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2120" windowHeight="8985" tabRatio="955" activeTab="1"/>
  </bookViews>
  <sheets>
    <sheet name="柜转" sheetId="16" r:id="rId1"/>
    <sheet name="柜体" sheetId="17" r:id="rId2"/>
    <sheet name="附页" sheetId="33" r:id="rId3"/>
    <sheet name="料单" sheetId="18" r:id="rId4"/>
    <sheet name="包装" sheetId="19" r:id="rId5"/>
    <sheet name="吸转" sheetId="20" state="hidden" r:id="rId6"/>
    <sheet name="吸塑" sheetId="21" state="hidden" r:id="rId7"/>
    <sheet name="吸料" sheetId="22" state="hidden" r:id="rId8"/>
    <sheet name="混转" sheetId="23" state="hidden" r:id="rId9"/>
    <sheet name="混油" sheetId="24" state="hidden" r:id="rId10"/>
    <sheet name="混料" sheetId="25" state="hidden" r:id="rId11"/>
    <sheet name="油漆料单" sheetId="26" state="hidden" r:id="rId12"/>
    <sheet name="香颂" sheetId="32" state="hidden" r:id="rId13"/>
  </sheets>
  <externalReferences>
    <externalReference r:id="rId14"/>
    <externalReference r:id="rId15"/>
    <externalReference r:id="rId16"/>
    <externalReference r:id="rId17"/>
  </externalReferences>
  <definedNames>
    <definedName name="_xlnm._FilterDatabase" localSheetId="4" hidden="1">包装!#REF!</definedName>
    <definedName name="BCP">#REF!</definedName>
    <definedName name="buxudong" localSheetId="2">#REF!</definedName>
    <definedName name="buxudong" localSheetId="1">#REF!</definedName>
    <definedName name="buxudong" localSheetId="0">[1]下料单2!#REF!</definedName>
    <definedName name="buxudong" localSheetId="10">#REF!</definedName>
    <definedName name="buxudong" localSheetId="9">#REF!</definedName>
    <definedName name="buxudong" localSheetId="8">[1]下料单2!#REF!</definedName>
    <definedName name="buxudong" localSheetId="7">#REF!</definedName>
    <definedName name="buxudong" localSheetId="6">#REF!</definedName>
    <definedName name="buxudong" localSheetId="5">[1]下料单2!#REF!</definedName>
    <definedName name="buxudong" localSheetId="12">[2]下料单2!#REF!</definedName>
    <definedName name="buxudong" localSheetId="11">#REF!</definedName>
    <definedName name="buxudong">[3]下料单2!#REF!</definedName>
    <definedName name="cz">#REF!</definedName>
    <definedName name="EV浅橡_直_N23_H">#REF!</definedName>
    <definedName name="HY" localSheetId="2">#REF!</definedName>
    <definedName name="HY" localSheetId="1">#REF!</definedName>
    <definedName name="HY" localSheetId="10">#REF!</definedName>
    <definedName name="HY" localSheetId="9">#REF!</definedName>
    <definedName name="HY" localSheetId="8">#REF!</definedName>
    <definedName name="HY" localSheetId="7">#REF!</definedName>
    <definedName name="HY" localSheetId="6">#REF!</definedName>
    <definedName name="HY" localSheetId="5">#REF!</definedName>
    <definedName name="HY" localSheetId="11">#REF!</definedName>
    <definedName name="HY">#REF!</definedName>
    <definedName name="KG">#REF!</definedName>
    <definedName name="MQ" localSheetId="2">#REF!</definedName>
    <definedName name="MQ" localSheetId="1">#REF!</definedName>
    <definedName name="MQ" localSheetId="10">#REF!</definedName>
    <definedName name="MQ" localSheetId="9">#REF!</definedName>
    <definedName name="MQ" localSheetId="8">#REF!</definedName>
    <definedName name="MQ" localSheetId="7">#REF!</definedName>
    <definedName name="MQ" localSheetId="6">#REF!</definedName>
    <definedName name="MQ" localSheetId="5">#REF!</definedName>
    <definedName name="MQ" localSheetId="11">#REF!</definedName>
    <definedName name="MQ">#REF!</definedName>
    <definedName name="MS" localSheetId="2">#REF!</definedName>
    <definedName name="MS" localSheetId="1">#REF!</definedName>
    <definedName name="MS" localSheetId="10">#REF!</definedName>
    <definedName name="MS" localSheetId="9">#REF!</definedName>
    <definedName name="MS" localSheetId="8">#REF!</definedName>
    <definedName name="MS" localSheetId="7">#REF!</definedName>
    <definedName name="MS" localSheetId="6">#REF!</definedName>
    <definedName name="MS" localSheetId="5">#REF!</definedName>
    <definedName name="MS" localSheetId="11">#REF!</definedName>
    <definedName name="MS">#REF!</definedName>
    <definedName name="MT" localSheetId="2">#REF!</definedName>
    <definedName name="MT" localSheetId="1">#REF!</definedName>
    <definedName name="MT" localSheetId="10">#REF!</definedName>
    <definedName name="MT" localSheetId="9">#REF!</definedName>
    <definedName name="MT" localSheetId="8">#REF!</definedName>
    <definedName name="MT" localSheetId="7">#REF!</definedName>
    <definedName name="MT" localSheetId="6">#REF!</definedName>
    <definedName name="MT" localSheetId="5">#REF!</definedName>
    <definedName name="MT" localSheetId="11">#REF!</definedName>
    <definedName name="MT">#REF!</definedName>
    <definedName name="_xlnm.Print_Area" localSheetId="4">包装!$A$1:$K$31</definedName>
    <definedName name="_xlnm.Print_Area" localSheetId="2">附页!$A$1:$AB$26</definedName>
    <definedName name="_xlnm.Print_Area" localSheetId="1">柜体!$A$1:$AB$23</definedName>
    <definedName name="_xlnm.Print_Area" localSheetId="0">柜转!$A$1:$J$28</definedName>
    <definedName name="_xlnm.Print_Area" localSheetId="10">混料!$A$1:$O$38</definedName>
    <definedName name="_xlnm.Print_Area" localSheetId="9">混油!$A$1:$AB$23</definedName>
    <definedName name="_xlnm.Print_Area" localSheetId="8">混转!#REF!</definedName>
    <definedName name="_xlnm.Print_Area" localSheetId="3">料单!$A$1:$Q$61</definedName>
    <definedName name="_xlnm.Print_Area" localSheetId="7">吸料!$A$1:$H$32</definedName>
    <definedName name="_xlnm.Print_Area" localSheetId="6">吸塑!$A$1:$AB$29</definedName>
    <definedName name="_xlnm.Print_Area" localSheetId="5">吸转!#REF!</definedName>
    <definedName name="_xlnm.Print_Area" localSheetId="12">香颂!$A$1:$I$38</definedName>
    <definedName name="_xlnm.Print_Area" localSheetId="11">油漆料单!$A$1:$J$24</definedName>
    <definedName name="板材表">#REF!</definedName>
    <definedName name="门板">[3]下料单2!#REF!</definedName>
  </definedNames>
  <calcPr calcId="124519"/>
</workbook>
</file>

<file path=xl/calcChain.xml><?xml version="1.0" encoding="utf-8"?>
<calcChain xmlns="http://schemas.openxmlformats.org/spreadsheetml/2006/main">
  <c r="F37" i="18"/>
  <c r="O11" i="33"/>
  <c r="O10"/>
  <c r="O9"/>
  <c r="O8"/>
  <c r="O16" i="17"/>
  <c r="O15"/>
  <c r="O10"/>
  <c r="O9"/>
  <c r="O13" s="1"/>
  <c r="M10"/>
  <c r="M9"/>
  <c r="BH9"/>
  <c r="BH10"/>
  <c r="BH11"/>
  <c r="BH12"/>
  <c r="BH13"/>
  <c r="BH14"/>
  <c r="BH15"/>
  <c r="BH16"/>
  <c r="BH17"/>
  <c r="BH18"/>
  <c r="BH19"/>
  <c r="BH20"/>
  <c r="BH21"/>
  <c r="BH8"/>
  <c r="K8" i="33"/>
  <c r="Q14" i="17"/>
  <c r="Q16" s="1"/>
  <c r="Q13"/>
  <c r="Q15" s="1"/>
  <c r="AI9" i="24" l="1"/>
  <c r="AI10"/>
  <c r="AI11"/>
  <c r="AI12"/>
  <c r="AI13"/>
  <c r="AI14"/>
  <c r="AI15"/>
  <c r="AI16"/>
  <c r="AI17"/>
  <c r="AI18"/>
  <c r="AI19"/>
  <c r="AI20"/>
  <c r="AI21"/>
  <c r="AI8"/>
  <c r="AG9" i="21"/>
  <c r="AG10"/>
  <c r="AG11"/>
  <c r="AG12"/>
  <c r="AG13"/>
  <c r="AG14"/>
  <c r="AG15"/>
  <c r="AG18"/>
  <c r="AG19"/>
  <c r="AG20"/>
  <c r="AG21"/>
  <c r="AG8"/>
  <c r="AG9" i="17"/>
  <c r="AG10"/>
  <c r="AG19"/>
  <c r="AG8"/>
  <c r="F3" i="18" l="1"/>
  <c r="O3" s="1"/>
  <c r="BB9" i="33"/>
  <c r="BB10"/>
  <c r="BB11"/>
  <c r="BB12"/>
  <c r="BB13"/>
  <c r="BB14"/>
  <c r="BB15"/>
  <c r="BB16"/>
  <c r="BB17"/>
  <c r="BB18"/>
  <c r="BB19"/>
  <c r="BB20"/>
  <c r="BB21"/>
  <c r="BB22"/>
  <c r="BB23"/>
  <c r="BB24"/>
  <c r="BA9"/>
  <c r="BA10"/>
  <c r="BA11"/>
  <c r="BA12"/>
  <c r="BA13"/>
  <c r="BA14"/>
  <c r="BA15"/>
  <c r="BA16"/>
  <c r="BA17"/>
  <c r="BA18"/>
  <c r="BA19"/>
  <c r="BA20"/>
  <c r="BA21"/>
  <c r="BA22"/>
  <c r="BA23"/>
  <c r="BA24"/>
  <c r="AZ9"/>
  <c r="AZ10"/>
  <c r="AZ11"/>
  <c r="AZ12"/>
  <c r="AZ13"/>
  <c r="AZ14"/>
  <c r="AZ15"/>
  <c r="AZ16"/>
  <c r="AZ17"/>
  <c r="AZ18"/>
  <c r="AZ19"/>
  <c r="AZ20"/>
  <c r="AZ21"/>
  <c r="AZ22"/>
  <c r="AZ23"/>
  <c r="AZ24"/>
  <c r="BB8"/>
  <c r="BA8"/>
  <c r="AZ8"/>
  <c r="BB19" i="17"/>
  <c r="BA9"/>
  <c r="BA10"/>
  <c r="BA15"/>
  <c r="BA16"/>
  <c r="BA17"/>
  <c r="BA18"/>
  <c r="BA19"/>
  <c r="BA20"/>
  <c r="BA21"/>
  <c r="BB8"/>
  <c r="BA8"/>
  <c r="AZ19"/>
  <c r="AZ8"/>
  <c r="J1" i="18" l="1"/>
  <c r="A1"/>
  <c r="AM26" i="21"/>
  <c r="AM25"/>
  <c r="AM23"/>
  <c r="AM22"/>
  <c r="D3" i="18"/>
  <c r="M3" s="1"/>
  <c r="D2"/>
  <c r="M2" s="1"/>
  <c r="G2"/>
  <c r="P2" s="1"/>
  <c r="AG9" i="33"/>
  <c r="AG10"/>
  <c r="AG11"/>
  <c r="AG12"/>
  <c r="AG13"/>
  <c r="AG14"/>
  <c r="AG15"/>
  <c r="AG16"/>
  <c r="AG17"/>
  <c r="AG18"/>
  <c r="AG19"/>
  <c r="AG20"/>
  <c r="AG21"/>
  <c r="AG22"/>
  <c r="AG23"/>
  <c r="AG24"/>
  <c r="AG8"/>
  <c r="AO26" i="21"/>
  <c r="AO25"/>
  <c r="AO23"/>
  <c r="AO22"/>
  <c r="AO12"/>
  <c r="AO13"/>
  <c r="AO14"/>
  <c r="AO15"/>
  <c r="AO18"/>
  <c r="AO19"/>
  <c r="AO11"/>
  <c r="AO9"/>
  <c r="AO8"/>
  <c r="AN9"/>
  <c r="AN10"/>
  <c r="AN11"/>
  <c r="AN12"/>
  <c r="AN13"/>
  <c r="AN14"/>
  <c r="AN15"/>
  <c r="AN16"/>
  <c r="AO16" s="1"/>
  <c r="AN17"/>
  <c r="AO17" s="1"/>
  <c r="AN18"/>
  <c r="AN19"/>
  <c r="AN20"/>
  <c r="AN21"/>
  <c r="AN22"/>
  <c r="AN23"/>
  <c r="AN24"/>
  <c r="AN25"/>
  <c r="AN26"/>
  <c r="AN8"/>
  <c r="AY9" i="33"/>
  <c r="AY10"/>
  <c r="AY11"/>
  <c r="AY12"/>
  <c r="AY13"/>
  <c r="AY14"/>
  <c r="AY15"/>
  <c r="AY16"/>
  <c r="AY17"/>
  <c r="AY18"/>
  <c r="AY19"/>
  <c r="AY20"/>
  <c r="AY21"/>
  <c r="AY22"/>
  <c r="AY23"/>
  <c r="AY24"/>
  <c r="AX9"/>
  <c r="AX10"/>
  <c r="AX11"/>
  <c r="AX12"/>
  <c r="AX13"/>
  <c r="AX14"/>
  <c r="AX15"/>
  <c r="AX16"/>
  <c r="AX17"/>
  <c r="AX18"/>
  <c r="AX19"/>
  <c r="AX20"/>
  <c r="AX21"/>
  <c r="AX22"/>
  <c r="AX23"/>
  <c r="AX24"/>
  <c r="AW12"/>
  <c r="AW15"/>
  <c r="AW16"/>
  <c r="AW17"/>
  <c r="AW18"/>
  <c r="AW19"/>
  <c r="AW20"/>
  <c r="AW21"/>
  <c r="AW22"/>
  <c r="AW23"/>
  <c r="AW24"/>
  <c r="AV12"/>
  <c r="AV15"/>
  <c r="AV16"/>
  <c r="AV17"/>
  <c r="AV18"/>
  <c r="AV19"/>
  <c r="AV20"/>
  <c r="AV21"/>
  <c r="AV22"/>
  <c r="AV23"/>
  <c r="AV24"/>
  <c r="AU9"/>
  <c r="AU10"/>
  <c r="AU11"/>
  <c r="AU12"/>
  <c r="AU13"/>
  <c r="AU14"/>
  <c r="AU15"/>
  <c r="AU16"/>
  <c r="AU17"/>
  <c r="AU18"/>
  <c r="AU19"/>
  <c r="AU20"/>
  <c r="AU21"/>
  <c r="AU22"/>
  <c r="AU23"/>
  <c r="AU24"/>
  <c r="AT9"/>
  <c r="AT10"/>
  <c r="AT11"/>
  <c r="AT12"/>
  <c r="AT13"/>
  <c r="AT14"/>
  <c r="AT15"/>
  <c r="AT16"/>
  <c r="AT17"/>
  <c r="AT18"/>
  <c r="AT19"/>
  <c r="AT20"/>
  <c r="AT21"/>
  <c r="AT22"/>
  <c r="AT23"/>
  <c r="AT24"/>
  <c r="AS9"/>
  <c r="AS10"/>
  <c r="AS11"/>
  <c r="AS12"/>
  <c r="AS13"/>
  <c r="AS14"/>
  <c r="AS15"/>
  <c r="AS16"/>
  <c r="AS17"/>
  <c r="AS18"/>
  <c r="AS19"/>
  <c r="AS20"/>
  <c r="AS21"/>
  <c r="AS22"/>
  <c r="AS23"/>
  <c r="AS24"/>
  <c r="AR9"/>
  <c r="AR10"/>
  <c r="AR11"/>
  <c r="AR12"/>
  <c r="AR13"/>
  <c r="AR14"/>
  <c r="AR15"/>
  <c r="AR16"/>
  <c r="AR17"/>
  <c r="AR18"/>
  <c r="AR19"/>
  <c r="AR20"/>
  <c r="AR21"/>
  <c r="AR22"/>
  <c r="AR23"/>
  <c r="AR24"/>
  <c r="AQ9"/>
  <c r="AQ10"/>
  <c r="AQ11"/>
  <c r="AQ12"/>
  <c r="AQ13"/>
  <c r="AQ14"/>
  <c r="AQ15"/>
  <c r="AQ16"/>
  <c r="AQ17"/>
  <c r="AQ18"/>
  <c r="AQ19"/>
  <c r="AQ20"/>
  <c r="AQ21"/>
  <c r="AQ22"/>
  <c r="AQ23"/>
  <c r="AQ24"/>
  <c r="AP12"/>
  <c r="AP15"/>
  <c r="AP16"/>
  <c r="AP17"/>
  <c r="AP18"/>
  <c r="AP19"/>
  <c r="AP20"/>
  <c r="AP21"/>
  <c r="AP22"/>
  <c r="AP23"/>
  <c r="AP24"/>
  <c r="AO11"/>
  <c r="AO12"/>
  <c r="AO14"/>
  <c r="AO15"/>
  <c r="AO16"/>
  <c r="AO17"/>
  <c r="AO18"/>
  <c r="AO19"/>
  <c r="AO20"/>
  <c r="AO21"/>
  <c r="AO22"/>
  <c r="AO23"/>
  <c r="AO24"/>
  <c r="AN12"/>
  <c r="AN15"/>
  <c r="AN16"/>
  <c r="AN17"/>
  <c r="AN18"/>
  <c r="AN19"/>
  <c r="AN20"/>
  <c r="AN21"/>
  <c r="AN22"/>
  <c r="AN23"/>
  <c r="AN24"/>
  <c r="AM9"/>
  <c r="AM10"/>
  <c r="AM11"/>
  <c r="AM12"/>
  <c r="AM13"/>
  <c r="AM14"/>
  <c r="AM15"/>
  <c r="AM16"/>
  <c r="AM17"/>
  <c r="AM18"/>
  <c r="AM19"/>
  <c r="AM20"/>
  <c r="AM21"/>
  <c r="AM22"/>
  <c r="AM23"/>
  <c r="AM24"/>
  <c r="AL9"/>
  <c r="AL10"/>
  <c r="AL11"/>
  <c r="AL12"/>
  <c r="AL13"/>
  <c r="AL14"/>
  <c r="AL15"/>
  <c r="AL16"/>
  <c r="AL17"/>
  <c r="AL18"/>
  <c r="AL19"/>
  <c r="AL20"/>
  <c r="AL21"/>
  <c r="AL22"/>
  <c r="AL23"/>
  <c r="AL24"/>
  <c r="AK9"/>
  <c r="AK10"/>
  <c r="AK11"/>
  <c r="AK12"/>
  <c r="AK13"/>
  <c r="AK14"/>
  <c r="AK15"/>
  <c r="AK16"/>
  <c r="AK17"/>
  <c r="AK18"/>
  <c r="AK19"/>
  <c r="AK20"/>
  <c r="AK21"/>
  <c r="AK22"/>
  <c r="AK23"/>
  <c r="AK24"/>
  <c r="AY8"/>
  <c r="AX8"/>
  <c r="AU8"/>
  <c r="AT8"/>
  <c r="AS8"/>
  <c r="AR8"/>
  <c r="AQ8"/>
  <c r="AM8"/>
  <c r="AL8"/>
  <c r="AK8"/>
  <c r="BG24"/>
  <c r="BF24"/>
  <c r="BE24"/>
  <c r="BD24"/>
  <c r="BC24"/>
  <c r="BG23"/>
  <c r="BF23"/>
  <c r="BE23"/>
  <c r="BD23"/>
  <c r="BC23"/>
  <c r="BG22"/>
  <c r="BF22"/>
  <c r="BE22"/>
  <c r="BD22"/>
  <c r="BC22"/>
  <c r="BG21"/>
  <c r="BF21"/>
  <c r="BE21"/>
  <c r="BD21"/>
  <c r="BC21"/>
  <c r="BG20"/>
  <c r="BF20"/>
  <c r="BE20"/>
  <c r="BD20"/>
  <c r="BC20"/>
  <c r="BG19"/>
  <c r="BF19"/>
  <c r="BE19"/>
  <c r="BD19"/>
  <c r="BC19"/>
  <c r="BG18"/>
  <c r="BF18"/>
  <c r="BE18"/>
  <c r="BD18"/>
  <c r="BC18"/>
  <c r="BG17"/>
  <c r="BF17"/>
  <c r="BE17"/>
  <c r="BD17"/>
  <c r="BC17"/>
  <c r="BG16"/>
  <c r="BF16"/>
  <c r="BE16"/>
  <c r="BD16"/>
  <c r="BC16"/>
  <c r="BG15"/>
  <c r="BF15"/>
  <c r="BE15"/>
  <c r="BD15"/>
  <c r="BC15"/>
  <c r="BG14"/>
  <c r="AV14" s="1"/>
  <c r="BF14"/>
  <c r="AP14" s="1"/>
  <c r="BE14"/>
  <c r="AW14" s="1"/>
  <c r="BD14"/>
  <c r="BC14"/>
  <c r="AN14" s="1"/>
  <c r="BG13"/>
  <c r="AV13" s="1"/>
  <c r="BF13"/>
  <c r="AP13" s="1"/>
  <c r="BE13"/>
  <c r="AW13" s="1"/>
  <c r="BD13"/>
  <c r="AO13" s="1"/>
  <c r="BC13"/>
  <c r="AN13" s="1"/>
  <c r="BG12"/>
  <c r="BF12"/>
  <c r="BE12"/>
  <c r="BD12"/>
  <c r="BC12"/>
  <c r="BG11"/>
  <c r="AV11" s="1"/>
  <c r="BF11"/>
  <c r="AP11" s="1"/>
  <c r="BE11"/>
  <c r="AW11" s="1"/>
  <c r="BD11"/>
  <c r="BC11"/>
  <c r="AN11" s="1"/>
  <c r="BG10"/>
  <c r="AV10" s="1"/>
  <c r="BF10"/>
  <c r="AP10" s="1"/>
  <c r="BE10"/>
  <c r="AW10" s="1"/>
  <c r="BD10"/>
  <c r="AO10" s="1"/>
  <c r="BC10"/>
  <c r="BG9"/>
  <c r="AV9" s="1"/>
  <c r="BF9"/>
  <c r="AP9" s="1"/>
  <c r="BE9"/>
  <c r="AW9" s="1"/>
  <c r="BD9"/>
  <c r="AO9" s="1"/>
  <c r="BC9"/>
  <c r="AN9" s="1"/>
  <c r="BG8"/>
  <c r="AV8" s="1"/>
  <c r="BE8"/>
  <c r="AW8" s="1"/>
  <c r="BD8"/>
  <c r="AO8" s="1"/>
  <c r="E37" i="18"/>
  <c r="E36"/>
  <c r="N22"/>
  <c r="BI10" i="33" l="1"/>
  <c r="AN10"/>
  <c r="AX26"/>
  <c r="BI9"/>
  <c r="BI11"/>
  <c r="BI13"/>
  <c r="BI15"/>
  <c r="BI17"/>
  <c r="BI19"/>
  <c r="BI21"/>
  <c r="BI23"/>
  <c r="BI12"/>
  <c r="BI14"/>
  <c r="BI16"/>
  <c r="BI18"/>
  <c r="BI20"/>
  <c r="BI22"/>
  <c r="BI24"/>
  <c r="AT26"/>
  <c r="BG21" i="17"/>
  <c r="AX21" s="1"/>
  <c r="BE21"/>
  <c r="AY21" s="1"/>
  <c r="BD21"/>
  <c r="AR21" s="1"/>
  <c r="BC21"/>
  <c r="AQ21" s="1"/>
  <c r="BF21"/>
  <c r="AS21" s="1"/>
  <c r="AW21"/>
  <c r="AV21"/>
  <c r="AU21"/>
  <c r="AT21"/>
  <c r="AP21"/>
  <c r="AO21"/>
  <c r="AN21"/>
  <c r="AM21"/>
  <c r="AL21"/>
  <c r="AK21"/>
  <c r="BG20"/>
  <c r="AX20" s="1"/>
  <c r="BE20"/>
  <c r="AY20" s="1"/>
  <c r="BD20"/>
  <c r="AR20" s="1"/>
  <c r="BC20"/>
  <c r="AQ20" s="1"/>
  <c r="BF20"/>
  <c r="AS20" s="1"/>
  <c r="AW20"/>
  <c r="AV20"/>
  <c r="AU20"/>
  <c r="AT20"/>
  <c r="AP20"/>
  <c r="AO20"/>
  <c r="AN20"/>
  <c r="AM20"/>
  <c r="AL20"/>
  <c r="AK20"/>
  <c r="BG19"/>
  <c r="BF19"/>
  <c r="BE19"/>
  <c r="BD19"/>
  <c r="BC19"/>
  <c r="AY19"/>
  <c r="AX19"/>
  <c r="AW19"/>
  <c r="AV19"/>
  <c r="AU19"/>
  <c r="AT19"/>
  <c r="AS19"/>
  <c r="AR19"/>
  <c r="AQ19"/>
  <c r="AP19"/>
  <c r="AO19"/>
  <c r="AN19"/>
  <c r="AM19"/>
  <c r="AL19"/>
  <c r="AK19"/>
  <c r="BG18"/>
  <c r="AX18" s="1"/>
  <c r="BF18"/>
  <c r="AS18" s="1"/>
  <c r="BE18"/>
  <c r="AY18" s="1"/>
  <c r="BD18"/>
  <c r="AR18" s="1"/>
  <c r="AU18"/>
  <c r="AT18"/>
  <c r="AP18"/>
  <c r="AM18"/>
  <c r="AL18"/>
  <c r="AK18"/>
  <c r="BG17"/>
  <c r="AX17" s="1"/>
  <c r="BF17"/>
  <c r="AS17" s="1"/>
  <c r="BE17"/>
  <c r="AY17" s="1"/>
  <c r="BD17"/>
  <c r="AR17" s="1"/>
  <c r="BC17"/>
  <c r="AW17"/>
  <c r="AV17"/>
  <c r="AU17"/>
  <c r="AT17"/>
  <c r="AP17"/>
  <c r="AO17"/>
  <c r="AN17"/>
  <c r="AM17"/>
  <c r="AL17"/>
  <c r="AK17"/>
  <c r="BG16"/>
  <c r="AX16" s="1"/>
  <c r="BF16"/>
  <c r="AS16" s="1"/>
  <c r="BE16"/>
  <c r="AY16" s="1"/>
  <c r="BD16"/>
  <c r="AR16" s="1"/>
  <c r="BC16"/>
  <c r="AQ16" s="1"/>
  <c r="AW16"/>
  <c r="AV16"/>
  <c r="AU16"/>
  <c r="AT16"/>
  <c r="AP16"/>
  <c r="AO16"/>
  <c r="AN16"/>
  <c r="AM16"/>
  <c r="AL16"/>
  <c r="AK16"/>
  <c r="BG15"/>
  <c r="AX15" s="1"/>
  <c r="BF15"/>
  <c r="AS15" s="1"/>
  <c r="BE15"/>
  <c r="AY15" s="1"/>
  <c r="BD15"/>
  <c r="AR15" s="1"/>
  <c r="BC15"/>
  <c r="AW15"/>
  <c r="AV15"/>
  <c r="AU15"/>
  <c r="AT15"/>
  <c r="AP15"/>
  <c r="AO15"/>
  <c r="AN15"/>
  <c r="AM15"/>
  <c r="AL15"/>
  <c r="AK15"/>
  <c r="BG14"/>
  <c r="BE14"/>
  <c r="AU14" s="1"/>
  <c r="BD14"/>
  <c r="AL14" s="1"/>
  <c r="BC14"/>
  <c r="AK14" s="1"/>
  <c r="AY14"/>
  <c r="AX14"/>
  <c r="AW14"/>
  <c r="AV14"/>
  <c r="AT14"/>
  <c r="AS14"/>
  <c r="AR14"/>
  <c r="AQ14"/>
  <c r="AP14"/>
  <c r="AO14"/>
  <c r="AN14"/>
  <c r="BG13"/>
  <c r="AT13" s="1"/>
  <c r="BE13"/>
  <c r="AU13" s="1"/>
  <c r="BD13"/>
  <c r="AL13" s="1"/>
  <c r="BC13"/>
  <c r="AK13" s="1"/>
  <c r="AY13"/>
  <c r="AX13"/>
  <c r="AW13"/>
  <c r="AV13"/>
  <c r="AS13"/>
  <c r="AR13"/>
  <c r="AQ13"/>
  <c r="AP13"/>
  <c r="AO13"/>
  <c r="AN13"/>
  <c r="BG12"/>
  <c r="AT12" s="1"/>
  <c r="BF12"/>
  <c r="AM12" s="1"/>
  <c r="BE12"/>
  <c r="AU12" s="1"/>
  <c r="BD12"/>
  <c r="AL12" s="1"/>
  <c r="AY12"/>
  <c r="AX12"/>
  <c r="AW12"/>
  <c r="AV12"/>
  <c r="AS12"/>
  <c r="AR12"/>
  <c r="AQ12"/>
  <c r="AP12"/>
  <c r="AO12"/>
  <c r="AN12"/>
  <c r="BG11"/>
  <c r="AT11" s="1"/>
  <c r="BF11"/>
  <c r="AM11" s="1"/>
  <c r="BE11"/>
  <c r="AU11" s="1"/>
  <c r="BD11"/>
  <c r="AL11" s="1"/>
  <c r="AY11"/>
  <c r="AX11"/>
  <c r="AW11"/>
  <c r="AV11"/>
  <c r="AS11"/>
  <c r="AR11"/>
  <c r="AQ11"/>
  <c r="AP11"/>
  <c r="AO11"/>
  <c r="AN11"/>
  <c r="BG10"/>
  <c r="AT10" s="1"/>
  <c r="BF10"/>
  <c r="AM10" s="1"/>
  <c r="BE10"/>
  <c r="AU10" s="1"/>
  <c r="BD10"/>
  <c r="AL10" s="1"/>
  <c r="AY10"/>
  <c r="AX10"/>
  <c r="AW10"/>
  <c r="AV10"/>
  <c r="AS10"/>
  <c r="AR10"/>
  <c r="AQ10"/>
  <c r="AP10"/>
  <c r="AO10"/>
  <c r="AN10"/>
  <c r="BG9"/>
  <c r="AT9" s="1"/>
  <c r="BF9"/>
  <c r="AM9" s="1"/>
  <c r="BE9"/>
  <c r="AU9" s="1"/>
  <c r="BD9"/>
  <c r="AL9" s="1"/>
  <c r="AY9"/>
  <c r="AX9"/>
  <c r="AW9"/>
  <c r="AV9"/>
  <c r="AS9"/>
  <c r="AR9"/>
  <c r="AQ9"/>
  <c r="AP9"/>
  <c r="AO9"/>
  <c r="AN9"/>
  <c r="BG8"/>
  <c r="AT8" s="1"/>
  <c r="BF8"/>
  <c r="AM8" s="1"/>
  <c r="BC8"/>
  <c r="AK8" s="1"/>
  <c r="BE8"/>
  <c r="AU8" s="1"/>
  <c r="BD8"/>
  <c r="AL8" s="1"/>
  <c r="AY8"/>
  <c r="AX8"/>
  <c r="AW8"/>
  <c r="AV8"/>
  <c r="AS8"/>
  <c r="AR8"/>
  <c r="AQ8"/>
  <c r="AP8"/>
  <c r="AO8"/>
  <c r="AN8"/>
  <c r="AO18" l="1"/>
  <c r="AV18"/>
  <c r="AW18"/>
  <c r="BI15"/>
  <c r="BI17"/>
  <c r="AQ15"/>
  <c r="BI16"/>
  <c r="AQ17"/>
  <c r="BI19"/>
  <c r="BI8"/>
  <c r="AT23"/>
  <c r="AX23"/>
  <c r="BI20"/>
  <c r="BI21"/>
  <c r="V42" i="33"/>
  <c r="V41"/>
  <c r="V40"/>
  <c r="V39"/>
  <c r="V38"/>
  <c r="V37"/>
  <c r="V36"/>
  <c r="V35"/>
  <c r="V34"/>
  <c r="V33"/>
  <c r="V32"/>
  <c r="V31"/>
  <c r="V39" i="17"/>
  <c r="V38"/>
  <c r="V37"/>
  <c r="V36"/>
  <c r="V35"/>
  <c r="V34"/>
  <c r="V33"/>
  <c r="V32"/>
  <c r="V31"/>
  <c r="V30"/>
  <c r="V29"/>
  <c r="O14"/>
  <c r="O16" i="18"/>
  <c r="O28"/>
  <c r="N4" i="21"/>
  <c r="X3"/>
  <c r="I3" i="16"/>
  <c r="I2"/>
  <c r="I6" i="23"/>
  <c r="I6" i="20"/>
  <c r="X5" i="21"/>
  <c r="X4"/>
  <c r="I4" i="16"/>
  <c r="AL19" i="21"/>
  <c r="O7" i="18"/>
  <c r="O9"/>
  <c r="O31"/>
  <c r="O6"/>
  <c r="AL9" i="21"/>
  <c r="AL10"/>
  <c r="AL11"/>
  <c r="AL12"/>
  <c r="AL13"/>
  <c r="AL14"/>
  <c r="AL15"/>
  <c r="AL16"/>
  <c r="AL17"/>
  <c r="AL18"/>
  <c r="AL20"/>
  <c r="AL21"/>
  <c r="AL22"/>
  <c r="AL23"/>
  <c r="AL24"/>
  <c r="AM24" s="1"/>
  <c r="AO24" s="1"/>
  <c r="AL25"/>
  <c r="AL26"/>
  <c r="AL8"/>
  <c r="O20" i="26"/>
  <c r="O16"/>
  <c r="AG14" i="17" l="1"/>
  <c r="BB14"/>
  <c r="AZ14"/>
  <c r="BA14"/>
  <c r="BF14" s="1"/>
  <c r="AG13"/>
  <c r="BB13"/>
  <c r="BA13"/>
  <c r="BF13" s="1"/>
  <c r="AZ13"/>
  <c r="I2" i="23"/>
  <c r="I3"/>
  <c r="I2" i="20"/>
  <c r="I3"/>
  <c r="AM8" i="21"/>
  <c r="AM13" i="17" l="1"/>
  <c r="BI13"/>
  <c r="AM14"/>
  <c r="BI14"/>
  <c r="X9" i="24" l="1"/>
  <c r="X10"/>
  <c r="X11"/>
  <c r="X12"/>
  <c r="X13"/>
  <c r="X14"/>
  <c r="X15"/>
  <c r="X16"/>
  <c r="X17"/>
  <c r="X18"/>
  <c r="X19"/>
  <c r="X20"/>
  <c r="X21"/>
  <c r="X8"/>
  <c r="AZ9" i="17" l="1"/>
  <c r="BC9" s="1"/>
  <c r="BB9"/>
  <c r="AT19" i="24"/>
  <c r="AS19"/>
  <c r="AR19"/>
  <c r="AQ19"/>
  <c r="AP19"/>
  <c r="AO19"/>
  <c r="AN19"/>
  <c r="AM19"/>
  <c r="AL19"/>
  <c r="AK19"/>
  <c r="AJ19"/>
  <c r="AH19"/>
  <c r="AG19"/>
  <c r="AF19"/>
  <c r="AE19"/>
  <c r="AD19"/>
  <c r="AC19"/>
  <c r="AA19"/>
  <c r="K19"/>
  <c r="AT18"/>
  <c r="AS18"/>
  <c r="AR18"/>
  <c r="AQ18"/>
  <c r="AP18"/>
  <c r="AO18"/>
  <c r="AN18"/>
  <c r="AM18"/>
  <c r="AL18"/>
  <c r="AK18"/>
  <c r="AJ18"/>
  <c r="AH18"/>
  <c r="AG18"/>
  <c r="AF18"/>
  <c r="AE18"/>
  <c r="AD18"/>
  <c r="AC18"/>
  <c r="AA18"/>
  <c r="K18"/>
  <c r="AT17"/>
  <c r="AS17"/>
  <c r="AR17"/>
  <c r="AQ17"/>
  <c r="AP17"/>
  <c r="AO17"/>
  <c r="AN17"/>
  <c r="AM17"/>
  <c r="AL17"/>
  <c r="AK17"/>
  <c r="AJ17"/>
  <c r="AH17"/>
  <c r="AG17"/>
  <c r="AF17"/>
  <c r="AE17"/>
  <c r="AD17"/>
  <c r="AC17"/>
  <c r="AA17"/>
  <c r="K17"/>
  <c r="AT16"/>
  <c r="AS16"/>
  <c r="AR16"/>
  <c r="AQ16"/>
  <c r="AP16"/>
  <c r="AO16"/>
  <c r="AN16"/>
  <c r="AM16"/>
  <c r="AL16"/>
  <c r="AK16"/>
  <c r="AJ16"/>
  <c r="AH16"/>
  <c r="AG16"/>
  <c r="AF16"/>
  <c r="AE16"/>
  <c r="AD16"/>
  <c r="AC16"/>
  <c r="AA16"/>
  <c r="K16"/>
  <c r="AT15"/>
  <c r="AS15"/>
  <c r="AR15"/>
  <c r="AQ15"/>
  <c r="AP15"/>
  <c r="AO15"/>
  <c r="AN15"/>
  <c r="AM15"/>
  <c r="AL15"/>
  <c r="AK15"/>
  <c r="AJ15"/>
  <c r="AH15"/>
  <c r="AG15"/>
  <c r="AF15"/>
  <c r="AE15"/>
  <c r="AD15"/>
  <c r="AC15"/>
  <c r="AA15"/>
  <c r="K15"/>
  <c r="AT14"/>
  <c r="AS14"/>
  <c r="AR14"/>
  <c r="AQ14"/>
  <c r="AP14"/>
  <c r="AO14"/>
  <c r="AN14"/>
  <c r="AM14"/>
  <c r="AL14"/>
  <c r="AK14"/>
  <c r="AJ14"/>
  <c r="AH14"/>
  <c r="AG14"/>
  <c r="AF14"/>
  <c r="AE14"/>
  <c r="AD14"/>
  <c r="AC14"/>
  <c r="AA14"/>
  <c r="K14"/>
  <c r="AT13"/>
  <c r="AS13"/>
  <c r="AR13"/>
  <c r="AQ13"/>
  <c r="AP13"/>
  <c r="AO13"/>
  <c r="AN13"/>
  <c r="AM13"/>
  <c r="AL13"/>
  <c r="AK13"/>
  <c r="AJ13"/>
  <c r="AH13"/>
  <c r="AG13"/>
  <c r="AF13"/>
  <c r="AE13"/>
  <c r="AD13"/>
  <c r="AC13"/>
  <c r="AA13"/>
  <c r="K13"/>
  <c r="AT12"/>
  <c r="AS12"/>
  <c r="AR12"/>
  <c r="AQ12"/>
  <c r="AP12"/>
  <c r="AO12"/>
  <c r="AN12"/>
  <c r="AM12"/>
  <c r="AL12"/>
  <c r="AK12"/>
  <c r="AJ12"/>
  <c r="AH12"/>
  <c r="AG12"/>
  <c r="AF12"/>
  <c r="AE12"/>
  <c r="AD12"/>
  <c r="AC12"/>
  <c r="AA12"/>
  <c r="K12"/>
  <c r="AT21"/>
  <c r="AS21"/>
  <c r="AR21"/>
  <c r="AQ21"/>
  <c r="AP21"/>
  <c r="AO21"/>
  <c r="AN21"/>
  <c r="AM21"/>
  <c r="AL21"/>
  <c r="AK21"/>
  <c r="AJ21"/>
  <c r="AH21"/>
  <c r="AG21"/>
  <c r="AF21"/>
  <c r="AE21"/>
  <c r="AD21"/>
  <c r="AC21"/>
  <c r="AA21"/>
  <c r="K21"/>
  <c r="AT20"/>
  <c r="AS20"/>
  <c r="AR20"/>
  <c r="AQ20"/>
  <c r="AP20"/>
  <c r="AO20"/>
  <c r="AN20"/>
  <c r="AM20"/>
  <c r="AL20"/>
  <c r="AK20"/>
  <c r="AJ20"/>
  <c r="AH20"/>
  <c r="AG20"/>
  <c r="AF20"/>
  <c r="AE20"/>
  <c r="AD20"/>
  <c r="AC20"/>
  <c r="AA20"/>
  <c r="K20"/>
  <c r="AK9" i="17" l="1"/>
  <c r="BI9"/>
  <c r="L17" i="26"/>
  <c r="B4" i="20" l="1"/>
  <c r="E3" i="23"/>
  <c r="E4" i="16" l="1"/>
  <c r="B4"/>
  <c r="E2"/>
  <c r="B3"/>
  <c r="B2"/>
  <c r="AV23" i="17" l="1"/>
  <c r="AZ10" l="1"/>
  <c r="BC10" s="1"/>
  <c r="BB10"/>
  <c r="M12"/>
  <c r="AK10" l="1"/>
  <c r="BI10"/>
  <c r="M16" l="1"/>
  <c r="M15"/>
  <c r="O12"/>
  <c r="O11"/>
  <c r="AG17" l="1"/>
  <c r="BB17"/>
  <c r="AZ17"/>
  <c r="BA12"/>
  <c r="BB12"/>
  <c r="AZ12"/>
  <c r="AG12"/>
  <c r="AG16"/>
  <c r="BB16"/>
  <c r="AZ16"/>
  <c r="AG15"/>
  <c r="AG18"/>
  <c r="AZ18"/>
  <c r="BC18" s="1"/>
  <c r="BB18"/>
  <c r="BA11"/>
  <c r="AZ15"/>
  <c r="BB15"/>
  <c r="BC12"/>
  <c r="AQ18" l="1"/>
  <c r="AQ23" s="1"/>
  <c r="AN18"/>
  <c r="BI18"/>
  <c r="AG20"/>
  <c r="BB20"/>
  <c r="AZ20"/>
  <c r="AG21"/>
  <c r="BB21"/>
  <c r="AZ21"/>
  <c r="BI12"/>
  <c r="AK12"/>
  <c r="Q35" i="18" l="1"/>
  <c r="H8" i="33"/>
  <c r="AJ25"/>
  <c r="AI25"/>
  <c r="AH25"/>
  <c r="BH24"/>
  <c r="AJ24"/>
  <c r="AI24"/>
  <c r="AH24"/>
  <c r="AF24"/>
  <c r="AE24"/>
  <c r="AD24"/>
  <c r="K24"/>
  <c r="H24"/>
  <c r="BH23"/>
  <c r="AJ23"/>
  <c r="AI23"/>
  <c r="AH23"/>
  <c r="AF23"/>
  <c r="AE23"/>
  <c r="AD23"/>
  <c r="K23"/>
  <c r="H23"/>
  <c r="BH22"/>
  <c r="AC22"/>
  <c r="AJ22"/>
  <c r="AI22"/>
  <c r="AH22"/>
  <c r="AF22"/>
  <c r="AE22"/>
  <c r="AD22"/>
  <c r="K22"/>
  <c r="H22"/>
  <c r="BH21"/>
  <c r="AJ21"/>
  <c r="AI21"/>
  <c r="AH21"/>
  <c r="AF21"/>
  <c r="AE21"/>
  <c r="AD21"/>
  <c r="K21"/>
  <c r="H21"/>
  <c r="BH20"/>
  <c r="AJ20"/>
  <c r="AI20"/>
  <c r="AH20"/>
  <c r="AF20"/>
  <c r="AE20"/>
  <c r="AD20"/>
  <c r="K20"/>
  <c r="H20"/>
  <c r="BH19"/>
  <c r="AJ19"/>
  <c r="AI19"/>
  <c r="AH19"/>
  <c r="AF19"/>
  <c r="AE19"/>
  <c r="AD19"/>
  <c r="K19"/>
  <c r="H19"/>
  <c r="BH18"/>
  <c r="AC18"/>
  <c r="AJ18"/>
  <c r="AI18"/>
  <c r="AH18"/>
  <c r="AF18"/>
  <c r="AE18"/>
  <c r="AD18"/>
  <c r="K18"/>
  <c r="H18"/>
  <c r="BH17"/>
  <c r="AJ17"/>
  <c r="AI17"/>
  <c r="AH17"/>
  <c r="AF17"/>
  <c r="AE17"/>
  <c r="AD17"/>
  <c r="K17"/>
  <c r="H17"/>
  <c r="BH16"/>
  <c r="AJ16"/>
  <c r="AI16"/>
  <c r="AH16"/>
  <c r="AF16"/>
  <c r="AE16"/>
  <c r="AD16"/>
  <c r="K16"/>
  <c r="H16"/>
  <c r="BH15"/>
  <c r="AJ15"/>
  <c r="AI15"/>
  <c r="AH15"/>
  <c r="AF15"/>
  <c r="AE15"/>
  <c r="AD15"/>
  <c r="K15"/>
  <c r="H15"/>
  <c r="BH14"/>
  <c r="AJ14"/>
  <c r="AI14"/>
  <c r="AH14"/>
  <c r="AF14"/>
  <c r="AE14"/>
  <c r="AD14"/>
  <c r="K14"/>
  <c r="H14"/>
  <c r="BH13"/>
  <c r="AJ13"/>
  <c r="AI13"/>
  <c r="AH13"/>
  <c r="AF13"/>
  <c r="AE13"/>
  <c r="AD13"/>
  <c r="K13"/>
  <c r="H13"/>
  <c r="BH12"/>
  <c r="AJ12"/>
  <c r="AI12"/>
  <c r="AH12"/>
  <c r="AF12"/>
  <c r="AE12"/>
  <c r="AD12"/>
  <c r="X12"/>
  <c r="K12"/>
  <c r="H12"/>
  <c r="BH11"/>
  <c r="AJ11"/>
  <c r="AI11"/>
  <c r="AH11"/>
  <c r="AF11"/>
  <c r="AE11"/>
  <c r="AD11"/>
  <c r="K11"/>
  <c r="H11"/>
  <c r="BH10"/>
  <c r="AJ10"/>
  <c r="AI10"/>
  <c r="AH10"/>
  <c r="AF10"/>
  <c r="AE10"/>
  <c r="AD10"/>
  <c r="K10"/>
  <c r="H10"/>
  <c r="BH9"/>
  <c r="AJ9"/>
  <c r="AI9"/>
  <c r="AH9"/>
  <c r="AF9"/>
  <c r="AE9"/>
  <c r="AD9"/>
  <c r="K9"/>
  <c r="H9"/>
  <c r="BH8"/>
  <c r="BF8"/>
  <c r="AP8" s="1"/>
  <c r="AJ8"/>
  <c r="AH8"/>
  <c r="AI8"/>
  <c r="AF8"/>
  <c r="AE8"/>
  <c r="AD8"/>
  <c r="X5"/>
  <c r="X4"/>
  <c r="U4"/>
  <c r="N4"/>
  <c r="K4"/>
  <c r="D4"/>
  <c r="A4"/>
  <c r="X3"/>
  <c r="U3"/>
  <c r="N3"/>
  <c r="K3"/>
  <c r="D3"/>
  <c r="A3"/>
  <c r="B5" i="32"/>
  <c r="I4"/>
  <c r="F4"/>
  <c r="L13" i="26"/>
  <c r="D12"/>
  <c r="O11"/>
  <c r="O10"/>
  <c r="O9"/>
  <c r="L9"/>
  <c r="H6"/>
  <c r="D26" s="1"/>
  <c r="G4"/>
  <c r="F4"/>
  <c r="E4"/>
  <c r="D4"/>
  <c r="A4"/>
  <c r="G3"/>
  <c r="F3"/>
  <c r="E3"/>
  <c r="D3"/>
  <c r="B3"/>
  <c r="A3"/>
  <c r="L3" i="25"/>
  <c r="G3"/>
  <c r="E3"/>
  <c r="D3"/>
  <c r="L2"/>
  <c r="G2"/>
  <c r="D2"/>
  <c r="AN22" i="24"/>
  <c r="AM22"/>
  <c r="AL22"/>
  <c r="AK22"/>
  <c r="AS11"/>
  <c r="AT11" s="1"/>
  <c r="AP11" s="1"/>
  <c r="AR11"/>
  <c r="AQ11"/>
  <c r="AO11"/>
  <c r="AN11"/>
  <c r="AM11"/>
  <c r="AK11"/>
  <c r="AJ11"/>
  <c r="AL11"/>
  <c r="AH11"/>
  <c r="AG11"/>
  <c r="AF11"/>
  <c r="AE11"/>
  <c r="AD11"/>
  <c r="AC11"/>
  <c r="K11"/>
  <c r="AR10"/>
  <c r="AQ10"/>
  <c r="AO10"/>
  <c r="AN10"/>
  <c r="AM10"/>
  <c r="AK10"/>
  <c r="AJ10"/>
  <c r="AE10"/>
  <c r="AD10"/>
  <c r="AC10"/>
  <c r="K10"/>
  <c r="AS9"/>
  <c r="AT9" s="1"/>
  <c r="AP9" s="1"/>
  <c r="AR9"/>
  <c r="AQ9"/>
  <c r="AO9"/>
  <c r="AN9"/>
  <c r="AM9"/>
  <c r="AK9"/>
  <c r="AJ9"/>
  <c r="AL9"/>
  <c r="AH9"/>
  <c r="AG9"/>
  <c r="AF9"/>
  <c r="AE9"/>
  <c r="AD9"/>
  <c r="AC9"/>
  <c r="AA9"/>
  <c r="K9"/>
  <c r="AS8"/>
  <c r="AT8" s="1"/>
  <c r="AP8" s="1"/>
  <c r="AR8"/>
  <c r="AQ8"/>
  <c r="AO8"/>
  <c r="AN8"/>
  <c r="AM8"/>
  <c r="AM23" s="1"/>
  <c r="B7" i="25" s="1"/>
  <c r="AK8" i="24"/>
  <c r="AJ8"/>
  <c r="AL8"/>
  <c r="AH8"/>
  <c r="AG8"/>
  <c r="AF8"/>
  <c r="AE8"/>
  <c r="AD8"/>
  <c r="AC8"/>
  <c r="AA8"/>
  <c r="K8"/>
  <c r="X5"/>
  <c r="X4"/>
  <c r="B4" i="23" s="1"/>
  <c r="U4" i="24"/>
  <c r="N4"/>
  <c r="K4"/>
  <c r="D4"/>
  <c r="B2" i="23" s="1"/>
  <c r="A4" i="24"/>
  <c r="X3"/>
  <c r="I4" i="23" s="1"/>
  <c r="U3" i="24"/>
  <c r="N3"/>
  <c r="B3" i="23" s="1"/>
  <c r="K3" i="24"/>
  <c r="D3"/>
  <c r="E2" i="23" s="1"/>
  <c r="A3" i="24"/>
  <c r="M21" i="22"/>
  <c r="G3"/>
  <c r="E3"/>
  <c r="D3"/>
  <c r="B3"/>
  <c r="G2"/>
  <c r="E2"/>
  <c r="B2"/>
  <c r="AK28" i="21"/>
  <c r="AJ28"/>
  <c r="AI28"/>
  <c r="AH28"/>
  <c r="O27"/>
  <c r="K27"/>
  <c r="AE27" s="1"/>
  <c r="F27"/>
  <c r="AH26"/>
  <c r="Q26"/>
  <c r="O26"/>
  <c r="M26"/>
  <c r="K26"/>
  <c r="AE26" s="1"/>
  <c r="F26"/>
  <c r="AK25"/>
  <c r="AJ25"/>
  <c r="AH25"/>
  <c r="Q25"/>
  <c r="K25"/>
  <c r="AE25" s="1"/>
  <c r="AK24"/>
  <c r="AI24"/>
  <c r="AF24"/>
  <c r="K24"/>
  <c r="AE24" s="1"/>
  <c r="AK23"/>
  <c r="AJ23"/>
  <c r="AI23"/>
  <c r="Q23"/>
  <c r="K23"/>
  <c r="AE23" s="1"/>
  <c r="AK22"/>
  <c r="AJ22"/>
  <c r="AH22"/>
  <c r="Q22"/>
  <c r="K22"/>
  <c r="AE22" s="1"/>
  <c r="AK21"/>
  <c r="AJ21"/>
  <c r="AI21"/>
  <c r="AH21"/>
  <c r="AF21"/>
  <c r="AE21"/>
  <c r="AD21"/>
  <c r="AC21"/>
  <c r="AK20"/>
  <c r="AJ20"/>
  <c r="AI20"/>
  <c r="AH20"/>
  <c r="AF20"/>
  <c r="AE20"/>
  <c r="AD20"/>
  <c r="AC20"/>
  <c r="AK19"/>
  <c r="AJ19"/>
  <c r="AI19"/>
  <c r="AH19"/>
  <c r="AF19"/>
  <c r="X19"/>
  <c r="K19"/>
  <c r="AE19" s="1"/>
  <c r="AK18"/>
  <c r="AJ18"/>
  <c r="AI18"/>
  <c r="AH18"/>
  <c r="AF18"/>
  <c r="X18"/>
  <c r="K18"/>
  <c r="AE18" s="1"/>
  <c r="AK17"/>
  <c r="AJ17"/>
  <c r="AI17"/>
  <c r="AH17"/>
  <c r="AF17"/>
  <c r="X17"/>
  <c r="K17"/>
  <c r="AE17" s="1"/>
  <c r="AK16"/>
  <c r="AJ16"/>
  <c r="AI16"/>
  <c r="AH16"/>
  <c r="AF16"/>
  <c r="X16"/>
  <c r="AG16" s="1"/>
  <c r="K16"/>
  <c r="AE16" s="1"/>
  <c r="AK15"/>
  <c r="AJ15"/>
  <c r="AI15"/>
  <c r="AH15"/>
  <c r="AF15"/>
  <c r="X15"/>
  <c r="S15"/>
  <c r="K15"/>
  <c r="AE15" s="1"/>
  <c r="H15"/>
  <c r="AK14"/>
  <c r="AJ14"/>
  <c r="AH14"/>
  <c r="AF14"/>
  <c r="X14"/>
  <c r="AI14" s="1"/>
  <c r="K14"/>
  <c r="AE14" s="1"/>
  <c r="AK13"/>
  <c r="AJ13"/>
  <c r="AH13"/>
  <c r="AF13"/>
  <c r="X13"/>
  <c r="AC13" s="1"/>
  <c r="K13"/>
  <c r="AE13" s="1"/>
  <c r="AK12"/>
  <c r="AJ12"/>
  <c r="AH12"/>
  <c r="O12"/>
  <c r="K12"/>
  <c r="AE12" s="1"/>
  <c r="AK11"/>
  <c r="AJ11"/>
  <c r="AI11"/>
  <c r="AF11"/>
  <c r="X11"/>
  <c r="K11"/>
  <c r="AE11" s="1"/>
  <c r="AK10"/>
  <c r="AJ10"/>
  <c r="AI10"/>
  <c r="AH10"/>
  <c r="AF10"/>
  <c r="X10"/>
  <c r="S10"/>
  <c r="K10"/>
  <c r="AE10" s="1"/>
  <c r="H10"/>
  <c r="AK9"/>
  <c r="AJ9"/>
  <c r="AI9"/>
  <c r="AF9"/>
  <c r="X9"/>
  <c r="AC9" s="1"/>
  <c r="K9"/>
  <c r="AE9" s="1"/>
  <c r="AL29"/>
  <c r="AK8"/>
  <c r="AJ8"/>
  <c r="AI8"/>
  <c r="AF8"/>
  <c r="V28" s="1"/>
  <c r="D22" i="20" s="1"/>
  <c r="X8" i="21"/>
  <c r="K8"/>
  <c r="AE8" s="1"/>
  <c r="E4" i="20"/>
  <c r="U4" i="21"/>
  <c r="K4"/>
  <c r="D4"/>
  <c r="B2" i="20" s="1"/>
  <c r="A4" i="21"/>
  <c r="I4" i="20"/>
  <c r="U3" i="21"/>
  <c r="N3"/>
  <c r="B3" i="20" s="1"/>
  <c r="K3" i="21"/>
  <c r="D3"/>
  <c r="E2" i="20" s="1"/>
  <c r="A3" i="21"/>
  <c r="J28" i="19"/>
  <c r="J27"/>
  <c r="J26"/>
  <c r="J24"/>
  <c r="J23"/>
  <c r="J22"/>
  <c r="J20"/>
  <c r="J19"/>
  <c r="J18"/>
  <c r="J15"/>
  <c r="J14"/>
  <c r="J13"/>
  <c r="J11"/>
  <c r="J10"/>
  <c r="J9"/>
  <c r="J8"/>
  <c r="J7"/>
  <c r="J6"/>
  <c r="J3"/>
  <c r="C3"/>
  <c r="J2"/>
  <c r="I2"/>
  <c r="G2"/>
  <c r="C2"/>
  <c r="P23" i="18"/>
  <c r="G16"/>
  <c r="F16"/>
  <c r="E16"/>
  <c r="B16"/>
  <c r="G15"/>
  <c r="F15"/>
  <c r="E15"/>
  <c r="B15"/>
  <c r="B7"/>
  <c r="B6"/>
  <c r="B5"/>
  <c r="G3" i="19"/>
  <c r="H12" i="21"/>
  <c r="D5"/>
  <c r="S26"/>
  <c r="B16" i="22"/>
  <c r="H11" i="24"/>
  <c r="K27" i="18"/>
  <c r="N28"/>
  <c r="N29" s="1"/>
  <c r="V28" i="17"/>
  <c r="AJ22"/>
  <c r="AI22"/>
  <c r="AH22"/>
  <c r="AI21"/>
  <c r="AH21"/>
  <c r="AJ21"/>
  <c r="AF21"/>
  <c r="AE21"/>
  <c r="AD21"/>
  <c r="K21"/>
  <c r="AI20"/>
  <c r="AH20"/>
  <c r="AJ20"/>
  <c r="AF20"/>
  <c r="AE20"/>
  <c r="AD20"/>
  <c r="K20"/>
  <c r="AJ19"/>
  <c r="AI19"/>
  <c r="AH19"/>
  <c r="AF19"/>
  <c r="AE19"/>
  <c r="AD19"/>
  <c r="K19"/>
  <c r="H19"/>
  <c r="AI18"/>
  <c r="AH18"/>
  <c r="AJ18"/>
  <c r="AF18"/>
  <c r="AE18"/>
  <c r="AD18"/>
  <c r="K18"/>
  <c r="AI17"/>
  <c r="AH17"/>
  <c r="AJ17"/>
  <c r="AF17"/>
  <c r="AE17"/>
  <c r="AD17"/>
  <c r="K17"/>
  <c r="AI16"/>
  <c r="AH16"/>
  <c r="AJ16"/>
  <c r="AF16"/>
  <c r="AE16"/>
  <c r="AD16"/>
  <c r="K16"/>
  <c r="AI15"/>
  <c r="AH15"/>
  <c r="AJ15"/>
  <c r="AF15"/>
  <c r="AE15"/>
  <c r="AD15"/>
  <c r="K15"/>
  <c r="AJ14"/>
  <c r="AI14"/>
  <c r="AH14"/>
  <c r="AF14"/>
  <c r="AE14"/>
  <c r="AD14"/>
  <c r="K14"/>
  <c r="AJ13"/>
  <c r="AI13"/>
  <c r="AH13"/>
  <c r="AF13"/>
  <c r="AE13"/>
  <c r="AD13"/>
  <c r="K13"/>
  <c r="AJ12"/>
  <c r="AI12"/>
  <c r="AE12"/>
  <c r="AD12"/>
  <c r="K12"/>
  <c r="AJ11"/>
  <c r="AI11"/>
  <c r="AE11"/>
  <c r="AD11"/>
  <c r="K11"/>
  <c r="AJ10"/>
  <c r="AI10"/>
  <c r="AE10"/>
  <c r="AD10"/>
  <c r="AH12"/>
  <c r="K10"/>
  <c r="AJ9"/>
  <c r="AI9"/>
  <c r="AH9"/>
  <c r="AE9"/>
  <c r="AD9"/>
  <c r="M11"/>
  <c r="AG11" s="1"/>
  <c r="K9"/>
  <c r="H9"/>
  <c r="AJ8"/>
  <c r="AI8"/>
  <c r="AH8"/>
  <c r="AF8"/>
  <c r="AE8"/>
  <c r="AD8"/>
  <c r="K8"/>
  <c r="AC17" i="21" l="1"/>
  <c r="AG17"/>
  <c r="E4" i="23"/>
  <c r="J2" i="26"/>
  <c r="AZ11" i="17"/>
  <c r="BC11" s="1"/>
  <c r="BB11"/>
  <c r="BC8" i="33"/>
  <c r="AC10"/>
  <c r="AC9"/>
  <c r="AC11"/>
  <c r="AC12"/>
  <c r="AC14"/>
  <c r="AC16"/>
  <c r="AC20"/>
  <c r="AC24"/>
  <c r="AC15"/>
  <c r="AC17"/>
  <c r="AC19"/>
  <c r="AC23"/>
  <c r="E3" i="20"/>
  <c r="N23" i="18"/>
  <c r="K23"/>
  <c r="O23"/>
  <c r="AE23" i="24"/>
  <c r="Q22" s="1"/>
  <c r="I26" i="26"/>
  <c r="D19" s="1"/>
  <c r="D23"/>
  <c r="F23" s="1"/>
  <c r="D24"/>
  <c r="F24" s="1"/>
  <c r="M26"/>
  <c r="P18" s="1"/>
  <c r="K26"/>
  <c r="D21" s="1"/>
  <c r="G21" s="1"/>
  <c r="N26"/>
  <c r="P19" s="1"/>
  <c r="L26"/>
  <c r="P17" s="1"/>
  <c r="J26"/>
  <c r="D20" s="1"/>
  <c r="G20" s="1"/>
  <c r="Q25" i="33"/>
  <c r="W25"/>
  <c r="AK23" i="24"/>
  <c r="G5" i="25" s="1"/>
  <c r="AO23" i="24"/>
  <c r="G26" i="26"/>
  <c r="P14" s="1"/>
  <c r="E26"/>
  <c r="D15" s="1"/>
  <c r="O15" s="1"/>
  <c r="D14"/>
  <c r="O14" s="1"/>
  <c r="H26"/>
  <c r="P15" s="1"/>
  <c r="F26"/>
  <c r="P13" s="1"/>
  <c r="M13"/>
  <c r="AO29" i="21"/>
  <c r="F18" i="22" s="1"/>
  <c r="F17" s="1"/>
  <c r="AF23" i="21"/>
  <c r="AF25"/>
  <c r="AI27"/>
  <c r="AM10"/>
  <c r="AF12"/>
  <c r="AM14"/>
  <c r="AM15"/>
  <c r="AC10"/>
  <c r="X12"/>
  <c r="AC14"/>
  <c r="AD15"/>
  <c r="AC18"/>
  <c r="AM19"/>
  <c r="H8" i="17"/>
  <c r="E3" i="16" s="1"/>
  <c r="H10" i="17"/>
  <c r="H18"/>
  <c r="H21"/>
  <c r="AE29" i="21"/>
  <c r="H11" i="17"/>
  <c r="H12"/>
  <c r="H13"/>
  <c r="H14"/>
  <c r="H15"/>
  <c r="H16"/>
  <c r="H17"/>
  <c r="H20"/>
  <c r="AC21"/>
  <c r="AD10" i="21"/>
  <c r="B17" i="18"/>
  <c r="S12" i="21"/>
  <c r="AD12" s="1"/>
  <c r="H13"/>
  <c r="S16"/>
  <c r="H17"/>
  <c r="S19"/>
  <c r="AD19" s="1"/>
  <c r="S22"/>
  <c r="X22" s="1"/>
  <c r="AG22" s="1"/>
  <c r="S23"/>
  <c r="X23" s="1"/>
  <c r="AG23" s="1"/>
  <c r="H25"/>
  <c r="H26"/>
  <c r="S27"/>
  <c r="H9" i="24"/>
  <c r="H10"/>
  <c r="S8" i="21"/>
  <c r="AD8" s="1"/>
  <c r="H9"/>
  <c r="S11"/>
  <c r="H18"/>
  <c r="H23"/>
  <c r="H27"/>
  <c r="AH10" i="17"/>
  <c r="AC17"/>
  <c r="D13" i="26"/>
  <c r="D17"/>
  <c r="G18" s="1"/>
  <c r="AQ23" i="24"/>
  <c r="AC14" i="17"/>
  <c r="AF11"/>
  <c r="AC13"/>
  <c r="AM18" i="21"/>
  <c r="F7" i="25"/>
  <c r="G7"/>
  <c r="AM24" i="24"/>
  <c r="E7" i="25"/>
  <c r="AK24" i="24"/>
  <c r="AF10"/>
  <c r="V22" s="1"/>
  <c r="D22" i="23" s="1"/>
  <c r="AS10" i="24"/>
  <c r="AT10" s="1"/>
  <c r="AP10" s="1"/>
  <c r="AP23" s="1"/>
  <c r="F19" i="25" s="1"/>
  <c r="F10" s="1"/>
  <c r="AG10" i="24"/>
  <c r="AG23" s="1"/>
  <c r="AH10"/>
  <c r="AH23" s="1"/>
  <c r="J4" i="26" s="1"/>
  <c r="AL10" i="24"/>
  <c r="AL23" s="1"/>
  <c r="AF12" i="17"/>
  <c r="AF22" i="21"/>
  <c r="B5" i="25"/>
  <c r="AC13" i="33"/>
  <c r="AC21"/>
  <c r="AH11" i="17"/>
  <c r="AC15"/>
  <c r="AC16"/>
  <c r="AC18"/>
  <c r="AC19"/>
  <c r="K25" i="33"/>
  <c r="AH26"/>
  <c r="AH27" s="1"/>
  <c r="G12" i="26"/>
  <c r="Q22" i="17"/>
  <c r="D13" i="16" s="1"/>
  <c r="AC20" i="17"/>
  <c r="AK26" i="33"/>
  <c r="X26" i="21"/>
  <c r="AG26" s="1"/>
  <c r="AI12"/>
  <c r="AI29" s="1"/>
  <c r="AC12"/>
  <c r="AM12"/>
  <c r="AD23" i="24"/>
  <c r="AF9" i="17"/>
  <c r="AF10"/>
  <c r="AJ23"/>
  <c r="F7" i="18" s="1"/>
  <c r="AM9" i="21"/>
  <c r="AH9"/>
  <c r="AM13"/>
  <c r="AI13"/>
  <c r="AC23" i="24"/>
  <c r="AJ26" i="33"/>
  <c r="AJ27" s="1"/>
  <c r="BH26"/>
  <c r="AH11" i="21"/>
  <c r="AC11"/>
  <c r="AM11"/>
  <c r="AJ26"/>
  <c r="AF26"/>
  <c r="H22"/>
  <c r="H16"/>
  <c r="H11"/>
  <c r="H8"/>
  <c r="H19"/>
  <c r="AH8"/>
  <c r="AH29" s="1"/>
  <c r="AC8"/>
  <c r="AM29"/>
  <c r="AM32" s="1"/>
  <c r="F16" i="22" s="1"/>
  <c r="AC16" i="21"/>
  <c r="AM16"/>
  <c r="H14"/>
  <c r="AM17"/>
  <c r="H24"/>
  <c r="AK26"/>
  <c r="AJ23" i="24"/>
  <c r="AN23"/>
  <c r="AN24" s="1"/>
  <c r="AR23"/>
  <c r="AI26" i="33"/>
  <c r="AI27" s="1"/>
  <c r="AQ26"/>
  <c r="B18" i="18"/>
  <c r="S9" i="21"/>
  <c r="S13"/>
  <c r="AC15"/>
  <c r="S17"/>
  <c r="AC19"/>
  <c r="S24"/>
  <c r="S25"/>
  <c r="AH27"/>
  <c r="H8" i="24"/>
  <c r="D18" i="26"/>
  <c r="S14" i="21"/>
  <c r="S18"/>
  <c r="AK27"/>
  <c r="AI23" i="17" l="1"/>
  <c r="F6" i="18" s="1"/>
  <c r="BH23" i="17"/>
  <c r="E5" i="25"/>
  <c r="F5"/>
  <c r="AN8" i="33"/>
  <c r="AN26" s="1"/>
  <c r="F29" i="18" s="1"/>
  <c r="BI8" i="33"/>
  <c r="AC8" s="1"/>
  <c r="C25" s="1"/>
  <c r="AV26"/>
  <c r="B9" i="18"/>
  <c r="G29"/>
  <c r="E29"/>
  <c r="B29"/>
  <c r="E9"/>
  <c r="E9" i="25" s="1"/>
  <c r="G9" i="18"/>
  <c r="C22" i="17"/>
  <c r="D11" i="16" s="1"/>
  <c r="AK11" i="17"/>
  <c r="AK23" s="1"/>
  <c r="F17" i="18" s="1"/>
  <c r="BI11" i="17"/>
  <c r="G19" i="26"/>
  <c r="D22"/>
  <c r="O13"/>
  <c r="D16"/>
  <c r="G16" s="1"/>
  <c r="O17"/>
  <c r="AH23" i="21"/>
  <c r="AD22"/>
  <c r="AI22"/>
  <c r="AD23"/>
  <c r="AL24" i="24"/>
  <c r="E6" i="25"/>
  <c r="F6"/>
  <c r="G6"/>
  <c r="B6"/>
  <c r="J3" i="26"/>
  <c r="N17" s="1"/>
  <c r="F18"/>
  <c r="N9"/>
  <c r="Q9" s="1"/>
  <c r="Q10" s="1"/>
  <c r="F10" s="1"/>
  <c r="G23"/>
  <c r="G24"/>
  <c r="O18"/>
  <c r="O19"/>
  <c r="F9" i="18"/>
  <c r="G17" i="26"/>
  <c r="AC23" i="21"/>
  <c r="AD11"/>
  <c r="AD16"/>
  <c r="B11" i="22"/>
  <c r="F11" s="1"/>
  <c r="G11" s="1"/>
  <c r="W22" i="17"/>
  <c r="D22" i="16" s="1"/>
  <c r="AH23" i="17"/>
  <c r="F5" i="18" s="1"/>
  <c r="AC8" i="17"/>
  <c r="AK29" i="21"/>
  <c r="AK30" s="1"/>
  <c r="X27"/>
  <c r="AC10" i="17"/>
  <c r="AC11"/>
  <c r="AC9"/>
  <c r="F17" i="26"/>
  <c r="F6" i="22"/>
  <c r="AI30" i="21"/>
  <c r="G6" i="22"/>
  <c r="B6"/>
  <c r="E6"/>
  <c r="B14"/>
  <c r="F14" s="1"/>
  <c r="G14" s="1"/>
  <c r="AC26" i="21"/>
  <c r="AI26"/>
  <c r="AC12" i="17"/>
  <c r="AD13" i="21"/>
  <c r="F5" i="22"/>
  <c r="G5"/>
  <c r="B5"/>
  <c r="E5"/>
  <c r="AH30" i="21"/>
  <c r="X24"/>
  <c r="C22" i="24"/>
  <c r="D28" i="23" s="1"/>
  <c r="AD14" i="21"/>
  <c r="AD18"/>
  <c r="F8" i="25"/>
  <c r="G8"/>
  <c r="B8"/>
  <c r="AJ24" i="24"/>
  <c r="E8" i="25"/>
  <c r="X25" i="21"/>
  <c r="AG25" s="1"/>
  <c r="AD17"/>
  <c r="AD9"/>
  <c r="AC22"/>
  <c r="B10" i="22"/>
  <c r="F10" s="1"/>
  <c r="G10" s="1"/>
  <c r="K22" i="24"/>
  <c r="AD26" i="21"/>
  <c r="AN23" i="17" l="1"/>
  <c r="F18" i="18" s="1"/>
  <c r="F11" s="1"/>
  <c r="BI23" i="17"/>
  <c r="F9" i="26"/>
  <c r="Q11"/>
  <c r="F11" s="1"/>
  <c r="F12" s="1"/>
  <c r="D28" i="16"/>
  <c r="AG24" i="21"/>
  <c r="AH24" s="1"/>
  <c r="F7" i="26"/>
  <c r="G22"/>
  <c r="F6"/>
  <c r="Q17"/>
  <c r="F19" s="1"/>
  <c r="F8"/>
  <c r="N13"/>
  <c r="K2" s="1"/>
  <c r="Z22" i="24" s="1"/>
  <c r="Q19" i="26"/>
  <c r="F21" s="1"/>
  <c r="F22" s="1"/>
  <c r="K22" i="17"/>
  <c r="D12" i="16" s="1"/>
  <c r="AC27" i="21"/>
  <c r="B15" i="22"/>
  <c r="F15" s="1"/>
  <c r="G15" s="1"/>
  <c r="AD27" i="21"/>
  <c r="M27"/>
  <c r="AN27" s="1"/>
  <c r="AI25"/>
  <c r="B13" i="22"/>
  <c r="F13" s="1"/>
  <c r="G13" s="1"/>
  <c r="AC25" i="21"/>
  <c r="B12" i="22"/>
  <c r="F12" s="1"/>
  <c r="G12" s="1"/>
  <c r="AJ24" i="21"/>
  <c r="AC24"/>
  <c r="AD25"/>
  <c r="AD24"/>
  <c r="AG27" l="1"/>
  <c r="AJ27" s="1"/>
  <c r="AJ29" s="1"/>
  <c r="AJ30" s="1"/>
  <c r="F7" i="22" s="1"/>
  <c r="C28" i="21"/>
  <c r="D17" i="20" s="1"/>
  <c r="D28" s="1"/>
  <c r="Q13" i="26"/>
  <c r="F13" s="1"/>
  <c r="D24" i="23"/>
  <c r="Q18" i="26"/>
  <c r="F20" s="1"/>
  <c r="Q14"/>
  <c r="F14" s="1"/>
  <c r="AL27" i="21"/>
  <c r="AM27" s="1"/>
  <c r="AO27" s="1"/>
  <c r="AD29"/>
  <c r="AF27"/>
  <c r="AC29"/>
  <c r="Q15" i="26" l="1"/>
  <c r="F15" s="1"/>
  <c r="F16" s="1"/>
  <c r="D18" i="20"/>
  <c r="D19"/>
  <c r="D25" i="23"/>
  <c r="D26"/>
  <c r="G7" i="22"/>
  <c r="B7"/>
  <c r="E7"/>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2.xml><?xml version="1.0" encoding="utf-8"?>
<comments xmlns="http://schemas.openxmlformats.org/spreadsheetml/2006/main">
  <authors>
    <author>李颖辉</author>
  </authors>
  <commentList>
    <comment ref="O13" authorId="0">
      <text>
        <r>
          <rPr>
            <b/>
            <sz val="9"/>
            <color indexed="81"/>
            <rFont val="宋体"/>
            <family val="3"/>
            <charset val="134"/>
          </rPr>
          <t>李颖辉</t>
        </r>
        <r>
          <rPr>
            <b/>
            <sz val="9"/>
            <color indexed="81"/>
            <rFont val="Tahoma"/>
            <family val="2"/>
          </rPr>
          <t xml:space="preserve">:
</t>
        </r>
        <r>
          <rPr>
            <b/>
            <sz val="9"/>
            <color indexed="81"/>
            <rFont val="宋体"/>
            <family val="3"/>
            <charset val="134"/>
          </rPr>
          <t>因柜体进深非标，连接件个数均以图纸为准</t>
        </r>
      </text>
    </comment>
    <comment ref="F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用于米黄</t>
        </r>
        <r>
          <rPr>
            <sz val="9"/>
            <color indexed="81"/>
            <rFont val="Tahoma"/>
            <family val="2"/>
          </rPr>
          <t>/</t>
        </r>
        <r>
          <rPr>
            <sz val="9"/>
            <color indexed="81"/>
            <rFont val="宋体"/>
            <family val="3"/>
            <charset val="134"/>
          </rPr>
          <t>樱桃</t>
        </r>
        <r>
          <rPr>
            <sz val="9"/>
            <color indexed="81"/>
            <rFont val="Tahoma"/>
            <family val="2"/>
          </rPr>
          <t>37mm</t>
        </r>
        <r>
          <rPr>
            <sz val="9"/>
            <color indexed="81"/>
            <rFont val="宋体"/>
            <family val="3"/>
            <charset val="134"/>
          </rPr>
          <t>复合板的封边</t>
        </r>
      </text>
    </comment>
    <comment ref="F21"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用于米黄</t>
        </r>
        <r>
          <rPr>
            <sz val="9"/>
            <color indexed="81"/>
            <rFont val="Tahoma"/>
            <family val="2"/>
          </rPr>
          <t>/</t>
        </r>
        <r>
          <rPr>
            <sz val="9"/>
            <color indexed="81"/>
            <rFont val="宋体"/>
            <family val="3"/>
            <charset val="134"/>
          </rPr>
          <t>樱桃</t>
        </r>
        <r>
          <rPr>
            <sz val="9"/>
            <color indexed="81"/>
            <rFont val="Tahoma"/>
            <family val="2"/>
          </rPr>
          <t>30mm</t>
        </r>
        <r>
          <rPr>
            <sz val="9"/>
            <color indexed="81"/>
            <rFont val="宋体"/>
            <family val="3"/>
            <charset val="134"/>
          </rPr>
          <t>复合板的封边</t>
        </r>
      </text>
    </comment>
    <comment ref="F2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用于灰布纹香草天空罗马柱箱体</t>
        </r>
        <r>
          <rPr>
            <sz val="9"/>
            <color indexed="81"/>
            <rFont val="Tahoma"/>
            <family val="2"/>
          </rPr>
          <t>30/37</t>
        </r>
        <r>
          <rPr>
            <sz val="9"/>
            <color indexed="81"/>
            <rFont val="宋体"/>
            <family val="3"/>
            <charset val="134"/>
          </rPr>
          <t>厚的板件封边</t>
        </r>
      </text>
    </comment>
    <comment ref="F23"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用于暖白香草天空罗马柱箱体</t>
        </r>
        <r>
          <rPr>
            <sz val="9"/>
            <color indexed="81"/>
            <rFont val="Tahoma"/>
            <family val="2"/>
          </rPr>
          <t>30/37</t>
        </r>
        <r>
          <rPr>
            <sz val="9"/>
            <color indexed="81"/>
            <rFont val="宋体"/>
            <family val="3"/>
            <charset val="134"/>
          </rPr>
          <t>厚的板件封边</t>
        </r>
      </text>
    </comment>
    <comment ref="F44" authorId="0">
      <text>
        <r>
          <rPr>
            <b/>
            <sz val="9"/>
            <color indexed="81"/>
            <rFont val="宋体"/>
            <family val="3"/>
            <charset val="134"/>
          </rPr>
          <t>李颖辉</t>
        </r>
        <r>
          <rPr>
            <b/>
            <sz val="9"/>
            <color indexed="81"/>
            <rFont val="Tahoma"/>
            <family val="2"/>
          </rPr>
          <t xml:space="preserve">:
</t>
        </r>
        <r>
          <rPr>
            <b/>
            <sz val="9"/>
            <color indexed="81"/>
            <rFont val="宋体"/>
            <family val="3"/>
            <charset val="134"/>
          </rPr>
          <t>因柜体进深非标，连接件个数均以图纸为准</t>
        </r>
      </text>
    </comment>
  </commentList>
</comments>
</file>

<file path=xl/comments3.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17" authorId="0">
      <text>
        <r>
          <rPr>
            <b/>
            <sz val="9"/>
            <color indexed="81"/>
            <rFont val="宋体"/>
            <family val="3"/>
            <charset val="134"/>
          </rPr>
          <t>李颖辉</t>
        </r>
        <r>
          <rPr>
            <b/>
            <sz val="9"/>
            <color indexed="81"/>
            <rFont val="Tahoma"/>
            <family val="2"/>
          </rPr>
          <t>:</t>
        </r>
        <r>
          <rPr>
            <b/>
            <sz val="9"/>
            <color indexed="81"/>
            <rFont val="宋体"/>
            <family val="3"/>
            <charset val="134"/>
          </rPr>
          <t>非门板时请将数量填写到家具线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4.xml><?xml version="1.0" encoding="utf-8"?>
<comments xmlns="http://schemas.openxmlformats.org/spreadsheetml/2006/main">
  <authors>
    <author>微软用户</author>
  </authors>
  <commentList>
    <comment ref="F13" authorId="0">
      <text>
        <r>
          <rPr>
            <b/>
            <sz val="9"/>
            <color indexed="81"/>
            <rFont val="宋体"/>
            <family val="3"/>
            <charset val="134"/>
          </rPr>
          <t>衣帽间没有门板屉面</t>
        </r>
        <r>
          <rPr>
            <b/>
            <sz val="9"/>
            <color indexed="81"/>
            <rFont val="Tahoma"/>
            <family val="2"/>
          </rPr>
          <t xml:space="preserve">18A
</t>
        </r>
      </text>
    </comment>
  </commentList>
</comments>
</file>

<file path=xl/comments5.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D16" authorId="0">
      <text>
        <r>
          <rPr>
            <b/>
            <sz val="9"/>
            <color indexed="81"/>
            <rFont val="宋体"/>
            <family val="3"/>
            <charset val="134"/>
          </rPr>
          <t>李颖辉</t>
        </r>
        <r>
          <rPr>
            <b/>
            <sz val="9"/>
            <color indexed="81"/>
            <rFont val="Tahoma"/>
            <family val="2"/>
          </rPr>
          <t>:</t>
        </r>
        <r>
          <rPr>
            <b/>
            <sz val="9"/>
            <color indexed="81"/>
            <rFont val="宋体"/>
            <family val="3"/>
            <charset val="134"/>
          </rPr>
          <t>非门板时请将数量填写到家具线</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非门板时请将数量填写到家具线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6.xml><?xml version="1.0" encoding="utf-8"?>
<comments xmlns="http://schemas.openxmlformats.org/spreadsheetml/2006/main">
  <authors>
    <author>微软用户</author>
  </authors>
  <commentList>
    <comment ref="F13" authorId="0">
      <text>
        <r>
          <rPr>
            <b/>
            <sz val="9"/>
            <color indexed="81"/>
            <rFont val="宋体"/>
            <family val="3"/>
            <charset val="134"/>
          </rPr>
          <t>衣帽间没有门板屉面</t>
        </r>
        <r>
          <rPr>
            <b/>
            <sz val="9"/>
            <color indexed="81"/>
            <rFont val="Tahoma"/>
            <family val="2"/>
          </rPr>
          <t xml:space="preserve">18A
</t>
        </r>
      </text>
    </comment>
    <comment ref="F21" authorId="0">
      <text>
        <r>
          <rPr>
            <b/>
            <sz val="9"/>
            <color indexed="81"/>
            <rFont val="宋体"/>
            <family val="3"/>
            <charset val="134"/>
          </rPr>
          <t>衣帽间没有门板屉面</t>
        </r>
        <r>
          <rPr>
            <b/>
            <sz val="9"/>
            <color indexed="81"/>
            <rFont val="Tahoma"/>
            <family val="2"/>
          </rPr>
          <t xml:space="preserve">18A
</t>
        </r>
      </text>
    </comment>
  </commentList>
</comments>
</file>

<file path=xl/comments7.xml><?xml version="1.0" encoding="utf-8"?>
<comments xmlns="http://schemas.openxmlformats.org/spreadsheetml/2006/main">
  <authors>
    <author>微软用户</author>
  </authors>
  <commentList>
    <comment ref="F26" authorId="0">
      <text>
        <r>
          <rPr>
            <b/>
            <sz val="9"/>
            <color indexed="81"/>
            <rFont val="宋体"/>
            <family val="3"/>
            <charset val="134"/>
          </rPr>
          <t>微软用户</t>
        </r>
        <r>
          <rPr>
            <b/>
            <sz val="9"/>
            <color indexed="81"/>
            <rFont val="Tahoma"/>
            <family val="2"/>
          </rPr>
          <t>:</t>
        </r>
        <r>
          <rPr>
            <sz val="9"/>
            <color indexed="81"/>
            <rFont val="Tahoma"/>
            <family val="2"/>
          </rPr>
          <t xml:space="preserve">
100</t>
        </r>
        <r>
          <rPr>
            <sz val="9"/>
            <color indexed="81"/>
            <rFont val="宋体"/>
            <family val="3"/>
            <charset val="134"/>
          </rPr>
          <t>空</t>
        </r>
        <r>
          <rPr>
            <sz val="9"/>
            <color indexed="81"/>
            <rFont val="Tahoma"/>
            <family val="2"/>
          </rPr>
          <t>1</t>
        </r>
        <r>
          <rPr>
            <sz val="9"/>
            <color indexed="81"/>
            <rFont val="宋体"/>
            <family val="3"/>
            <charset val="134"/>
          </rPr>
          <t>个
长</t>
        </r>
        <r>
          <rPr>
            <sz val="9"/>
            <color indexed="81"/>
            <rFont val="Tahoma"/>
            <family val="2"/>
          </rPr>
          <t>=</t>
        </r>
        <r>
          <rPr>
            <sz val="9"/>
            <color indexed="81"/>
            <rFont val="宋体"/>
            <family val="3"/>
            <charset val="134"/>
          </rPr>
          <t xml:space="preserve">进深
</t>
        </r>
      </text>
    </comment>
  </commentList>
</comments>
</file>

<file path=xl/sharedStrings.xml><?xml version="1.0" encoding="utf-8"?>
<sst xmlns="http://schemas.openxmlformats.org/spreadsheetml/2006/main" count="1420" uniqueCount="749">
  <si>
    <t>宽度</t>
  </si>
  <si>
    <t>款式名称</t>
    <phoneticPr fontId="22" type="noConversion"/>
  </si>
  <si>
    <t>材质</t>
    <phoneticPr fontId="22" type="noConversion"/>
  </si>
  <si>
    <t>实木</t>
    <phoneticPr fontId="22" type="noConversion"/>
  </si>
  <si>
    <t>混油</t>
    <phoneticPr fontId="22" type="noConversion"/>
  </si>
  <si>
    <t>清油</t>
    <phoneticPr fontId="22" type="noConversion"/>
  </si>
  <si>
    <t>吸塑</t>
    <phoneticPr fontId="22" type="noConversion"/>
  </si>
  <si>
    <t>免漆</t>
    <phoneticPr fontId="22" type="noConversion"/>
  </si>
  <si>
    <t>序号</t>
    <phoneticPr fontId="22" type="noConversion"/>
  </si>
  <si>
    <t>备注</t>
    <phoneticPr fontId="22" type="noConversion"/>
  </si>
  <si>
    <t>下料</t>
    <phoneticPr fontId="22" type="noConversion"/>
  </si>
  <si>
    <t>封边</t>
    <phoneticPr fontId="22" type="noConversion"/>
  </si>
  <si>
    <r>
      <t xml:space="preserve">              （柜体）</t>
    </r>
    <r>
      <rPr>
        <sz val="18"/>
        <color indexed="8"/>
        <rFont val="宋体"/>
        <family val="3"/>
        <charset val="134"/>
      </rPr>
      <t xml:space="preserve"> </t>
    </r>
    <r>
      <rPr>
        <sz val="18"/>
        <color indexed="8"/>
        <rFont val="宋体"/>
        <family val="3"/>
        <charset val="134"/>
      </rPr>
      <t>下料单</t>
    </r>
    <r>
      <rPr>
        <sz val="18"/>
        <color indexed="8"/>
        <rFont val="宋体"/>
        <family val="3"/>
        <charset val="134"/>
      </rPr>
      <t xml:space="preserve">           </t>
    </r>
    <r>
      <rPr>
        <b/>
        <sz val="18"/>
        <color indexed="8"/>
        <rFont val="宋体"/>
        <family val="3"/>
        <charset val="134"/>
      </rPr>
      <t>2012新产品体系</t>
    </r>
    <phoneticPr fontId="22" type="noConversion"/>
  </si>
  <si>
    <t>产品名称</t>
    <phoneticPr fontId="22" type="noConversion"/>
  </si>
  <si>
    <t>材质说明</t>
    <phoneticPr fontId="22" type="noConversion"/>
  </si>
  <si>
    <t>型录版本号</t>
    <phoneticPr fontId="22" type="noConversion"/>
  </si>
  <si>
    <t>板材</t>
    <phoneticPr fontId="22" type="noConversion"/>
  </si>
  <si>
    <t>序号</t>
    <phoneticPr fontId="22" type="noConversion"/>
  </si>
  <si>
    <t>名称</t>
    <phoneticPr fontId="22" type="noConversion"/>
  </si>
  <si>
    <t>材质</t>
    <phoneticPr fontId="22" type="noConversion"/>
  </si>
  <si>
    <t>规格</t>
    <phoneticPr fontId="22" type="noConversion"/>
  </si>
  <si>
    <t>数量</t>
    <phoneticPr fontId="22" type="noConversion"/>
  </si>
  <si>
    <t>备注</t>
    <phoneticPr fontId="22" type="noConversion"/>
  </si>
  <si>
    <t>封边
数量</t>
    <phoneticPr fontId="22" type="noConversion"/>
  </si>
  <si>
    <t>下料
数量</t>
    <phoneticPr fontId="22" type="noConversion"/>
  </si>
  <si>
    <t>打孔
数量</t>
    <phoneticPr fontId="22" type="noConversion"/>
  </si>
  <si>
    <t>安装</t>
    <phoneticPr fontId="22" type="noConversion"/>
  </si>
  <si>
    <t>板材</t>
    <phoneticPr fontId="22" type="noConversion"/>
  </si>
  <si>
    <t>25A</t>
    <phoneticPr fontId="22" type="noConversion"/>
  </si>
  <si>
    <t>18A</t>
    <phoneticPr fontId="22" type="noConversion"/>
  </si>
  <si>
    <t>12A</t>
    <phoneticPr fontId="22" type="noConversion"/>
  </si>
  <si>
    <t>板厚</t>
    <phoneticPr fontId="22" type="noConversion"/>
  </si>
  <si>
    <t>饰面</t>
    <phoneticPr fontId="22" type="noConversion"/>
  </si>
  <si>
    <t>宽</t>
    <phoneticPr fontId="22" type="noConversion"/>
  </si>
  <si>
    <t>高</t>
    <phoneticPr fontId="22" type="noConversion"/>
  </si>
  <si>
    <t>立栅</t>
    <phoneticPr fontId="22" type="noConversion"/>
  </si>
  <si>
    <t>H-1</t>
    <phoneticPr fontId="22" type="noConversion"/>
  </si>
  <si>
    <t>顶底</t>
    <phoneticPr fontId="22" type="noConversion"/>
  </si>
  <si>
    <t>层板</t>
    <phoneticPr fontId="22" type="noConversion"/>
  </si>
  <si>
    <t>挡板</t>
    <phoneticPr fontId="22" type="noConversion"/>
  </si>
  <si>
    <t>一长边封同色1.0PVC，三边不封边</t>
  </si>
  <si>
    <t>背板</t>
    <phoneticPr fontId="22" type="noConversion"/>
  </si>
  <si>
    <t>门板</t>
    <phoneticPr fontId="22" type="noConversion"/>
  </si>
  <si>
    <t>套线</t>
    <phoneticPr fontId="22" type="noConversion"/>
  </si>
  <si>
    <t>踢脚板</t>
    <phoneticPr fontId="22" type="noConversion"/>
  </si>
  <si>
    <t>块</t>
    <phoneticPr fontId="22" type="noConversion"/>
  </si>
  <si>
    <t>封边</t>
    <phoneticPr fontId="22" type="noConversion"/>
  </si>
  <si>
    <t>排孔</t>
    <phoneticPr fontId="22" type="noConversion"/>
  </si>
  <si>
    <t>安装</t>
    <phoneticPr fontId="22" type="noConversion"/>
  </si>
  <si>
    <t>平米</t>
    <phoneticPr fontId="22" type="noConversion"/>
  </si>
  <si>
    <t>25A  (29*1.0)封边</t>
    <phoneticPr fontId="22" type="noConversion"/>
  </si>
  <si>
    <t>18A  (22*1.0)封边</t>
    <phoneticPr fontId="22" type="noConversion"/>
  </si>
  <si>
    <t>12A(16*1.0)四周</t>
    <phoneticPr fontId="22" type="noConversion"/>
  </si>
  <si>
    <t>37A(49*0.4)</t>
    <phoneticPr fontId="22" type="noConversion"/>
  </si>
  <si>
    <t>板件如有纹理，按纹理裁切，料单高度方向为纹理方向。
如有材质，尺寸，工艺不明请与工艺部联系并确认！ 电话：2152</t>
    <phoneticPr fontId="22" type="noConversion"/>
  </si>
  <si>
    <t>红樱桃1.2倍</t>
    <phoneticPr fontId="22" type="noConversion"/>
  </si>
  <si>
    <t xml:space="preserve">  </t>
    <phoneticPr fontId="22" type="noConversion"/>
  </si>
  <si>
    <t>注意封边条</t>
    <phoneticPr fontId="22" type="noConversion"/>
  </si>
  <si>
    <r>
      <t>1</t>
    </r>
    <r>
      <rPr>
        <sz val="11"/>
        <color indexed="8"/>
        <rFont val="宋体"/>
        <family val="3"/>
        <charset val="134"/>
      </rPr>
      <t>30125-1.0</t>
    </r>
    <phoneticPr fontId="22" type="noConversion"/>
  </si>
  <si>
    <t>香草天空II</t>
  </si>
  <si>
    <t>壁柜</t>
  </si>
  <si>
    <t>左岸都市II</t>
  </si>
  <si>
    <t>120410-</t>
    <phoneticPr fontId="22" type="noConversion"/>
  </si>
  <si>
    <t>色诱</t>
    <phoneticPr fontId="22" type="noConversion"/>
  </si>
  <si>
    <t>衣帽间</t>
  </si>
  <si>
    <t>标准</t>
    <phoneticPr fontId="22" type="noConversion"/>
  </si>
  <si>
    <r>
      <t>1</t>
    </r>
    <r>
      <rPr>
        <sz val="11"/>
        <color indexed="8"/>
        <rFont val="宋体"/>
        <family val="3"/>
        <charset val="134"/>
      </rPr>
      <t>20901-1.0</t>
    </r>
    <phoneticPr fontId="22" type="noConversion"/>
  </si>
  <si>
    <t>左岸II</t>
    <phoneticPr fontId="22" type="noConversion"/>
  </si>
  <si>
    <t>独立柜</t>
    <phoneticPr fontId="22" type="noConversion"/>
  </si>
  <si>
    <t>非标</t>
    <phoneticPr fontId="22" type="noConversion"/>
  </si>
  <si>
    <t>色诱</t>
  </si>
  <si>
    <t>130628-1.0</t>
    <phoneticPr fontId="22" type="noConversion"/>
  </si>
  <si>
    <t>左岸I</t>
    <phoneticPr fontId="22" type="noConversion"/>
  </si>
  <si>
    <t>家具</t>
    <phoneticPr fontId="22" type="noConversion"/>
  </si>
  <si>
    <t>左岸都市I</t>
  </si>
  <si>
    <t>暖白双贴三聚氰胺E0级刨花板</t>
    <phoneticPr fontId="22" type="noConversion"/>
  </si>
  <si>
    <t>暖白PVC封边条</t>
    <phoneticPr fontId="22" type="noConversion"/>
  </si>
  <si>
    <t>白色</t>
    <phoneticPr fontId="22" type="noConversion"/>
  </si>
  <si>
    <t>瓷白中性玻璃胶</t>
    <phoneticPr fontId="22" type="noConversion"/>
  </si>
  <si>
    <t>暖白</t>
    <phoneticPr fontId="22" type="noConversion"/>
  </si>
  <si>
    <t>M11暖白</t>
    <phoneticPr fontId="22" type="noConversion"/>
  </si>
  <si>
    <t>P01月牙白</t>
    <phoneticPr fontId="22" type="noConversion"/>
  </si>
  <si>
    <t>月牙白吸塑膜</t>
    <phoneticPr fontId="22" type="noConversion"/>
  </si>
  <si>
    <t>暖白单贴三聚氰胺罗宾E1级镂铣中密度板</t>
    <phoneticPr fontId="22" type="noConversion"/>
  </si>
  <si>
    <t>单面吸塑月牙白</t>
    <phoneticPr fontId="22" type="noConversion"/>
  </si>
  <si>
    <t>月牙白吸塑</t>
    <phoneticPr fontId="22" type="noConversion"/>
  </si>
  <si>
    <t>暖白单贴</t>
    <phoneticPr fontId="22" type="noConversion"/>
  </si>
  <si>
    <t>130628-2.0</t>
    <phoneticPr fontId="22" type="noConversion"/>
  </si>
  <si>
    <t>浮士德</t>
    <phoneticPr fontId="22" type="noConversion"/>
  </si>
  <si>
    <t>其他</t>
    <phoneticPr fontId="22" type="noConversion"/>
  </si>
  <si>
    <t>丛林印象</t>
  </si>
  <si>
    <t>米黄双贴三聚氰胺E0级刨花板</t>
    <phoneticPr fontId="22" type="noConversion"/>
  </si>
  <si>
    <t>米黄PVC封边条</t>
    <phoneticPr fontId="22" type="noConversion"/>
  </si>
  <si>
    <t>米黄</t>
    <phoneticPr fontId="22" type="noConversion"/>
  </si>
  <si>
    <t>M12米黄</t>
    <phoneticPr fontId="22" type="noConversion"/>
  </si>
  <si>
    <t>P02米黄</t>
    <phoneticPr fontId="22" type="noConversion"/>
  </si>
  <si>
    <t>米黄吸塑膜</t>
    <phoneticPr fontId="22" type="noConversion"/>
  </si>
  <si>
    <t>米黄麻单贴三聚氰胺罗宾E1级镂铣中密度板</t>
    <phoneticPr fontId="22" type="noConversion"/>
  </si>
  <si>
    <t>单面吸塑米黄</t>
    <phoneticPr fontId="22" type="noConversion"/>
  </si>
  <si>
    <t>米黄吸塑</t>
    <phoneticPr fontId="22" type="noConversion"/>
  </si>
  <si>
    <t>米黄麻单贴</t>
    <phoneticPr fontId="22" type="noConversion"/>
  </si>
  <si>
    <t>130628-3.0</t>
    <phoneticPr fontId="22" type="noConversion"/>
  </si>
  <si>
    <t>香颂</t>
    <phoneticPr fontId="22" type="noConversion"/>
  </si>
  <si>
    <t>通用</t>
    <phoneticPr fontId="22" type="noConversion"/>
  </si>
  <si>
    <t>图兰朵</t>
  </si>
  <si>
    <t>触感红樱桃双贴三聚氰胺E0级刨花板</t>
    <phoneticPr fontId="22" type="noConversion"/>
  </si>
  <si>
    <t>红樱桃PVC封边条</t>
    <phoneticPr fontId="22" type="noConversion"/>
  </si>
  <si>
    <t>樱桃</t>
    <phoneticPr fontId="22" type="noConversion"/>
  </si>
  <si>
    <t>透明中性玻璃胶</t>
    <phoneticPr fontId="22" type="noConversion"/>
  </si>
  <si>
    <t>触感红樱桃</t>
    <phoneticPr fontId="22" type="noConversion"/>
  </si>
  <si>
    <t>M03-1触感红樱桃</t>
    <phoneticPr fontId="22" type="noConversion"/>
  </si>
  <si>
    <t>P08樱桃</t>
    <phoneticPr fontId="22" type="noConversion"/>
  </si>
  <si>
    <t>樱桃吸塑膜</t>
    <phoneticPr fontId="22" type="noConversion"/>
  </si>
  <si>
    <t>触感红樱桃单贴三聚氰胺罗宾E1级镂铣中密度板</t>
    <phoneticPr fontId="22" type="noConversion"/>
  </si>
  <si>
    <t>单面吸塑红樱桃</t>
    <phoneticPr fontId="22" type="noConversion"/>
  </si>
  <si>
    <t>樱桃吸塑</t>
    <phoneticPr fontId="22" type="noConversion"/>
  </si>
  <si>
    <t>触感红樱桃单贴</t>
    <phoneticPr fontId="22" type="noConversion"/>
  </si>
  <si>
    <t>丛林印象</t>
    <phoneticPr fontId="22" type="noConversion"/>
  </si>
  <si>
    <t>东南亚</t>
  </si>
  <si>
    <t>深灰布纹双贴三聚氰胺E0级刨花板</t>
    <phoneticPr fontId="22" type="noConversion"/>
  </si>
  <si>
    <t>深灰布纹PVC封边条</t>
    <phoneticPr fontId="22" type="noConversion"/>
  </si>
  <si>
    <t>灰色</t>
    <phoneticPr fontId="22" type="noConversion"/>
  </si>
  <si>
    <t>深灰布纹</t>
    <phoneticPr fontId="22" type="noConversion"/>
  </si>
  <si>
    <t>深灰布纹</t>
    <phoneticPr fontId="22" type="noConversion"/>
  </si>
  <si>
    <t>香草天空I</t>
  </si>
  <si>
    <t>深灰布纹 双贴三聚氰胺E0级刨花板</t>
    <phoneticPr fontId="22" type="noConversion"/>
  </si>
  <si>
    <t>香颂</t>
  </si>
  <si>
    <t>深灰布纹  双贴三聚氰胺E0级刨花板</t>
    <phoneticPr fontId="22" type="noConversion"/>
  </si>
  <si>
    <t>帕拉迪奥</t>
  </si>
  <si>
    <t>触感浅橡双贴三聚氰胺E0级刨花板</t>
    <phoneticPr fontId="22" type="noConversion"/>
  </si>
  <si>
    <t>浅橡PVC封边条</t>
    <phoneticPr fontId="22" type="noConversion"/>
  </si>
  <si>
    <t>触感浅橡</t>
    <phoneticPr fontId="22" type="noConversion"/>
  </si>
  <si>
    <t>柜体M01-1触感浅橡</t>
    <phoneticPr fontId="22" type="noConversion"/>
  </si>
  <si>
    <t>浮士德</t>
  </si>
  <si>
    <t>荷花白双贴三聚氰胺E0级刨花板</t>
    <phoneticPr fontId="22" type="noConversion"/>
  </si>
  <si>
    <t>荷花白PVC封边条</t>
    <phoneticPr fontId="22" type="noConversion"/>
  </si>
  <si>
    <t>荷花白</t>
    <phoneticPr fontId="22" type="noConversion"/>
  </si>
  <si>
    <t>M13荷花白</t>
    <phoneticPr fontId="22" type="noConversion"/>
  </si>
  <si>
    <t>卡帝亚</t>
  </si>
  <si>
    <t>白木纹双贴三聚氰胺E0级刨花板</t>
    <phoneticPr fontId="22" type="noConversion"/>
  </si>
  <si>
    <t>白木纹PVC封边条</t>
    <phoneticPr fontId="22" type="noConversion"/>
  </si>
  <si>
    <t>白木纹</t>
    <phoneticPr fontId="22" type="noConversion"/>
  </si>
  <si>
    <t>M04白木纹</t>
    <phoneticPr fontId="22" type="noConversion"/>
  </si>
  <si>
    <t>简爱II</t>
  </si>
  <si>
    <t>白蜡木双贴三聚氰胺E0级刨花板</t>
    <phoneticPr fontId="22" type="noConversion"/>
  </si>
  <si>
    <t>白蜡木PVC封边条</t>
    <phoneticPr fontId="22" type="noConversion"/>
  </si>
  <si>
    <t>白蜡木</t>
    <phoneticPr fontId="22" type="noConversion"/>
  </si>
  <si>
    <t>M28白蜡木</t>
    <phoneticPr fontId="22" type="noConversion"/>
  </si>
  <si>
    <t>烤漆</t>
    <phoneticPr fontId="22" type="noConversion"/>
  </si>
  <si>
    <t>爱屋集屋</t>
  </si>
  <si>
    <t>深胡桃双贴三聚氰胺E0级刨花板</t>
    <phoneticPr fontId="22" type="noConversion"/>
  </si>
  <si>
    <t>深胡桃PVC封边条</t>
    <phoneticPr fontId="22" type="noConversion"/>
  </si>
  <si>
    <t>胡桃</t>
    <phoneticPr fontId="22" type="noConversion"/>
  </si>
  <si>
    <t>深胡桃</t>
    <phoneticPr fontId="22" type="noConversion"/>
  </si>
  <si>
    <r>
      <t>M</t>
    </r>
    <r>
      <rPr>
        <sz val="12"/>
        <rFont val="宋体"/>
        <family val="3"/>
        <charset val="134"/>
      </rPr>
      <t>29</t>
    </r>
    <r>
      <rPr>
        <sz val="11"/>
        <color indexed="8"/>
        <rFont val="宋体"/>
        <family val="3"/>
        <charset val="134"/>
      </rPr>
      <t>深胡桃</t>
    </r>
    <phoneticPr fontId="22" type="noConversion"/>
  </si>
  <si>
    <t>罗丹</t>
  </si>
  <si>
    <t>柚木双贴三聚氰胺E0级刨花板</t>
    <phoneticPr fontId="22" type="noConversion"/>
  </si>
  <si>
    <t>柚木PVC封边条</t>
    <phoneticPr fontId="22" type="noConversion"/>
  </si>
  <si>
    <t>柚木</t>
    <phoneticPr fontId="22" type="noConversion"/>
  </si>
  <si>
    <t>M30柚木</t>
    <phoneticPr fontId="22" type="noConversion"/>
  </si>
  <si>
    <t>帕格尼尼</t>
  </si>
  <si>
    <t>米黄麻双贴三聚氰胺E0级刨花板</t>
    <phoneticPr fontId="22" type="noConversion"/>
  </si>
  <si>
    <t>米黄麻PVC封边条</t>
    <phoneticPr fontId="22" type="noConversion"/>
  </si>
  <si>
    <t>米黄麻</t>
    <phoneticPr fontId="22" type="noConversion"/>
  </si>
  <si>
    <t>柜体M12米黄</t>
    <phoneticPr fontId="22" type="noConversion"/>
  </si>
  <si>
    <t>托斯卡纳</t>
  </si>
  <si>
    <t>浅橡浮雕双贴三聚氰胺E0级刨花板</t>
  </si>
  <si>
    <t>浅橡浮雕PVC封边条</t>
    <phoneticPr fontId="22" type="noConversion"/>
  </si>
  <si>
    <t>浅橡浮雕</t>
    <phoneticPr fontId="22" type="noConversion"/>
  </si>
  <si>
    <t>柜体M01-2浅橡浮雕</t>
    <phoneticPr fontId="22" type="noConversion"/>
  </si>
  <si>
    <t>图兰朵II</t>
  </si>
  <si>
    <t>浅胡桃双贴三聚氰胺E0级刨花板</t>
    <phoneticPr fontId="22" type="noConversion"/>
  </si>
  <si>
    <t>浅胡桃PVC封边条</t>
    <phoneticPr fontId="22" type="noConversion"/>
  </si>
  <si>
    <t>浅胡桃</t>
    <phoneticPr fontId="22" type="noConversion"/>
  </si>
  <si>
    <t>M35浅胡桃</t>
    <phoneticPr fontId="22" type="noConversion"/>
  </si>
  <si>
    <t>优雅</t>
  </si>
  <si>
    <t>艺术胡桃竖纹双贴三聚氰胺E0级刨花板</t>
    <phoneticPr fontId="22" type="noConversion"/>
  </si>
  <si>
    <t>艺术胡桃PVC封边条</t>
    <phoneticPr fontId="22" type="noConversion"/>
  </si>
  <si>
    <t>艺术胡桃</t>
    <phoneticPr fontId="22" type="noConversion"/>
  </si>
  <si>
    <t>柜体M07艺术胡桃</t>
    <phoneticPr fontId="22" type="noConversion"/>
  </si>
  <si>
    <t>摩登</t>
  </si>
  <si>
    <t>触感铁灰双贴三聚氰胺E0级刨花板</t>
    <phoneticPr fontId="22" type="noConversion"/>
  </si>
  <si>
    <t>铁灰PVC封边条</t>
    <phoneticPr fontId="22" type="noConversion"/>
  </si>
  <si>
    <t>触感铁灰</t>
    <phoneticPr fontId="22" type="noConversion"/>
  </si>
  <si>
    <r>
      <t>M</t>
    </r>
    <r>
      <rPr>
        <sz val="11"/>
        <color indexed="8"/>
        <rFont val="宋体"/>
        <family val="3"/>
        <charset val="134"/>
      </rPr>
      <t>16-1触感铁灰</t>
    </r>
    <phoneticPr fontId="22" type="noConversion"/>
  </si>
  <si>
    <t>八度空间</t>
  </si>
  <si>
    <t>深橡PVC封边条</t>
    <phoneticPr fontId="22" type="noConversion"/>
  </si>
  <si>
    <t>黑色</t>
    <phoneticPr fontId="22" type="noConversion"/>
  </si>
  <si>
    <t>触感深橡</t>
    <phoneticPr fontId="22" type="noConversion"/>
  </si>
  <si>
    <t>柜体M06-1触感深橡</t>
    <phoneticPr fontId="22" type="noConversion"/>
  </si>
  <si>
    <t>魅惑胡桃</t>
  </si>
  <si>
    <t>极简</t>
  </si>
  <si>
    <t>酷感时尚</t>
  </si>
  <si>
    <t>新贵M</t>
  </si>
  <si>
    <t>樱桃心情</t>
  </si>
  <si>
    <t>印象北欧</t>
  </si>
  <si>
    <t>木业生产领料单</t>
    <phoneticPr fontId="22" type="noConversion"/>
  </si>
  <si>
    <t>订单编号：</t>
    <phoneticPr fontId="22" type="noConversion"/>
  </si>
  <si>
    <t>品名：</t>
    <phoneticPr fontId="22" type="noConversion"/>
  </si>
  <si>
    <t>客户姓名：</t>
    <phoneticPr fontId="22" type="noConversion"/>
  </si>
  <si>
    <t>版本型录号：</t>
    <phoneticPr fontId="22" type="noConversion"/>
  </si>
  <si>
    <t>城市：</t>
    <phoneticPr fontId="22" type="noConversion"/>
  </si>
  <si>
    <t>名称</t>
    <phoneticPr fontId="22" type="noConversion"/>
  </si>
  <si>
    <t>规格</t>
    <phoneticPr fontId="22" type="noConversion"/>
  </si>
  <si>
    <t>数量</t>
    <phoneticPr fontId="22" type="noConversion"/>
  </si>
  <si>
    <t>单位</t>
    <phoneticPr fontId="22" type="noConversion"/>
  </si>
  <si>
    <t>装箱确认</t>
    <phoneticPr fontId="22" type="noConversion"/>
  </si>
  <si>
    <t>板材</t>
    <phoneticPr fontId="22" type="noConversion"/>
  </si>
  <si>
    <t>张</t>
    <phoneticPr fontId="22" type="noConversion"/>
  </si>
  <si>
    <t>五金</t>
    <phoneticPr fontId="22" type="noConversion"/>
  </si>
  <si>
    <t>套</t>
    <phoneticPr fontId="22" type="noConversion"/>
  </si>
  <si>
    <t>个</t>
    <phoneticPr fontId="22" type="noConversion"/>
  </si>
  <si>
    <t>大进深</t>
    <phoneticPr fontId="22" type="noConversion"/>
  </si>
  <si>
    <t>胶</t>
    <phoneticPr fontId="22" type="noConversion"/>
  </si>
  <si>
    <t>热熔胶</t>
    <phoneticPr fontId="22" type="noConversion"/>
  </si>
  <si>
    <t>8803A</t>
    <phoneticPr fontId="22" type="noConversion"/>
  </si>
  <si>
    <t>克</t>
    <phoneticPr fontId="22" type="noConversion"/>
  </si>
  <si>
    <t>罗马柱箱</t>
    <phoneticPr fontId="22" type="noConversion"/>
  </si>
  <si>
    <t>DTC直臂铰链175°</t>
    <phoneticPr fontId="22" type="noConversion"/>
  </si>
  <si>
    <t>米</t>
    <phoneticPr fontId="22" type="noConversion"/>
  </si>
  <si>
    <t>DTC大曲铰链175°</t>
  </si>
  <si>
    <t>1.0*22</t>
    <phoneticPr fontId="22" type="noConversion"/>
  </si>
  <si>
    <t>BLUM美式带框门铰链</t>
    <phoneticPr fontId="22" type="noConversion"/>
  </si>
  <si>
    <t>BLUM大曲铰链107°</t>
    <phoneticPr fontId="22" type="noConversion"/>
  </si>
  <si>
    <t>BLUM大曲阻尼器</t>
    <phoneticPr fontId="22" type="noConversion"/>
  </si>
  <si>
    <t>BLUM反弹铰链</t>
  </si>
  <si>
    <t>BLUM反弹器955.1005</t>
  </si>
  <si>
    <t>拉米诺挂件（UNO30）</t>
    <phoneticPr fontId="22" type="noConversion"/>
  </si>
  <si>
    <t>海福乐层板销</t>
    <phoneticPr fontId="22" type="noConversion"/>
  </si>
  <si>
    <t>塑料胀塞∮5</t>
  </si>
  <si>
    <t>铝衣杆A（氧化铝JF286）</t>
  </si>
  <si>
    <t>铝衣杆B（氧化铝JF285）</t>
    <phoneticPr fontId="22" type="noConversion"/>
  </si>
  <si>
    <t>吊码片</t>
    <phoneticPr fontId="22" type="noConversion"/>
  </si>
  <si>
    <t>尼龙胀塞</t>
    <phoneticPr fontId="22" type="noConversion"/>
  </si>
  <si>
    <t>60*2440*18平板套线A_M03-1</t>
    <phoneticPr fontId="22" type="noConversion"/>
  </si>
  <si>
    <t>53*2440*18装饰踢脚板A-M03-1</t>
    <phoneticPr fontId="22" type="noConversion"/>
  </si>
  <si>
    <t>60*2440*18平板套线A_M01-1</t>
    <phoneticPr fontId="22" type="noConversion"/>
  </si>
  <si>
    <t>53*2440*18装饰踢脚板A-M01-1</t>
    <phoneticPr fontId="22" type="noConversion"/>
  </si>
  <si>
    <t>铝拉手（氧化铝XY-156）LC-003（3米/支）</t>
    <phoneticPr fontId="22" type="noConversion"/>
  </si>
  <si>
    <t>普施宝免钉胶（300ML/支）</t>
    <phoneticPr fontId="22" type="noConversion"/>
  </si>
  <si>
    <t>铝衣杆A（氧化铝JF286）</t>
    <phoneticPr fontId="22" type="noConversion"/>
  </si>
  <si>
    <t>铝衣杆（速美AJ001）3米/支</t>
    <phoneticPr fontId="22" type="noConversion"/>
  </si>
  <si>
    <t>包装材料领料单</t>
    <phoneticPr fontId="22" type="noConversion"/>
  </si>
  <si>
    <t>产品名称</t>
    <phoneticPr fontId="22" type="noConversion"/>
  </si>
  <si>
    <t>衣帽间、壁柜、家具类侧板、顶底板、层板包装材料明细</t>
    <phoneticPr fontId="22" type="noConversion"/>
  </si>
  <si>
    <t>序号</t>
  </si>
  <si>
    <t>深度</t>
    <phoneticPr fontId="22" type="noConversion"/>
  </si>
  <si>
    <t>高度</t>
    <phoneticPr fontId="22" type="noConversion"/>
  </si>
  <si>
    <t>厚度</t>
    <phoneticPr fontId="22" type="noConversion"/>
  </si>
  <si>
    <t>码放层数</t>
    <phoneticPr fontId="22" type="noConversion"/>
  </si>
  <si>
    <t>包数</t>
    <phoneticPr fontId="22" type="noConversion"/>
  </si>
  <si>
    <t>适用范围</t>
    <phoneticPr fontId="22" type="noConversion"/>
  </si>
  <si>
    <t>包装材料名称</t>
    <phoneticPr fontId="22" type="noConversion"/>
  </si>
  <si>
    <t>物料编码</t>
    <phoneticPr fontId="22" type="noConversion"/>
  </si>
  <si>
    <t>数量</t>
  </si>
  <si>
    <t>≥1972</t>
    <phoneticPr fontId="22" type="noConversion"/>
  </si>
  <si>
    <t>侧板</t>
    <phoneticPr fontId="22" type="noConversion"/>
  </si>
  <si>
    <t>2356侧板一片成型包装箱</t>
    <phoneticPr fontId="22" type="noConversion"/>
  </si>
  <si>
    <t>硬纸护角54mm高</t>
    <phoneticPr fontId="22" type="noConversion"/>
  </si>
  <si>
    <t>气垫膜</t>
    <phoneticPr fontId="22" type="noConversion"/>
  </si>
  <si>
    <t>包装纸板1500mm*2400mm（三层瓦楞纸)</t>
    <phoneticPr fontId="22" type="noConversion"/>
  </si>
  <si>
    <t>硬纸护角41mm高</t>
    <phoneticPr fontId="22" type="noConversion"/>
  </si>
  <si>
    <t>顶底、层板、踢脚板</t>
    <phoneticPr fontId="22" type="noConversion"/>
  </si>
  <si>
    <t>平板苯板</t>
    <phoneticPr fontId="22" type="noConversion"/>
  </si>
  <si>
    <t>用量车间调配</t>
    <phoneticPr fontId="22" type="noConversion"/>
  </si>
  <si>
    <t>426-575</t>
    <phoneticPr fontId="22" type="noConversion"/>
  </si>
  <si>
    <t>576-875</t>
    <phoneticPr fontId="22" type="noConversion"/>
  </si>
  <si>
    <t>-</t>
    <phoneticPr fontId="22" type="noConversion"/>
  </si>
  <si>
    <t>25顶底U型护边330*2600（三层瓦楞纸)</t>
    <phoneticPr fontId="22" type="noConversion"/>
  </si>
  <si>
    <t>20-200</t>
    <phoneticPr fontId="22" type="noConversion"/>
  </si>
  <si>
    <t>不限制</t>
    <phoneticPr fontId="22" type="noConversion"/>
  </si>
  <si>
    <t>12、18、25</t>
    <phoneticPr fontId="22" type="noConversion"/>
  </si>
  <si>
    <t>背板、装饰板、非标板件</t>
    <phoneticPr fontId="22" type="noConversion"/>
  </si>
  <si>
    <t>201-650</t>
    <phoneticPr fontId="22" type="noConversion"/>
  </si>
  <si>
    <t>12、18</t>
    <phoneticPr fontId="22" type="noConversion"/>
  </si>
  <si>
    <t>651-800</t>
    <phoneticPr fontId="22" type="noConversion"/>
  </si>
  <si>
    <t>注：1.如遇个别非标产品不在上表尺寸内，则选择最相近的用量使用。</t>
    <phoneticPr fontId="22" type="noConversion"/>
  </si>
  <si>
    <t xml:space="preserve">    2.顶、底、层、踢脚板的包装为4层/包，若相同尺寸的板件不足4层，则与其它宽度的顶底层一同包装，选择包装材料时以宽度较大板件为准，板件空隙处填充苯板。
    3.所有玻璃产品气垫膜需要分层保护，以防破损。</t>
    <phoneticPr fontId="22" type="noConversion"/>
  </si>
  <si>
    <r>
      <t xml:space="preserve">                 （门板） </t>
    </r>
    <r>
      <rPr>
        <sz val="18"/>
        <color indexed="8"/>
        <rFont val="宋体"/>
        <family val="3"/>
        <charset val="134"/>
      </rPr>
      <t>下料单</t>
    </r>
    <r>
      <rPr>
        <sz val="18"/>
        <color indexed="8"/>
        <rFont val="宋体"/>
        <family val="3"/>
        <charset val="134"/>
      </rPr>
      <t xml:space="preserve">           </t>
    </r>
    <r>
      <rPr>
        <b/>
        <sz val="18"/>
        <color indexed="8"/>
        <rFont val="宋体"/>
        <family val="3"/>
        <charset val="134"/>
      </rPr>
      <t>2012新产品体系</t>
    </r>
    <phoneticPr fontId="22" type="noConversion"/>
  </si>
  <si>
    <t>材质说明</t>
    <phoneticPr fontId="22" type="noConversion"/>
  </si>
  <si>
    <t>型录版本号</t>
    <phoneticPr fontId="22" type="noConversion"/>
  </si>
  <si>
    <t>板材</t>
    <phoneticPr fontId="22" type="noConversion"/>
  </si>
  <si>
    <t>1.0封边</t>
    <phoneticPr fontId="22" type="noConversion"/>
  </si>
  <si>
    <t>封边厚度用量</t>
    <phoneticPr fontId="22" type="noConversion"/>
  </si>
  <si>
    <t>条件封边厚度用量</t>
    <phoneticPr fontId="22" type="noConversion"/>
  </si>
  <si>
    <t>下料
数量</t>
    <phoneticPr fontId="22" type="noConversion"/>
  </si>
  <si>
    <t>封边
数量</t>
    <phoneticPr fontId="22" type="noConversion"/>
  </si>
  <si>
    <t>打孔
数量</t>
    <phoneticPr fontId="22" type="noConversion"/>
  </si>
  <si>
    <t>25A</t>
    <phoneticPr fontId="22" type="noConversion"/>
  </si>
  <si>
    <t>18A</t>
    <phoneticPr fontId="22" type="noConversion"/>
  </si>
  <si>
    <t>22A</t>
    <phoneticPr fontId="22" type="noConversion"/>
  </si>
  <si>
    <t>12A</t>
    <phoneticPr fontId="22" type="noConversion"/>
  </si>
  <si>
    <t>25A(29)四周</t>
    <phoneticPr fontId="22" type="noConversion"/>
  </si>
  <si>
    <t>25A(29)看面</t>
    <phoneticPr fontId="22" type="noConversion"/>
  </si>
  <si>
    <t>25A(29)单面</t>
    <phoneticPr fontId="22" type="noConversion"/>
  </si>
  <si>
    <t>18A(22)四周</t>
    <phoneticPr fontId="22" type="noConversion"/>
  </si>
  <si>
    <t>18A(22)看面</t>
    <phoneticPr fontId="22" type="noConversion"/>
  </si>
  <si>
    <t>18A(22)单面</t>
    <phoneticPr fontId="22" type="noConversion"/>
  </si>
  <si>
    <t>22A(20)四周</t>
    <phoneticPr fontId="22" type="noConversion"/>
  </si>
  <si>
    <t>12A(16)四周</t>
    <phoneticPr fontId="22" type="noConversion"/>
  </si>
  <si>
    <t>12A(16)看面</t>
    <phoneticPr fontId="22" type="noConversion"/>
  </si>
  <si>
    <t>12A(16)单面</t>
    <phoneticPr fontId="22" type="noConversion"/>
  </si>
  <si>
    <t xml:space="preserve">四周封边用量 </t>
    <phoneticPr fontId="22" type="noConversion"/>
  </si>
  <si>
    <t xml:space="preserve">单面封边用量 </t>
    <phoneticPr fontId="22" type="noConversion"/>
  </si>
  <si>
    <t xml:space="preserve">三边封边用量 </t>
    <phoneticPr fontId="22" type="noConversion"/>
  </si>
  <si>
    <t xml:space="preserve">四周1.0封边面 </t>
    <phoneticPr fontId="22" type="noConversion"/>
  </si>
  <si>
    <t>吸塑膜算法</t>
    <phoneticPr fontId="22" type="noConversion"/>
  </si>
  <si>
    <t>吸塑膜用量</t>
    <phoneticPr fontId="22" type="noConversion"/>
  </si>
  <si>
    <t>板厚</t>
    <phoneticPr fontId="22" type="noConversion"/>
  </si>
  <si>
    <t>饰面</t>
    <phoneticPr fontId="22" type="noConversion"/>
  </si>
  <si>
    <t>宽</t>
    <phoneticPr fontId="22" type="noConversion"/>
  </si>
  <si>
    <t>高</t>
    <phoneticPr fontId="22" type="noConversion"/>
  </si>
  <si>
    <t>罗马柱</t>
    <phoneticPr fontId="22" type="noConversion"/>
  </si>
  <si>
    <t>2356-77</t>
    <phoneticPr fontId="22" type="noConversion"/>
  </si>
  <si>
    <t>加高罗马柱</t>
    <phoneticPr fontId="22" type="noConversion"/>
  </si>
  <si>
    <t>装饰侧板</t>
    <phoneticPr fontId="22" type="noConversion"/>
  </si>
  <si>
    <t>595+2</t>
    <phoneticPr fontId="22" type="noConversion"/>
  </si>
  <si>
    <t>2356+2</t>
    <phoneticPr fontId="22" type="noConversion"/>
  </si>
  <si>
    <t>装饰档板</t>
    <phoneticPr fontId="22" type="noConversion"/>
  </si>
  <si>
    <t>neikong-5+2</t>
    <phoneticPr fontId="22" type="noConversion"/>
  </si>
  <si>
    <t>屉面</t>
    <phoneticPr fontId="22" type="noConversion"/>
  </si>
  <si>
    <r>
      <t>n</t>
    </r>
    <r>
      <rPr>
        <sz val="10"/>
        <color indexed="8"/>
        <rFont val="宋体"/>
        <family val="3"/>
        <charset val="134"/>
      </rPr>
      <t>eikong</t>
    </r>
    <r>
      <rPr>
        <sz val="10"/>
        <color indexed="8"/>
        <rFont val="宋体"/>
        <family val="3"/>
        <charset val="134"/>
      </rPr>
      <t>-5</t>
    </r>
    <r>
      <rPr>
        <sz val="10"/>
        <color indexed="8"/>
        <rFont val="宋体"/>
        <family val="3"/>
        <charset val="134"/>
      </rPr>
      <t>+2</t>
    </r>
    <phoneticPr fontId="22" type="noConversion"/>
  </si>
  <si>
    <t>22/25</t>
    <phoneticPr fontId="22" type="noConversion"/>
  </si>
  <si>
    <r>
      <t>(</t>
    </r>
    <r>
      <rPr>
        <sz val="10"/>
        <color indexed="8"/>
        <rFont val="宋体"/>
        <family val="3"/>
        <charset val="134"/>
      </rPr>
      <t>w</t>
    </r>
    <r>
      <rPr>
        <sz val="10"/>
        <color indexed="8"/>
        <rFont val="宋体"/>
        <family val="3"/>
        <charset val="134"/>
      </rPr>
      <t>+23-2)/2+2</t>
    </r>
    <phoneticPr fontId="22" type="noConversion"/>
  </si>
  <si>
    <t>W+23+2</t>
    <phoneticPr fontId="22" type="noConversion"/>
  </si>
  <si>
    <t>加高门板</t>
    <phoneticPr fontId="22" type="noConversion"/>
  </si>
  <si>
    <t>(W+23-2)/2+2</t>
    <phoneticPr fontId="22" type="noConversion"/>
  </si>
  <si>
    <t>罗马柱小方块</t>
    <phoneticPr fontId="22" type="noConversion"/>
  </si>
  <si>
    <t>罗马柱基（单贴）</t>
    <phoneticPr fontId="22" type="noConversion"/>
  </si>
  <si>
    <t>顶线（单贴）</t>
    <phoneticPr fontId="22" type="noConversion"/>
  </si>
  <si>
    <t>花线（单贴）</t>
    <phoneticPr fontId="22" type="noConversion"/>
  </si>
  <si>
    <t>上望板（单贴）</t>
    <phoneticPr fontId="22" type="noConversion"/>
  </si>
  <si>
    <t>踢脚板（单贴）</t>
    <phoneticPr fontId="22" type="noConversion"/>
  </si>
  <si>
    <t>16A  (20*1.0)四周</t>
    <phoneticPr fontId="22" type="noConversion"/>
  </si>
  <si>
    <t>半成品</t>
    <phoneticPr fontId="22" type="noConversion"/>
  </si>
  <si>
    <t>0.35mm*1450mm</t>
    <phoneticPr fontId="22" type="noConversion"/>
  </si>
  <si>
    <t>透明玻璃</t>
    <phoneticPr fontId="22" type="noConversion"/>
  </si>
  <si>
    <t>5*1830*2440</t>
    <phoneticPr fontId="22" type="noConversion"/>
  </si>
  <si>
    <t>长*宽/0.8/1000000</t>
    <phoneticPr fontId="22" type="noConversion"/>
  </si>
  <si>
    <t>波音软片(灰色)</t>
    <phoneticPr fontId="22" type="noConversion"/>
  </si>
  <si>
    <t>暖白玻璃压条</t>
    <phoneticPr fontId="22" type="noConversion"/>
  </si>
  <si>
    <r>
      <t>（长+宽）</t>
    </r>
    <r>
      <rPr>
        <sz val="11"/>
        <color indexed="8"/>
        <rFont val="宋体"/>
        <family val="3"/>
        <charset val="134"/>
      </rPr>
      <t>*2</t>
    </r>
    <phoneticPr fontId="22" type="noConversion"/>
  </si>
  <si>
    <t>L01珍珠白</t>
    <phoneticPr fontId="22" type="noConversion"/>
  </si>
  <si>
    <t>L02象牙白</t>
    <phoneticPr fontId="22" type="noConversion"/>
  </si>
  <si>
    <t>L05浅灰</t>
    <phoneticPr fontId="22" type="noConversion"/>
  </si>
  <si>
    <t>L06卡布奇诺</t>
    <phoneticPr fontId="22" type="noConversion"/>
  </si>
  <si>
    <t>面面积</t>
    <phoneticPr fontId="22" type="noConversion"/>
  </si>
  <si>
    <t>边面积</t>
    <phoneticPr fontId="22" type="noConversion"/>
  </si>
  <si>
    <t>单贴</t>
    <phoneticPr fontId="22" type="noConversion"/>
  </si>
  <si>
    <t>G01珍珠白</t>
    <phoneticPr fontId="22" type="noConversion"/>
  </si>
  <si>
    <t>四周封白色1.0PVC油漆专用</t>
    <phoneticPr fontId="22" type="noConversion"/>
  </si>
  <si>
    <t>G02象牙白</t>
    <phoneticPr fontId="22" type="noConversion"/>
  </si>
  <si>
    <t>G06卡布奇诺</t>
    <phoneticPr fontId="22" type="noConversion"/>
  </si>
  <si>
    <t>G07深灰</t>
    <phoneticPr fontId="22" type="noConversion"/>
  </si>
  <si>
    <t>G09法拉利红</t>
    <phoneticPr fontId="22" type="noConversion"/>
  </si>
  <si>
    <t>G10酒红</t>
    <phoneticPr fontId="22" type="noConversion"/>
  </si>
  <si>
    <t>G11纯黑</t>
    <phoneticPr fontId="22" type="noConversion"/>
  </si>
  <si>
    <t>白色PVC封边条（油漆专用）</t>
    <phoneticPr fontId="22" type="noConversion"/>
  </si>
  <si>
    <t>铝材</t>
    <phoneticPr fontId="22" type="noConversion"/>
  </si>
  <si>
    <t>玻璃</t>
    <phoneticPr fontId="22" type="noConversion"/>
  </si>
  <si>
    <t>油漆领料单</t>
    <phoneticPr fontId="22" type="noConversion"/>
  </si>
  <si>
    <t>冬用</t>
    <phoneticPr fontId="22" type="noConversion"/>
  </si>
  <si>
    <t>以下区域勿动</t>
    <phoneticPr fontId="22" type="noConversion"/>
  </si>
  <si>
    <t>工艺科</t>
    <phoneticPr fontId="22" type="noConversion"/>
  </si>
  <si>
    <t>衣壁柜门板外协加工单</t>
    <phoneticPr fontId="22" type="noConversion"/>
  </si>
  <si>
    <t xml:space="preserve"> </t>
    <phoneticPr fontId="22" type="noConversion"/>
  </si>
  <si>
    <t>TO:</t>
    <phoneticPr fontId="22" type="noConversion"/>
  </si>
  <si>
    <t>宜美家</t>
    <phoneticPr fontId="22" type="noConversion"/>
  </si>
  <si>
    <r>
      <t>客户姓名：</t>
    </r>
    <r>
      <rPr>
        <sz val="12"/>
        <rFont val="Times New Roman"/>
        <family val="1"/>
      </rPr>
      <t xml:space="preserve">  </t>
    </r>
    <phoneticPr fontId="22" type="noConversion"/>
  </si>
  <si>
    <r>
      <t>件数</t>
    </r>
    <r>
      <rPr>
        <sz val="12"/>
        <rFont val="Times New Roman"/>
        <family val="1"/>
      </rPr>
      <t>:</t>
    </r>
    <phoneticPr fontId="22" type="noConversion"/>
  </si>
  <si>
    <t>传单日期：</t>
    <phoneticPr fontId="22" type="noConversion"/>
  </si>
  <si>
    <t>交货日期：</t>
    <phoneticPr fontId="22" type="noConversion"/>
  </si>
  <si>
    <t>供货单位：</t>
    <phoneticPr fontId="22" type="noConversion"/>
  </si>
  <si>
    <t>供货传真：</t>
    <phoneticPr fontId="22" type="noConversion"/>
  </si>
  <si>
    <t>供货电话：</t>
    <phoneticPr fontId="22" type="noConversion"/>
  </si>
  <si>
    <r>
      <t>定货单位：</t>
    </r>
    <r>
      <rPr>
        <sz val="12"/>
        <rFont val="Times New Roman"/>
        <family val="1"/>
      </rPr>
      <t xml:space="preserve">               </t>
    </r>
    <phoneticPr fontId="22" type="noConversion"/>
  </si>
  <si>
    <t>家具公司</t>
    <phoneticPr fontId="22" type="noConversion"/>
  </si>
  <si>
    <t>收货传真：</t>
    <phoneticPr fontId="22" type="noConversion"/>
  </si>
  <si>
    <t>收货电话：</t>
    <phoneticPr fontId="22" type="noConversion"/>
  </si>
  <si>
    <r>
      <t>门板种类</t>
    </r>
    <r>
      <rPr>
        <sz val="12"/>
        <rFont val="宋体"/>
        <family val="3"/>
        <charset val="134"/>
      </rPr>
      <t>：</t>
    </r>
    <r>
      <rPr>
        <sz val="12"/>
        <rFont val="Times New Roman"/>
        <family val="1"/>
      </rPr>
      <t xml:space="preserve">     </t>
    </r>
    <phoneticPr fontId="22" type="noConversion"/>
  </si>
  <si>
    <t>颜色及刀型为香颂</t>
    <phoneticPr fontId="22" type="noConversion"/>
  </si>
  <si>
    <t>收货人：</t>
    <phoneticPr fontId="22" type="noConversion"/>
  </si>
  <si>
    <t>郝晓卓/冯刚强</t>
    <phoneticPr fontId="22" type="noConversion"/>
  </si>
  <si>
    <t>箱体序号</t>
    <phoneticPr fontId="22" type="noConversion"/>
  </si>
  <si>
    <t>X</t>
    <phoneticPr fontId="22" type="noConversion"/>
  </si>
  <si>
    <t>高度</t>
    <phoneticPr fontId="22" type="noConversion"/>
  </si>
  <si>
    <t>加工刀型</t>
    <phoneticPr fontId="22" type="noConversion"/>
  </si>
  <si>
    <t>罗马柱</t>
    <phoneticPr fontId="22" type="noConversion"/>
  </si>
  <si>
    <t>含76高罗马柱础</t>
    <phoneticPr fontId="22" type="noConversion"/>
  </si>
  <si>
    <t>踢脚板</t>
    <phoneticPr fontId="22" type="noConversion"/>
  </si>
  <si>
    <t>按标准图纸加工</t>
    <phoneticPr fontId="22" type="noConversion"/>
  </si>
  <si>
    <t>帽线</t>
    <phoneticPr fontId="22"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</si>
  <si>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22" type="noConversion"/>
  </si>
  <si>
    <t>制单人：</t>
    <phoneticPr fontId="22" type="noConversion"/>
  </si>
  <si>
    <t>审核人：</t>
  </si>
  <si>
    <t>厚封边</t>
    <phoneticPr fontId="22" type="noConversion"/>
  </si>
  <si>
    <t>封边检测</t>
    <phoneticPr fontId="22" type="noConversion"/>
  </si>
  <si>
    <t>下料</t>
    <phoneticPr fontId="22" type="noConversion"/>
  </si>
  <si>
    <t>衣柜</t>
  </si>
  <si>
    <t>独立衣柜</t>
    <phoneticPr fontId="22" type="noConversion"/>
  </si>
  <si>
    <t>暖白双贴三聚氰胺E0级刨花板</t>
  </si>
  <si>
    <t>P01象牙白</t>
    <phoneticPr fontId="22" type="noConversion"/>
  </si>
  <si>
    <t>象牙白吸塑膜</t>
    <phoneticPr fontId="22" type="noConversion"/>
  </si>
  <si>
    <t>单面吸塑象牙白</t>
    <phoneticPr fontId="22" type="noConversion"/>
  </si>
  <si>
    <t>象牙白吸塑</t>
    <phoneticPr fontId="22" type="noConversion"/>
  </si>
  <si>
    <t>米黄双贴三聚氰胺E0级刨花板</t>
  </si>
  <si>
    <t>触感红樱桃双贴三聚氰胺E0级刨花板</t>
  </si>
  <si>
    <t>横纹锯齿双贴三聚氰胺E0级刨花板</t>
    <phoneticPr fontId="2" type="noConversion"/>
  </si>
  <si>
    <t>横纹锯齿PVC封边条</t>
    <phoneticPr fontId="2" type="noConversion"/>
  </si>
  <si>
    <t>横纹锯齿</t>
    <phoneticPr fontId="2" type="noConversion"/>
  </si>
  <si>
    <t>瓷白中性玻璃胶</t>
    <phoneticPr fontId="2" type="noConversion"/>
  </si>
  <si>
    <t>锯纹橡木双贴三聚氰胺E0级刨花板</t>
    <phoneticPr fontId="2" type="noConversion"/>
  </si>
  <si>
    <t>锯纹橡木PVC封边条</t>
    <phoneticPr fontId="2" type="noConversion"/>
  </si>
  <si>
    <t>白蜡木</t>
    <phoneticPr fontId="2" type="noConversion"/>
  </si>
  <si>
    <t>锯纹橡木</t>
    <phoneticPr fontId="2" type="noConversion"/>
  </si>
  <si>
    <t>M56锯纹橡木</t>
    <phoneticPr fontId="2" type="noConversion"/>
  </si>
  <si>
    <t>白漆木双贴三聚氰胺E0级刨花板</t>
    <phoneticPr fontId="2" type="noConversion"/>
  </si>
  <si>
    <t>白漆木PVC封边条</t>
    <phoneticPr fontId="2" type="noConversion"/>
  </si>
  <si>
    <t>白色</t>
    <phoneticPr fontId="2" type="noConversion"/>
  </si>
  <si>
    <t>瓷白中性玻璃胶</t>
    <phoneticPr fontId="2" type="noConversion"/>
  </si>
  <si>
    <t>白漆木</t>
    <phoneticPr fontId="2" type="noConversion"/>
  </si>
  <si>
    <r>
      <t>M</t>
    </r>
    <r>
      <rPr>
        <sz val="11"/>
        <color indexed="8"/>
        <rFont val="宋体"/>
        <family val="3"/>
        <charset val="134"/>
      </rPr>
      <t>54白漆木</t>
    </r>
    <phoneticPr fontId="2" type="noConversion"/>
  </si>
  <si>
    <t>P10珠光木纹</t>
    <phoneticPr fontId="2" type="noConversion"/>
  </si>
  <si>
    <t>珠光木纹吸塑膜</t>
    <phoneticPr fontId="2" type="noConversion"/>
  </si>
  <si>
    <t>暖白单贴三聚氰胺罗宾E1级镂铣中密度板</t>
    <phoneticPr fontId="2" type="noConversion"/>
  </si>
  <si>
    <t>单面吸塑珠光木纹</t>
    <phoneticPr fontId="2" type="noConversion"/>
  </si>
  <si>
    <t>珠光木纹吸塑</t>
    <phoneticPr fontId="2" type="noConversion"/>
  </si>
  <si>
    <t>暖白单贴</t>
    <phoneticPr fontId="2" type="noConversion"/>
  </si>
  <si>
    <t>纯白单面高光三聚氰胺E1级中密度板</t>
    <phoneticPr fontId="2" type="noConversion"/>
  </si>
  <si>
    <t>纯白高光PVC封边条</t>
    <phoneticPr fontId="2" type="noConversion"/>
  </si>
  <si>
    <t>纯白高光</t>
    <phoneticPr fontId="2" type="noConversion"/>
  </si>
  <si>
    <t>M11暖白</t>
    <phoneticPr fontId="2" type="noConversion"/>
  </si>
  <si>
    <r>
      <t>M</t>
    </r>
    <r>
      <rPr>
        <sz val="11"/>
        <color indexed="8"/>
        <rFont val="宋体"/>
        <family val="3"/>
        <charset val="134"/>
      </rPr>
      <t>57</t>
    </r>
    <r>
      <rPr>
        <sz val="12"/>
        <rFont val="宋体"/>
        <family val="3"/>
        <charset val="134"/>
      </rPr>
      <t>横纹锯齿</t>
    </r>
    <phoneticPr fontId="2" type="noConversion"/>
  </si>
  <si>
    <t>柠檬黄双贴三聚氰胺E0级刨花板</t>
    <phoneticPr fontId="2" type="noConversion"/>
  </si>
  <si>
    <t>柠檬黄PVC封边条</t>
    <phoneticPr fontId="2" type="noConversion"/>
  </si>
  <si>
    <t>白色</t>
    <phoneticPr fontId="2" type="noConversion"/>
  </si>
  <si>
    <t>瓷白中性玻璃胶</t>
    <phoneticPr fontId="2" type="noConversion"/>
  </si>
  <si>
    <t>柠檬黄</t>
    <phoneticPr fontId="2" type="noConversion"/>
  </si>
  <si>
    <t>M51柠檬黄</t>
    <phoneticPr fontId="2" type="noConversion"/>
  </si>
  <si>
    <t>暖白单贴三聚氰胺罗宾E1级镂铣中密度板</t>
    <phoneticPr fontId="2" type="noConversion"/>
  </si>
  <si>
    <t>主剂FD3139</t>
    <phoneticPr fontId="22" type="noConversion"/>
  </si>
  <si>
    <t>固化剂IS205</t>
    <phoneticPr fontId="22" type="noConversion"/>
  </si>
  <si>
    <t>汉高真空吸塑胶</t>
    <phoneticPr fontId="22" type="noConversion"/>
  </si>
  <si>
    <t>BLUM厚门大曲铰链95°</t>
  </si>
  <si>
    <t>BLUM厚门全盖铰链95°</t>
  </si>
  <si>
    <t>乐卡全拉隐藏阻尼轨500MM（675.55L.950）</t>
    <phoneticPr fontId="22" type="noConversion"/>
  </si>
  <si>
    <t>乐卡全拉隐藏阻尼轨400MM（675.55L.940）</t>
    <phoneticPr fontId="22" type="noConversion"/>
  </si>
  <si>
    <t>乐卡全拉隐藏阻尼轨300MM（675.55L.930）</t>
    <phoneticPr fontId="22" type="noConversion"/>
  </si>
  <si>
    <t>隐藏金属吊码</t>
    <phoneticPr fontId="22" type="noConversion"/>
  </si>
  <si>
    <t>吊码片盖（白色）</t>
    <phoneticPr fontId="22" type="noConversion"/>
  </si>
  <si>
    <t>尼龙胀塞8*60</t>
    <phoneticPr fontId="22" type="noConversion"/>
  </si>
  <si>
    <t>西迪布赛</t>
    <phoneticPr fontId="22" type="noConversion"/>
  </si>
  <si>
    <t>家具班组转序交接表</t>
    <phoneticPr fontId="103" type="noConversion"/>
  </si>
  <si>
    <t>客户姓名</t>
    <phoneticPr fontId="103" type="noConversion"/>
  </si>
  <si>
    <t>订单编号</t>
    <phoneticPr fontId="103" type="noConversion"/>
  </si>
  <si>
    <t>接单日期</t>
    <phoneticPr fontId="103" type="noConversion"/>
  </si>
  <si>
    <t>款式名称</t>
    <phoneticPr fontId="103" type="noConversion"/>
  </si>
  <si>
    <t>材质/色号</t>
    <phoneticPr fontId="103" type="noConversion"/>
  </si>
  <si>
    <t>下单日期</t>
    <phoneticPr fontId="103" type="noConversion"/>
  </si>
  <si>
    <t>销售点</t>
    <phoneticPr fontId="103" type="noConversion"/>
  </si>
  <si>
    <t>版本型号录号</t>
    <phoneticPr fontId="103" type="noConversion"/>
  </si>
  <si>
    <t>应完成日期</t>
    <phoneticPr fontId="103" type="noConversion"/>
  </si>
  <si>
    <t>产品系列</t>
    <phoneticPr fontId="103" type="noConversion"/>
  </si>
  <si>
    <t>实木</t>
    <phoneticPr fontId="103" type="noConversion"/>
  </si>
  <si>
    <t>混油</t>
    <phoneticPr fontId="103" type="noConversion"/>
  </si>
  <si>
    <t>清油</t>
    <phoneticPr fontId="103" type="noConversion"/>
  </si>
  <si>
    <t>吸塑</t>
    <phoneticPr fontId="103" type="noConversion"/>
  </si>
  <si>
    <t>免漆</t>
    <phoneticPr fontId="103" type="noConversion"/>
  </si>
  <si>
    <t>铝框</t>
    <phoneticPr fontId="103" type="noConversion"/>
  </si>
  <si>
    <t>标准地柜</t>
    <phoneticPr fontId="103" type="noConversion"/>
  </si>
  <si>
    <t>标准吊柜</t>
    <phoneticPr fontId="103" type="noConversion"/>
  </si>
  <si>
    <t>生产周期</t>
    <phoneticPr fontId="103" type="noConversion"/>
  </si>
  <si>
    <t>序号</t>
    <phoneticPr fontId="103" type="noConversion"/>
  </si>
  <si>
    <t>工段班组</t>
    <phoneticPr fontId="103" type="noConversion"/>
  </si>
  <si>
    <t>工序名称</t>
    <phoneticPr fontId="103" type="noConversion"/>
  </si>
  <si>
    <t>成品数量</t>
    <phoneticPr fontId="103" type="noConversion"/>
  </si>
  <si>
    <t>单位</t>
    <phoneticPr fontId="103" type="noConversion"/>
  </si>
  <si>
    <t>完成日期</t>
    <phoneticPr fontId="103" type="noConversion"/>
  </si>
  <si>
    <t>主机手</t>
    <phoneticPr fontId="103" type="noConversion"/>
  </si>
  <si>
    <t>质检</t>
    <phoneticPr fontId="103" type="noConversion"/>
  </si>
  <si>
    <t>备注</t>
    <phoneticPr fontId="103" type="noConversion"/>
  </si>
  <si>
    <t>橱柜线</t>
    <phoneticPr fontId="103" type="noConversion"/>
  </si>
  <si>
    <t>下料组</t>
    <phoneticPr fontId="103" type="noConversion"/>
  </si>
  <si>
    <t>块</t>
    <phoneticPr fontId="103" type="noConversion"/>
  </si>
  <si>
    <t>封边组</t>
  </si>
  <si>
    <t>块</t>
    <phoneticPr fontId="103" type="noConversion"/>
  </si>
  <si>
    <t>钻铣组1</t>
    <phoneticPr fontId="103" type="noConversion"/>
  </si>
  <si>
    <t>家具线</t>
    <phoneticPr fontId="103" type="noConversion"/>
  </si>
  <si>
    <t>下料组</t>
    <phoneticPr fontId="103" type="noConversion"/>
  </si>
  <si>
    <t>钻铣组2</t>
    <phoneticPr fontId="103" type="noConversion"/>
  </si>
  <si>
    <t>门板线</t>
    <phoneticPr fontId="103" type="noConversion"/>
  </si>
  <si>
    <t>下料冷压封边组</t>
    <phoneticPr fontId="103" type="noConversion"/>
  </si>
  <si>
    <t>钻铣组3</t>
    <phoneticPr fontId="103" type="noConversion"/>
  </si>
  <si>
    <t>吸塑线</t>
    <phoneticPr fontId="103" type="noConversion"/>
  </si>
  <si>
    <t>机加组</t>
    <phoneticPr fontId="103" type="noConversion"/>
  </si>
  <si>
    <t>吸塑组</t>
    <phoneticPr fontId="103" type="noConversion"/>
  </si>
  <si>
    <t>打磨组</t>
    <phoneticPr fontId="103" type="noConversion"/>
  </si>
  <si>
    <t>铝材拼框组</t>
    <phoneticPr fontId="103" type="noConversion"/>
  </si>
  <si>
    <t>试装线</t>
    <phoneticPr fontId="103" type="noConversion"/>
  </si>
  <si>
    <t>橱柜试装组</t>
    <phoneticPr fontId="103" type="noConversion"/>
  </si>
  <si>
    <t>延米</t>
    <phoneticPr fontId="103" type="noConversion"/>
  </si>
  <si>
    <t>衣帽间试装组</t>
    <phoneticPr fontId="103" type="noConversion"/>
  </si>
  <si>
    <t>平米</t>
    <phoneticPr fontId="103" type="noConversion"/>
  </si>
  <si>
    <t>五金配套组</t>
    <phoneticPr fontId="103" type="noConversion"/>
  </si>
  <si>
    <t>单</t>
    <phoneticPr fontId="103" type="noConversion"/>
  </si>
  <si>
    <t>家具高光线</t>
    <phoneticPr fontId="103" type="noConversion"/>
  </si>
  <si>
    <t>机涂组</t>
    <phoneticPr fontId="103" type="noConversion"/>
  </si>
  <si>
    <t>高光喷漆组</t>
    <phoneticPr fontId="103" type="noConversion"/>
  </si>
  <si>
    <t>包装线</t>
    <phoneticPr fontId="103" type="noConversion"/>
  </si>
  <si>
    <t>家具包装组</t>
    <phoneticPr fontId="103" type="noConversion"/>
  </si>
  <si>
    <t>四周封同色1.0PVC</t>
  </si>
  <si>
    <t>不裁口</t>
  </si>
  <si>
    <t>人工/板材</t>
    <phoneticPr fontId="22" type="noConversion"/>
  </si>
  <si>
    <t>计算</t>
    <phoneticPr fontId="22" type="noConversion"/>
  </si>
  <si>
    <t>触感深橡双贴三聚氰胺E0级刨花板</t>
    <phoneticPr fontId="22" type="noConversion"/>
  </si>
  <si>
    <t>配比</t>
    <phoneticPr fontId="22" type="noConversion"/>
  </si>
  <si>
    <t>L01珍珠白</t>
    <phoneticPr fontId="22" type="noConversion"/>
  </si>
  <si>
    <t>固化剂PR82</t>
    <phoneticPr fontId="22" type="noConversion"/>
  </si>
  <si>
    <t>稀料PX904/PX903</t>
    <phoneticPr fontId="22" type="noConversion"/>
  </si>
  <si>
    <t>L02象牙白</t>
    <phoneticPr fontId="22" type="noConversion"/>
  </si>
  <si>
    <t>L05浅灰</t>
    <phoneticPr fontId="22" type="noConversion"/>
  </si>
  <si>
    <t>固化剂PR50</t>
    <phoneticPr fontId="22" type="noConversion"/>
  </si>
  <si>
    <t>L06卡布奇诺</t>
    <phoneticPr fontId="22" type="noConversion"/>
  </si>
  <si>
    <t>固化剂CRF55085B</t>
    <phoneticPr fontId="22" type="noConversion"/>
  </si>
  <si>
    <t>稀料RTS-10SL</t>
    <phoneticPr fontId="22" type="noConversion"/>
  </si>
  <si>
    <t>G01珍珠白</t>
    <phoneticPr fontId="22" type="noConversion"/>
  </si>
  <si>
    <t>固化剂PR82</t>
    <phoneticPr fontId="22" type="noConversion"/>
  </si>
  <si>
    <t>稀料PX904/PX903</t>
    <phoneticPr fontId="22" type="noConversion"/>
  </si>
  <si>
    <t>G02象牙白</t>
    <phoneticPr fontId="22" type="noConversion"/>
  </si>
  <si>
    <t>G06卡布奇诺</t>
    <phoneticPr fontId="22" type="noConversion"/>
  </si>
  <si>
    <t>固化剂PR50</t>
    <phoneticPr fontId="22" type="noConversion"/>
  </si>
  <si>
    <t>G07深灰</t>
    <phoneticPr fontId="22" type="noConversion"/>
  </si>
  <si>
    <t>G09法拉利红</t>
    <phoneticPr fontId="22" type="noConversion"/>
  </si>
  <si>
    <t>G10酒红</t>
    <phoneticPr fontId="22" type="noConversion"/>
  </si>
  <si>
    <t>G11纯黑</t>
    <phoneticPr fontId="22" type="noConversion"/>
  </si>
  <si>
    <t>固化剂T32944</t>
    <phoneticPr fontId="22" type="noConversion"/>
  </si>
  <si>
    <t>稀料PX803/PX801</t>
    <phoneticPr fontId="22" type="noConversion"/>
  </si>
  <si>
    <t>面漆</t>
    <phoneticPr fontId="22" type="noConversion"/>
  </si>
  <si>
    <t>内门线</t>
    <phoneticPr fontId="2" type="noConversion"/>
  </si>
  <si>
    <t>混油打磨组</t>
    <phoneticPr fontId="2" type="noConversion"/>
  </si>
  <si>
    <t>平米</t>
    <phoneticPr fontId="103" type="noConversion"/>
  </si>
  <si>
    <t>清油打磨组</t>
    <phoneticPr fontId="2" type="noConversion"/>
  </si>
  <si>
    <t>油漆</t>
    <phoneticPr fontId="22" type="noConversion"/>
  </si>
  <si>
    <t>平米</t>
    <phoneticPr fontId="22" type="noConversion"/>
  </si>
  <si>
    <t>板件如有纹理，按纹理裁切，料单高度方向为纹理方向。
如有材质，尺寸，工艺不明请与工艺部联系并确认！ 电话：2152</t>
    <phoneticPr fontId="22" type="noConversion"/>
  </si>
  <si>
    <t>销售点</t>
    <phoneticPr fontId="103" type="noConversion"/>
  </si>
  <si>
    <t>版本型号录号</t>
    <phoneticPr fontId="103" type="noConversion"/>
  </si>
  <si>
    <t>封边</t>
    <phoneticPr fontId="22" type="noConversion"/>
  </si>
  <si>
    <r>
      <t>（柜体）</t>
    </r>
    <r>
      <rPr>
        <sz val="18"/>
        <color indexed="8"/>
        <rFont val="宋体"/>
        <family val="3"/>
        <charset val="134"/>
      </rPr>
      <t xml:space="preserve"> </t>
    </r>
    <r>
      <rPr>
        <sz val="18"/>
        <color indexed="8"/>
        <rFont val="宋体"/>
        <family val="3"/>
        <charset val="134"/>
      </rPr>
      <t>下料单</t>
    </r>
    <phoneticPr fontId="22" type="noConversion"/>
  </si>
  <si>
    <t>夏用</t>
    <phoneticPr fontId="22" type="noConversion"/>
  </si>
  <si>
    <t>生产类型</t>
    <phoneticPr fontId="2" type="noConversion"/>
  </si>
  <si>
    <t>衣壁柜</t>
    <phoneticPr fontId="2" type="noConversion"/>
  </si>
  <si>
    <t>吸塑膜</t>
    <phoneticPr fontId="22" type="noConversion"/>
  </si>
  <si>
    <t>吸塑膜算
出材率</t>
    <phoneticPr fontId="22" type="noConversion"/>
  </si>
  <si>
    <t>内门线</t>
    <phoneticPr fontId="2" type="noConversion"/>
  </si>
  <si>
    <t>混油打磨组</t>
    <phoneticPr fontId="2" type="noConversion"/>
  </si>
  <si>
    <t>平米</t>
    <phoneticPr fontId="103" type="noConversion"/>
  </si>
  <si>
    <t>清油打磨组</t>
    <phoneticPr fontId="2" type="noConversion"/>
  </si>
  <si>
    <t>订单编号</t>
    <phoneticPr fontId="103" type="noConversion"/>
  </si>
  <si>
    <t>订单编号</t>
    <phoneticPr fontId="22" type="noConversion"/>
  </si>
  <si>
    <t>应完成日期</t>
    <phoneticPr fontId="22" type="noConversion"/>
  </si>
  <si>
    <t>客户姓名</t>
    <phoneticPr fontId="22" type="noConversion"/>
  </si>
  <si>
    <t>+</t>
    <phoneticPr fontId="22" type="noConversion"/>
  </si>
  <si>
    <t>销售点</t>
    <phoneticPr fontId="22" type="noConversion"/>
  </si>
  <si>
    <t>销售点：</t>
    <phoneticPr fontId="22" type="noConversion"/>
  </si>
  <si>
    <t>产品名称：</t>
    <phoneticPr fontId="22" type="noConversion"/>
  </si>
  <si>
    <t>订单编号</t>
    <phoneticPr fontId="22" type="noConversion"/>
  </si>
  <si>
    <t>销售点</t>
    <phoneticPr fontId="22" type="noConversion"/>
  </si>
  <si>
    <t>人工/板材</t>
    <phoneticPr fontId="22" type="noConversion"/>
  </si>
  <si>
    <t>接单日期</t>
    <phoneticPr fontId="22" type="noConversion"/>
  </si>
  <si>
    <t>下单日期</t>
    <phoneticPr fontId="22" type="noConversion"/>
  </si>
  <si>
    <t>五金拆解说明：1.组装使用的偏心件、木榫、自攻钉指用在整件发货的柜体中，需组装领用的五金；
              2. 安装使用的偏心件、木榫、自攻钉指所有用于现场安装的五金吊码片；
              3.所有功能拉篮类全部拆解在组装五金中。</t>
    <phoneticPr fontId="22" type="noConversion"/>
  </si>
  <si>
    <t>吸塑</t>
    <phoneticPr fontId="22" type="noConversion"/>
  </si>
  <si>
    <t>免漆</t>
    <phoneticPr fontId="22" type="noConversion"/>
  </si>
  <si>
    <t>吸塑</t>
    <phoneticPr fontId="22" type="noConversion"/>
  </si>
  <si>
    <t>免漆</t>
    <phoneticPr fontId="22" type="noConversion"/>
  </si>
  <si>
    <t>G12纯白（PBJ4490）</t>
    <phoneticPr fontId="22" type="noConversion"/>
  </si>
  <si>
    <t>L12纯白（CRF55085A9）</t>
    <phoneticPr fontId="22" type="noConversion"/>
  </si>
  <si>
    <t>木皮线</t>
    <phoneticPr fontId="103" type="noConversion"/>
  </si>
  <si>
    <t>裁切木皮组</t>
    <phoneticPr fontId="103" type="noConversion"/>
  </si>
  <si>
    <t>块</t>
    <phoneticPr fontId="103" type="noConversion"/>
  </si>
  <si>
    <t>1.0封边</t>
    <phoneticPr fontId="2" type="noConversion"/>
  </si>
  <si>
    <t>0.4封边</t>
    <phoneticPr fontId="2" type="noConversion"/>
  </si>
  <si>
    <t>封边厚度用量</t>
    <phoneticPr fontId="2" type="noConversion"/>
  </si>
  <si>
    <t>条件封边厚度用量</t>
    <phoneticPr fontId="2" type="noConversion"/>
  </si>
  <si>
    <t>25A(29)四周</t>
    <phoneticPr fontId="2" type="noConversion"/>
  </si>
  <si>
    <t>25A(29)看面</t>
    <phoneticPr fontId="2" type="noConversion"/>
  </si>
  <si>
    <t>25A(29)单面</t>
    <phoneticPr fontId="2" type="noConversion"/>
  </si>
  <si>
    <t>18A(22)四周</t>
    <phoneticPr fontId="2" type="noConversion"/>
  </si>
  <si>
    <t>18A(22)看面</t>
    <phoneticPr fontId="2" type="noConversion"/>
  </si>
  <si>
    <t>18A(22)单面</t>
    <phoneticPr fontId="2" type="noConversion"/>
  </si>
  <si>
    <t>12A(16)四周</t>
    <phoneticPr fontId="2" type="noConversion"/>
  </si>
  <si>
    <t>12A(16)看面</t>
    <phoneticPr fontId="2" type="noConversion"/>
  </si>
  <si>
    <t>12A(16)单面</t>
    <phoneticPr fontId="2" type="noConversion"/>
  </si>
  <si>
    <t>四面25A(29)</t>
    <phoneticPr fontId="2" type="noConversion"/>
  </si>
  <si>
    <t>三面25A(29)</t>
    <phoneticPr fontId="2" type="noConversion"/>
  </si>
  <si>
    <t>四18A(22)</t>
    <phoneticPr fontId="2" type="noConversion"/>
  </si>
  <si>
    <t>三面18A(22)</t>
    <phoneticPr fontId="2" type="noConversion"/>
  </si>
  <si>
    <t>四面12A(16)</t>
    <phoneticPr fontId="2" type="noConversion"/>
  </si>
  <si>
    <t>三面12A(16)</t>
    <phoneticPr fontId="2" type="noConversion"/>
  </si>
  <si>
    <t xml:space="preserve">四周封边用量 </t>
    <phoneticPr fontId="2" type="noConversion"/>
  </si>
  <si>
    <t xml:space="preserve">单面封边用量 </t>
    <phoneticPr fontId="2" type="noConversion"/>
  </si>
  <si>
    <t xml:space="preserve">三边封边用量 </t>
    <phoneticPr fontId="2" type="noConversion"/>
  </si>
  <si>
    <t xml:space="preserve">四周1.0封边面 </t>
    <phoneticPr fontId="2" type="noConversion"/>
  </si>
  <si>
    <t xml:space="preserve">看面1.0 封边面 </t>
    <phoneticPr fontId="2" type="noConversion"/>
  </si>
  <si>
    <t xml:space="preserve">三边0.4 封边面 </t>
    <phoneticPr fontId="2" type="noConversion"/>
  </si>
  <si>
    <t>单面1.0封边面</t>
    <phoneticPr fontId="2" type="noConversion"/>
  </si>
  <si>
    <t xml:space="preserve">四周0.4封边面 </t>
    <phoneticPr fontId="2" type="noConversion"/>
  </si>
  <si>
    <t>厚封边</t>
    <phoneticPr fontId="2" type="noConversion"/>
  </si>
  <si>
    <t>封边检测</t>
    <phoneticPr fontId="2" type="noConversion"/>
  </si>
  <si>
    <t>25A  (29*1.0)封边</t>
    <phoneticPr fontId="2" type="noConversion"/>
  </si>
  <si>
    <t>18A  (22*1.0)封边</t>
    <phoneticPr fontId="2" type="noConversion"/>
  </si>
  <si>
    <t>12A(16*1.0)四周</t>
    <phoneticPr fontId="2" type="noConversion"/>
  </si>
  <si>
    <t>25A(29*0.4)</t>
    <phoneticPr fontId="2" type="noConversion"/>
  </si>
  <si>
    <t>18A(22*0.4)</t>
    <phoneticPr fontId="2" type="noConversion"/>
  </si>
  <si>
    <t>12A(16*0.4)</t>
    <phoneticPr fontId="2" type="noConversion"/>
  </si>
  <si>
    <t>37A(49*0.4)</t>
    <phoneticPr fontId="2" type="noConversion"/>
  </si>
  <si>
    <t>四周封同色0.4PVC</t>
    <phoneticPr fontId="22" type="noConversion"/>
  </si>
  <si>
    <t>看面封同色1.0PVC，三边封同色0.4PVC</t>
    <phoneticPr fontId="22" type="noConversion"/>
  </si>
  <si>
    <t>一长边封同色1.0PVC，三边不封边</t>
    <phoneticPr fontId="22" type="noConversion"/>
  </si>
  <si>
    <t>不裁口</t>
    <phoneticPr fontId="22" type="noConversion"/>
  </si>
  <si>
    <t>一边宽度尺寸方向封同色1.0PVC</t>
    <phoneticPr fontId="22" type="noConversion"/>
  </si>
  <si>
    <t>吸塑胶用量</t>
    <phoneticPr fontId="22" type="noConversion"/>
  </si>
  <si>
    <t>吸塑胶面积计算</t>
    <phoneticPr fontId="22" type="noConversion"/>
  </si>
  <si>
    <t>油漆总平米数（IE）</t>
    <phoneticPr fontId="22" type="noConversion"/>
  </si>
  <si>
    <t>销售单号</t>
    <phoneticPr fontId="22" type="noConversion"/>
  </si>
  <si>
    <t>订单编号</t>
    <phoneticPr fontId="22" type="noConversion"/>
  </si>
  <si>
    <t>销售点</t>
    <phoneticPr fontId="22" type="noConversion"/>
  </si>
  <si>
    <t>客户姓名</t>
    <phoneticPr fontId="22" type="noConversion"/>
  </si>
  <si>
    <t>名称</t>
    <phoneticPr fontId="22" type="noConversion"/>
  </si>
  <si>
    <t>规格</t>
    <phoneticPr fontId="22" type="noConversion"/>
  </si>
  <si>
    <t>数量</t>
    <phoneticPr fontId="22" type="noConversion"/>
  </si>
  <si>
    <t>单位</t>
    <phoneticPr fontId="22" type="noConversion"/>
  </si>
  <si>
    <t>装箱确认</t>
    <phoneticPr fontId="22" type="noConversion"/>
  </si>
  <si>
    <t>板材</t>
    <phoneticPr fontId="22" type="noConversion"/>
  </si>
  <si>
    <t>25*1220*2440</t>
    <phoneticPr fontId="22" type="noConversion"/>
  </si>
  <si>
    <t>张</t>
    <phoneticPr fontId="22" type="noConversion"/>
  </si>
  <si>
    <t>安装五金</t>
    <phoneticPr fontId="22" type="noConversion"/>
  </si>
  <si>
    <t>个</t>
    <phoneticPr fontId="22" type="noConversion"/>
  </si>
  <si>
    <t>18*1220*2440</t>
    <phoneticPr fontId="22" type="noConversion"/>
  </si>
  <si>
    <t>拉手螺丝</t>
    <phoneticPr fontId="22" type="noConversion"/>
  </si>
  <si>
    <t>12*1220*2440</t>
    <phoneticPr fontId="22" type="noConversion"/>
  </si>
  <si>
    <t>自攻钉</t>
    <phoneticPr fontId="22" type="noConversion"/>
  </si>
  <si>
    <t>3.5*16</t>
    <phoneticPr fontId="22" type="noConversion"/>
  </si>
  <si>
    <t>胶</t>
    <phoneticPr fontId="22" type="noConversion"/>
  </si>
  <si>
    <t>热熔胶</t>
    <phoneticPr fontId="22" type="noConversion"/>
  </si>
  <si>
    <t>8803A</t>
    <phoneticPr fontId="22" type="noConversion"/>
  </si>
  <si>
    <t>克</t>
    <phoneticPr fontId="22" type="noConversion"/>
  </si>
  <si>
    <t>4*30</t>
    <phoneticPr fontId="22" type="noConversion"/>
  </si>
  <si>
    <t>4*40</t>
    <phoneticPr fontId="22" type="noConversion"/>
  </si>
  <si>
    <t>偏心件</t>
    <phoneticPr fontId="22" type="noConversion"/>
  </si>
  <si>
    <t>(25板)</t>
    <phoneticPr fontId="22" type="noConversion"/>
  </si>
  <si>
    <t>套</t>
    <phoneticPr fontId="22" type="noConversion"/>
  </si>
  <si>
    <t>木榫</t>
    <phoneticPr fontId="22" type="noConversion"/>
  </si>
  <si>
    <t>8*30</t>
    <phoneticPr fontId="22" type="noConversion"/>
  </si>
  <si>
    <t>封边</t>
    <phoneticPr fontId="22" type="noConversion"/>
  </si>
  <si>
    <t>1.0*29</t>
    <phoneticPr fontId="22" type="noConversion"/>
  </si>
  <si>
    <t>米</t>
    <phoneticPr fontId="22" type="noConversion"/>
  </si>
  <si>
    <t>1.0*22</t>
    <phoneticPr fontId="22" type="noConversion"/>
  </si>
  <si>
    <t>活托销</t>
    <phoneticPr fontId="22" type="noConversion"/>
  </si>
  <si>
    <t>耳座</t>
    <phoneticPr fontId="22" type="noConversion"/>
  </si>
  <si>
    <t>小角铁</t>
    <phoneticPr fontId="22" type="noConversion"/>
  </si>
  <si>
    <t>瓶</t>
    <phoneticPr fontId="22" type="noConversion"/>
  </si>
  <si>
    <t>偏心件装饰盖</t>
    <phoneticPr fontId="22" type="noConversion"/>
  </si>
  <si>
    <t>排孔塞</t>
    <phoneticPr fontId="22" type="noConversion"/>
  </si>
  <si>
    <t>天津拉米诺挂件</t>
    <phoneticPr fontId="22" type="noConversion"/>
  </si>
  <si>
    <t>K048</t>
    <phoneticPr fontId="22" type="noConversion"/>
  </si>
  <si>
    <t>3.0*16</t>
    <phoneticPr fontId="22" type="noConversion"/>
  </si>
  <si>
    <t>BLUM直臂铰链100°</t>
    <phoneticPr fontId="22" type="noConversion"/>
  </si>
  <si>
    <t>配加高底座</t>
    <phoneticPr fontId="22" type="noConversion"/>
  </si>
  <si>
    <t>铝衣杆B（氧化铝JF285）</t>
    <phoneticPr fontId="22" type="noConversion"/>
  </si>
  <si>
    <t>组装五金</t>
    <phoneticPr fontId="22" type="noConversion"/>
  </si>
  <si>
    <t xml:space="preserve">  拆解员：                     </t>
    <phoneticPr fontId="22" type="noConversion"/>
  </si>
  <si>
    <t xml:space="preserve">  拆解员：                                        装箱员：</t>
    <phoneticPr fontId="22" type="noConversion"/>
  </si>
  <si>
    <t>铝材</t>
    <phoneticPr fontId="22" type="noConversion"/>
  </si>
  <si>
    <t>玻璃</t>
    <phoneticPr fontId="22" type="noConversion"/>
  </si>
  <si>
    <r>
      <rPr>
        <b/>
        <sz val="11"/>
        <color rgb="FFFF0000"/>
        <rFont val="微软雅黑"/>
        <family val="2"/>
        <charset val="134"/>
      </rPr>
      <t>备注：</t>
    </r>
    <r>
      <rPr>
        <sz val="11"/>
        <color theme="1"/>
        <rFont val="微软雅黑"/>
        <family val="2"/>
        <charset val="134"/>
      </rPr>
      <t xml:space="preserve">
a、A880  A881  类拉手是安装五金
           **铝拉手放铝材
b、水盆电器写在料单左边
c、除安装五金外，不要把其他的放在料单右侧；
d、注意如门板也有安装五金,或不清楚的五金分类标准请务必与IE部沟通处理；</t>
    </r>
    <phoneticPr fontId="22" type="noConversion"/>
  </si>
  <si>
    <t>领料单——</t>
    <phoneticPr fontId="22" type="noConversion"/>
  </si>
  <si>
    <t>装箱清单——</t>
    <phoneticPr fontId="22" type="noConversion"/>
  </si>
  <si>
    <t>面面积：</t>
    <phoneticPr fontId="22" type="noConversion"/>
  </si>
  <si>
    <t>边面积：</t>
    <phoneticPr fontId="22" type="noConversion"/>
  </si>
  <si>
    <t>项目</t>
    <phoneticPr fontId="22" type="noConversion"/>
  </si>
  <si>
    <t>序号</t>
    <phoneticPr fontId="22" type="noConversion"/>
  </si>
  <si>
    <t>材料名称</t>
    <phoneticPr fontId="22" type="noConversion"/>
  </si>
  <si>
    <t>规格</t>
    <phoneticPr fontId="22" type="noConversion"/>
  </si>
  <si>
    <t>数量</t>
    <phoneticPr fontId="22" type="noConversion"/>
  </si>
  <si>
    <t>单位</t>
    <phoneticPr fontId="22" type="noConversion"/>
  </si>
  <si>
    <t>材质颜色</t>
    <phoneticPr fontId="22" type="noConversion"/>
  </si>
  <si>
    <t>UV白底</t>
    <phoneticPr fontId="22" type="noConversion"/>
  </si>
  <si>
    <t>UA1832</t>
    <phoneticPr fontId="22" type="noConversion"/>
  </si>
  <si>
    <t>千克</t>
    <phoneticPr fontId="22" type="noConversion"/>
  </si>
  <si>
    <t>油漆明细</t>
    <phoneticPr fontId="22" type="noConversion"/>
  </si>
  <si>
    <t>UTA1012</t>
    <phoneticPr fontId="22" type="noConversion"/>
  </si>
  <si>
    <t>UTA1043A</t>
    <phoneticPr fontId="22" type="noConversion"/>
  </si>
  <si>
    <t>PU白底（cefla喷涂+手工喷涂）</t>
    <phoneticPr fontId="22" type="noConversion"/>
  </si>
  <si>
    <t>主剂T20975</t>
    <phoneticPr fontId="22" type="noConversion"/>
  </si>
  <si>
    <t>固化剂PR66</t>
    <phoneticPr fontId="22" type="noConversion"/>
  </si>
  <si>
    <t>稀料PX707/PX705</t>
    <phoneticPr fontId="22" type="noConversion"/>
  </si>
  <si>
    <t>PU面漆（手工喷涂)</t>
    <phoneticPr fontId="22" type="noConversion"/>
  </si>
  <si>
    <t>版本型录号</t>
    <phoneticPr fontId="22" type="noConversion"/>
  </si>
  <si>
    <t>装饰侧板、装饰档板、屉面为下料尺寸</t>
    <phoneticPr fontId="22" type="noConversion"/>
  </si>
  <si>
    <r>
      <t>背板、门板、装饰侧板、门厅柜单板、非标类板件包装材料(</t>
    </r>
    <r>
      <rPr>
        <b/>
        <sz val="10.5"/>
        <color rgb="FFFF0000"/>
        <rFont val="华文细黑"/>
        <family val="3"/>
        <charset val="134"/>
      </rPr>
      <t>所有速美门板、门板材质装饰侧板均要求双层包装箱，请根据订单调整包装材料数量)</t>
    </r>
    <phoneticPr fontId="22" type="noConversion"/>
  </si>
  <si>
    <t>暖白单贴三聚氰胺E1级镂铣中密度板</t>
    <phoneticPr fontId="22" type="noConversion"/>
  </si>
  <si>
    <t>米黄麻单贴三聚氰胺E1级镂铣中密度板</t>
    <phoneticPr fontId="22" type="noConversion"/>
  </si>
  <si>
    <t>触感红樱桃单贴三聚氰胺E1级镂铣中密度板</t>
    <phoneticPr fontId="22" type="noConversion"/>
  </si>
  <si>
    <t>4*35</t>
    <phoneticPr fontId="22" type="noConversion"/>
  </si>
  <si>
    <t>瓷白中性玻璃胶</t>
    <phoneticPr fontId="22" type="noConversion"/>
  </si>
  <si>
    <t>4*25</t>
    <phoneticPr fontId="22" type="noConversion"/>
  </si>
  <si>
    <t>透明中性玻璃胶</t>
    <phoneticPr fontId="22" type="noConversion"/>
  </si>
  <si>
    <t>4*30</t>
    <phoneticPr fontId="22" type="noConversion"/>
  </si>
  <si>
    <t>拉手</t>
    <phoneticPr fontId="2" type="noConversion"/>
  </si>
  <si>
    <t>柏丽雅拉手C344</t>
    <phoneticPr fontId="2" type="noConversion"/>
  </si>
  <si>
    <t>柏丽雅拉手A956</t>
    <phoneticPr fontId="2" type="noConversion"/>
  </si>
  <si>
    <t>64mm孔距</t>
    <phoneticPr fontId="2" type="noConversion"/>
  </si>
  <si>
    <t xml:space="preserve">柏丽雅拉手C146（银） </t>
    <phoneticPr fontId="2" type="noConversion"/>
  </si>
  <si>
    <t>96mm孔距</t>
    <phoneticPr fontId="2" type="noConversion"/>
  </si>
  <si>
    <t>柏丽雅拉手C168-077</t>
    <phoneticPr fontId="2" type="noConversion"/>
  </si>
  <si>
    <r>
      <t>128</t>
    </r>
    <r>
      <rPr>
        <sz val="9"/>
        <color indexed="8"/>
        <rFont val="微软雅黑"/>
        <family val="2"/>
        <charset val="134"/>
      </rPr>
      <t>mm</t>
    </r>
    <r>
      <rPr>
        <sz val="9"/>
        <rFont val="微软雅黑"/>
        <family val="2"/>
        <charset val="134"/>
      </rPr>
      <t>孔距</t>
    </r>
    <phoneticPr fontId="2" type="noConversion"/>
  </si>
  <si>
    <t>柏丽雅拉手C168-008</t>
    <phoneticPr fontId="2" type="noConversion"/>
  </si>
  <si>
    <r>
      <t>160</t>
    </r>
    <r>
      <rPr>
        <sz val="9"/>
        <color indexed="8"/>
        <rFont val="微软雅黑"/>
        <family val="2"/>
        <charset val="134"/>
      </rPr>
      <t>mm</t>
    </r>
    <r>
      <rPr>
        <sz val="9"/>
        <rFont val="微软雅黑"/>
        <family val="2"/>
        <charset val="134"/>
      </rPr>
      <t>孔距</t>
    </r>
    <phoneticPr fontId="2" type="noConversion"/>
  </si>
  <si>
    <t>柏丽雅拉手C108-049</t>
    <phoneticPr fontId="2" type="noConversion"/>
  </si>
  <si>
    <r>
      <t>192</t>
    </r>
    <r>
      <rPr>
        <sz val="9"/>
        <color indexed="8"/>
        <rFont val="微软雅黑"/>
        <family val="2"/>
        <charset val="134"/>
      </rPr>
      <t>mm</t>
    </r>
    <r>
      <rPr>
        <sz val="9"/>
        <rFont val="微软雅黑"/>
        <family val="2"/>
        <charset val="134"/>
      </rPr>
      <t>孔距</t>
    </r>
    <phoneticPr fontId="2" type="noConversion"/>
  </si>
  <si>
    <t>柏丽雅拉手3016</t>
    <phoneticPr fontId="2" type="noConversion"/>
  </si>
  <si>
    <r>
      <t>224</t>
    </r>
    <r>
      <rPr>
        <sz val="9"/>
        <color indexed="8"/>
        <rFont val="微软雅黑"/>
        <family val="2"/>
        <charset val="134"/>
      </rPr>
      <t>mm</t>
    </r>
    <r>
      <rPr>
        <sz val="9"/>
        <rFont val="微软雅黑"/>
        <family val="2"/>
        <charset val="134"/>
      </rPr>
      <t>孔距</t>
    </r>
    <phoneticPr fontId="2" type="noConversion"/>
  </si>
  <si>
    <t>柏丽雅拉手C397哑铬</t>
    <phoneticPr fontId="2" type="noConversion"/>
  </si>
  <si>
    <r>
      <t>256</t>
    </r>
    <r>
      <rPr>
        <sz val="9"/>
        <color indexed="8"/>
        <rFont val="微软雅黑"/>
        <family val="2"/>
        <charset val="134"/>
      </rPr>
      <t>mm</t>
    </r>
    <r>
      <rPr>
        <sz val="9"/>
        <rFont val="微软雅黑"/>
        <family val="2"/>
        <charset val="134"/>
      </rPr>
      <t>孔距</t>
    </r>
    <phoneticPr fontId="2" type="noConversion"/>
  </si>
  <si>
    <t>柏丽雅拉手C148-087</t>
    <phoneticPr fontId="2" type="noConversion"/>
  </si>
  <si>
    <r>
      <t>320</t>
    </r>
    <r>
      <rPr>
        <sz val="9"/>
        <color indexed="8"/>
        <rFont val="微软雅黑"/>
        <family val="2"/>
        <charset val="134"/>
      </rPr>
      <t>mm</t>
    </r>
    <r>
      <rPr>
        <sz val="9"/>
        <rFont val="微软雅黑"/>
        <family val="2"/>
        <charset val="134"/>
      </rPr>
      <t>孔距</t>
    </r>
    <phoneticPr fontId="2" type="noConversion"/>
  </si>
  <si>
    <r>
      <t>480</t>
    </r>
    <r>
      <rPr>
        <sz val="9"/>
        <color indexed="8"/>
        <rFont val="微软雅黑"/>
        <family val="2"/>
        <charset val="134"/>
      </rPr>
      <t>mm</t>
    </r>
    <r>
      <rPr>
        <sz val="9"/>
        <rFont val="微软雅黑"/>
        <family val="2"/>
        <charset val="134"/>
      </rPr>
      <t>孔距</t>
    </r>
    <phoneticPr fontId="2" type="noConversion"/>
  </si>
  <si>
    <r>
      <t>800</t>
    </r>
    <r>
      <rPr>
        <sz val="9"/>
        <color indexed="8"/>
        <rFont val="微软雅黑"/>
        <family val="2"/>
        <charset val="134"/>
      </rPr>
      <t>mm</t>
    </r>
    <r>
      <rPr>
        <sz val="9"/>
        <rFont val="微软雅黑"/>
        <family val="2"/>
        <charset val="134"/>
      </rPr>
      <t>孔距</t>
    </r>
    <phoneticPr fontId="2" type="noConversion"/>
  </si>
  <si>
    <r>
      <t>960</t>
    </r>
    <r>
      <rPr>
        <sz val="9"/>
        <color indexed="8"/>
        <rFont val="微软雅黑"/>
        <family val="2"/>
        <charset val="134"/>
      </rPr>
      <t>mm</t>
    </r>
    <r>
      <rPr>
        <sz val="9"/>
        <rFont val="微软雅黑"/>
        <family val="2"/>
        <charset val="134"/>
      </rPr>
      <t>孔距</t>
    </r>
    <phoneticPr fontId="2" type="noConversion"/>
  </si>
  <si>
    <t>BLUM直臂阻尼器973A0500</t>
    <phoneticPr fontId="22" type="noConversion"/>
  </si>
  <si>
    <t>屉底四周裁口</t>
    <phoneticPr fontId="22" type="noConversion"/>
  </si>
  <si>
    <t>2356-76-5+2</t>
    <phoneticPr fontId="22" type="noConversion"/>
  </si>
  <si>
    <t>冬用</t>
  </si>
  <si>
    <t xml:space="preserve">丽凯免钉胶（310ml/支）
</t>
    <phoneticPr fontId="22" type="noConversion"/>
  </si>
  <si>
    <t>刘万兴</t>
    <phoneticPr fontId="22" type="noConversion"/>
  </si>
  <si>
    <t>S400374221</t>
    <phoneticPr fontId="22" type="noConversion"/>
  </si>
  <si>
    <t>2017-</t>
    <phoneticPr fontId="22" type="noConversion"/>
  </si>
  <si>
    <t>天津</t>
    <phoneticPr fontId="22" type="noConversion"/>
  </si>
  <si>
    <t>深胡桃双贴三聚氰胺E0级刨花板</t>
  </si>
  <si>
    <t>打排孔+定位</t>
    <phoneticPr fontId="22" type="noConversion"/>
  </si>
  <si>
    <t>垫板</t>
    <phoneticPr fontId="22" type="noConversion"/>
  </si>
  <si>
    <t>门板</t>
    <phoneticPr fontId="22" type="noConversion"/>
  </si>
  <si>
    <t>踢脚板</t>
    <phoneticPr fontId="22" type="noConversion"/>
  </si>
  <si>
    <t>套线</t>
    <phoneticPr fontId="22" type="noConversion"/>
  </si>
  <si>
    <t>柏丽雅拉手A956</t>
  </si>
  <si>
    <t>128mm孔距</t>
  </si>
  <si>
    <t>4*25</t>
  </si>
</sst>
</file>

<file path=xl/styles.xml><?xml version="1.0" encoding="utf-8"?>
<styleSheet xmlns="http://schemas.openxmlformats.org/spreadsheetml/2006/main">
  <numFmts count="10">
    <numFmt numFmtId="176" formatCode="yyyy&quot;年&quot;m&quot;月&quot;d&quot;日&quot;;@"/>
    <numFmt numFmtId="177" formatCode="[$-F800]dddd\,\ mmmm\ dd\,\ yyyy"/>
    <numFmt numFmtId="178" formatCode="0.00_ "/>
    <numFmt numFmtId="179" formatCode="0.0_ "/>
    <numFmt numFmtId="180" formatCode="0_ "/>
    <numFmt numFmtId="181" formatCode="0_);[Red]\(0\)"/>
    <numFmt numFmtId="182" formatCode="0.00_);[Red]\(0.00\)"/>
    <numFmt numFmtId="183" formatCode="0.0_);[Red]\(0.0\)"/>
    <numFmt numFmtId="184" formatCode="0&quot;块有衣杆&quot;"/>
    <numFmt numFmtId="185" formatCode="0;__x0005_"/>
  </numFmts>
  <fonts count="132">
    <font>
      <sz val="12"/>
      <name val="宋体"/>
      <charset val="134"/>
    </font>
    <font>
      <sz val="12"/>
      <name val="宋体"/>
      <family val="3"/>
      <charset val="134"/>
    </font>
    <font>
      <sz val="9"/>
      <name val="宋体"/>
      <family val="3"/>
      <charset val="134"/>
    </font>
    <font>
      <sz val="14"/>
      <name val="宋体"/>
      <family val="3"/>
      <charset val="134"/>
    </font>
    <font>
      <sz val="10"/>
      <name val="宋体"/>
      <family val="3"/>
      <charset val="134"/>
    </font>
    <font>
      <sz val="12"/>
      <name val="Times New Roman"/>
      <family val="1"/>
    </font>
    <font>
      <sz val="14"/>
      <name val="华文行楷"/>
      <family val="3"/>
      <charset val="134"/>
    </font>
    <font>
      <sz val="11"/>
      <name val="宋体"/>
      <family val="3"/>
      <charset val="134"/>
    </font>
    <font>
      <sz val="14"/>
      <name val="Times New Roman"/>
      <family val="1"/>
    </font>
    <font>
      <sz val="16"/>
      <name val="Times New Roman"/>
      <family val="1"/>
    </font>
    <font>
      <b/>
      <sz val="14"/>
      <name val="宋体"/>
      <family val="3"/>
      <charset val="134"/>
    </font>
    <font>
      <sz val="11"/>
      <color indexed="8"/>
      <name val="宋体"/>
      <family val="3"/>
      <charset val="134"/>
    </font>
    <font>
      <b/>
      <sz val="18"/>
      <color indexed="8"/>
      <name val="宋体"/>
      <family val="3"/>
      <charset val="134"/>
    </font>
    <font>
      <sz val="12"/>
      <name val="宋体"/>
      <family val="3"/>
      <charset val="134"/>
    </font>
    <font>
      <sz val="9"/>
      <color indexed="20"/>
      <name val="宋体"/>
      <family val="3"/>
      <charset val="134"/>
    </font>
    <font>
      <sz val="11"/>
      <color indexed="8"/>
      <name val="宋体"/>
      <family val="3"/>
      <charset val="134"/>
    </font>
    <font>
      <sz val="9"/>
      <color indexed="17"/>
      <name val="宋体"/>
      <family val="3"/>
      <charset val="134"/>
    </font>
    <font>
      <b/>
      <sz val="10"/>
      <name val="宋体"/>
      <family val="3"/>
      <charset val="134"/>
    </font>
    <font>
      <sz val="11"/>
      <color theme="1"/>
      <name val="宋体"/>
      <family val="3"/>
      <charset val="134"/>
      <scheme val="minor"/>
    </font>
    <font>
      <sz val="9"/>
      <color theme="1"/>
      <name val="宋体"/>
      <family val="3"/>
      <charset val="134"/>
    </font>
    <font>
      <u/>
      <sz val="11"/>
      <color theme="10"/>
      <name val="宋体"/>
      <family val="3"/>
      <charset val="134"/>
    </font>
    <font>
      <sz val="12"/>
      <name val="宋体"/>
      <family val="3"/>
      <charset val="134"/>
    </font>
    <font>
      <sz val="9"/>
      <name val="宋体"/>
      <family val="3"/>
      <charset val="134"/>
    </font>
    <font>
      <sz val="11"/>
      <color theme="1"/>
      <name val="宋体"/>
      <family val="3"/>
      <charset val="134"/>
      <scheme val="minor"/>
    </font>
    <font>
      <sz val="10"/>
      <name val="宋体"/>
      <family val="3"/>
      <charset val="134"/>
    </font>
    <font>
      <sz val="10"/>
      <name val="宋体"/>
      <family val="3"/>
      <charset val="134"/>
      <scheme val="minor"/>
    </font>
    <font>
      <sz val="18"/>
      <color indexed="8"/>
      <name val="宋体"/>
      <family val="3"/>
      <charset val="134"/>
    </font>
    <font>
      <sz val="13"/>
      <color theme="1"/>
      <name val="宋体"/>
      <family val="3"/>
      <charset val="134"/>
      <scheme val="minor"/>
    </font>
    <font>
      <sz val="16"/>
      <color theme="1"/>
      <name val="宋体"/>
      <family val="3"/>
      <charset val="134"/>
      <scheme val="minor"/>
    </font>
    <font>
      <sz val="12"/>
      <color theme="1"/>
      <name val="宋体"/>
      <family val="3"/>
      <charset val="134"/>
      <scheme val="minor"/>
    </font>
    <font>
      <b/>
      <sz val="12"/>
      <color theme="1"/>
      <name val="宋体"/>
      <family val="3"/>
      <charset val="134"/>
      <scheme val="minor"/>
    </font>
    <font>
      <b/>
      <sz val="18"/>
      <name val="楷体_GB2312"/>
      <family val="3"/>
      <charset val="134"/>
    </font>
    <font>
      <b/>
      <sz val="11"/>
      <color theme="1"/>
      <name val="宋体"/>
      <family val="3"/>
      <charset val="134"/>
      <scheme val="minor"/>
    </font>
    <font>
      <sz val="11"/>
      <color indexed="8"/>
      <name val="新宋体"/>
      <family val="3"/>
      <charset val="134"/>
    </font>
    <font>
      <sz val="10"/>
      <color theme="1"/>
      <name val="宋体"/>
      <family val="3"/>
      <charset val="134"/>
      <scheme val="minor"/>
    </font>
    <font>
      <sz val="10"/>
      <color indexed="8"/>
      <name val="宋体"/>
      <family val="3"/>
      <charset val="134"/>
    </font>
    <font>
      <sz val="10"/>
      <color indexed="8"/>
      <name val="新宋体"/>
      <family val="3"/>
      <charset val="134"/>
    </font>
    <font>
      <sz val="10"/>
      <color theme="1"/>
      <name val="新宋体"/>
      <family val="3"/>
      <charset val="134"/>
    </font>
    <font>
      <sz val="10"/>
      <name val="新宋体"/>
      <family val="3"/>
      <charset val="134"/>
    </font>
    <font>
      <sz val="11"/>
      <name val="宋体"/>
      <family val="3"/>
      <charset val="134"/>
    </font>
    <font>
      <sz val="14"/>
      <color indexed="8"/>
      <name val="华文楷体"/>
      <family val="3"/>
      <charset val="134"/>
    </font>
    <font>
      <sz val="20"/>
      <color rgb="FF9966FF"/>
      <name val="方正舒体"/>
      <family val="3"/>
      <charset val="134"/>
    </font>
    <font>
      <sz val="11"/>
      <color indexed="8"/>
      <name val="宋体"/>
      <family val="3"/>
      <charset val="134"/>
    </font>
    <font>
      <b/>
      <sz val="14"/>
      <color indexed="36"/>
      <name val="宋体"/>
      <family val="3"/>
      <charset val="134"/>
    </font>
    <font>
      <b/>
      <sz val="11"/>
      <color indexed="8"/>
      <name val="宋体"/>
      <family val="3"/>
      <charset val="134"/>
    </font>
    <font>
      <b/>
      <sz val="14"/>
      <color indexed="60"/>
      <name val="宋体"/>
      <family val="3"/>
      <charset val="134"/>
    </font>
    <font>
      <sz val="11"/>
      <color indexed="10"/>
      <name val="宋体"/>
      <family val="3"/>
      <charset val="134"/>
    </font>
    <font>
      <b/>
      <sz val="16"/>
      <color indexed="30"/>
      <name val="宋体"/>
      <family val="3"/>
      <charset val="134"/>
    </font>
    <font>
      <sz val="11"/>
      <color indexed="17"/>
      <name val="宋体"/>
      <family val="3"/>
      <charset val="134"/>
    </font>
    <font>
      <b/>
      <sz val="16"/>
      <color indexed="8"/>
      <name val="宋体"/>
      <family val="3"/>
      <charset val="134"/>
    </font>
    <font>
      <sz val="9"/>
      <color indexed="8"/>
      <name val="新宋体"/>
      <family val="3"/>
      <charset val="134"/>
    </font>
    <font>
      <sz val="9"/>
      <color indexed="8"/>
      <name val="宋体"/>
      <family val="3"/>
      <charset val="134"/>
    </font>
    <font>
      <sz val="11"/>
      <color indexed="40"/>
      <name val="宋体"/>
      <family val="3"/>
      <charset val="134"/>
    </font>
    <font>
      <sz val="10"/>
      <color indexed="40"/>
      <name val="宋体"/>
      <family val="3"/>
      <charset val="134"/>
    </font>
    <font>
      <sz val="8"/>
      <color indexed="40"/>
      <name val="宋体"/>
      <family val="3"/>
      <charset val="134"/>
    </font>
    <font>
      <sz val="7"/>
      <color theme="1"/>
      <name val="宋体"/>
      <family val="3"/>
      <charset val="134"/>
      <scheme val="minor"/>
    </font>
    <font>
      <b/>
      <sz val="9"/>
      <color indexed="81"/>
      <name val="宋体"/>
      <family val="3"/>
      <charset val="134"/>
    </font>
    <font>
      <b/>
      <sz val="9"/>
      <color indexed="81"/>
      <name val="Tahoma"/>
      <family val="2"/>
    </font>
    <font>
      <sz val="9"/>
      <color indexed="81"/>
      <name val="宋体"/>
      <family val="3"/>
      <charset val="134"/>
    </font>
    <font>
      <sz val="9"/>
      <color indexed="81"/>
      <name val="Tahoma"/>
      <family val="2"/>
    </font>
    <font>
      <b/>
      <sz val="18"/>
      <color theme="1"/>
      <name val="宋体"/>
      <family val="3"/>
      <charset val="134"/>
      <scheme val="minor"/>
    </font>
    <font>
      <b/>
      <sz val="10.5"/>
      <color theme="1"/>
      <name val="华文细黑"/>
      <family val="3"/>
      <charset val="134"/>
    </font>
    <font>
      <sz val="10.5"/>
      <color theme="1"/>
      <name val="宋体"/>
      <family val="3"/>
      <charset val="134"/>
      <scheme val="minor"/>
    </font>
    <font>
      <u/>
      <sz val="9.35"/>
      <color theme="10"/>
      <name val="宋体"/>
      <family val="3"/>
      <charset val="134"/>
    </font>
    <font>
      <u/>
      <sz val="11"/>
      <color theme="10"/>
      <name val="宋体"/>
      <family val="3"/>
      <charset val="134"/>
    </font>
    <font>
      <sz val="8"/>
      <color theme="1"/>
      <name val="宋体"/>
      <family val="3"/>
      <charset val="134"/>
      <scheme val="minor"/>
    </font>
    <font>
      <b/>
      <sz val="18"/>
      <color indexed="8"/>
      <name val="楷体_GB2312"/>
      <family val="3"/>
      <charset val="134"/>
    </font>
    <font>
      <b/>
      <sz val="11"/>
      <color theme="1"/>
      <name val="新宋体"/>
      <family val="3"/>
      <charset val="134"/>
    </font>
    <font>
      <sz val="6"/>
      <color theme="1"/>
      <name val="宋体"/>
      <family val="3"/>
      <charset val="134"/>
      <scheme val="minor"/>
    </font>
    <font>
      <b/>
      <sz val="16"/>
      <color indexed="10"/>
      <name val="宋体"/>
      <family val="3"/>
      <charset val="134"/>
    </font>
    <font>
      <b/>
      <sz val="16"/>
      <color indexed="17"/>
      <name val="宋体"/>
      <family val="3"/>
      <charset val="134"/>
    </font>
    <font>
      <b/>
      <sz val="14"/>
      <color indexed="30"/>
      <name val="宋体"/>
      <family val="3"/>
      <charset val="134"/>
    </font>
    <font>
      <b/>
      <sz val="10"/>
      <color theme="1"/>
      <name val="宋体"/>
      <family val="3"/>
      <charset val="134"/>
      <scheme val="minor"/>
    </font>
    <font>
      <b/>
      <sz val="10"/>
      <color indexed="8"/>
      <name val="新宋体"/>
      <family val="3"/>
      <charset val="134"/>
    </font>
    <font>
      <b/>
      <sz val="9"/>
      <color indexed="8"/>
      <name val="宋体"/>
      <family val="3"/>
      <charset val="134"/>
    </font>
    <font>
      <sz val="9"/>
      <name val="宋体"/>
      <family val="3"/>
      <charset val="134"/>
      <scheme val="minor"/>
    </font>
    <font>
      <b/>
      <sz val="9"/>
      <color indexed="40"/>
      <name val="宋体"/>
      <family val="3"/>
      <charset val="134"/>
    </font>
    <font>
      <sz val="9"/>
      <color theme="1"/>
      <name val="宋体"/>
      <family val="3"/>
      <charset val="134"/>
    </font>
    <font>
      <sz val="9"/>
      <color theme="1"/>
      <name val="宋体"/>
      <family val="3"/>
      <charset val="134"/>
      <scheme val="minor"/>
    </font>
    <font>
      <sz val="8.5"/>
      <color indexed="8"/>
      <name val="宋体"/>
      <family val="3"/>
      <charset val="134"/>
    </font>
    <font>
      <b/>
      <sz val="9"/>
      <color rgb="FFFF0000"/>
      <name val="宋体"/>
      <family val="3"/>
      <charset val="134"/>
    </font>
    <font>
      <b/>
      <sz val="8"/>
      <color indexed="8"/>
      <name val="新宋体"/>
      <family val="3"/>
      <charset val="134"/>
    </font>
    <font>
      <sz val="9"/>
      <color indexed="9"/>
      <name val="宋体"/>
      <family val="3"/>
      <charset val="134"/>
    </font>
    <font>
      <sz val="9"/>
      <color indexed="40"/>
      <name val="宋体"/>
      <family val="3"/>
      <charset val="134"/>
    </font>
    <font>
      <sz val="9"/>
      <color indexed="10"/>
      <name val="宋体"/>
      <family val="3"/>
      <charset val="134"/>
    </font>
    <font>
      <sz val="20"/>
      <name val="宋体"/>
      <family val="3"/>
      <charset val="134"/>
    </font>
    <font>
      <sz val="14"/>
      <name val="宋体"/>
      <family val="3"/>
      <charset val="134"/>
    </font>
    <font>
      <b/>
      <sz val="14"/>
      <color indexed="8"/>
      <name val="宋体"/>
      <family val="3"/>
      <charset val="134"/>
    </font>
    <font>
      <sz val="10"/>
      <color rgb="FFFF0000"/>
      <name val="宋体"/>
      <family val="3"/>
      <charset val="134"/>
    </font>
    <font>
      <sz val="10"/>
      <color theme="0"/>
      <name val="宋体"/>
      <family val="3"/>
      <charset val="134"/>
    </font>
    <font>
      <sz val="12"/>
      <color theme="0"/>
      <name val="宋体"/>
      <family val="3"/>
      <charset val="134"/>
    </font>
    <font>
      <sz val="9"/>
      <color theme="0"/>
      <name val="宋体"/>
      <family val="3"/>
      <charset val="134"/>
    </font>
    <font>
      <sz val="6"/>
      <name val="宋体"/>
      <family val="3"/>
      <charset val="134"/>
    </font>
    <font>
      <sz val="18"/>
      <name val="宋体"/>
      <family val="3"/>
      <charset val="134"/>
    </font>
    <font>
      <u/>
      <sz val="10"/>
      <name val="宋体"/>
      <family val="3"/>
      <charset val="134"/>
    </font>
    <font>
      <b/>
      <sz val="16"/>
      <name val="宋体"/>
      <family val="3"/>
      <charset val="134"/>
    </font>
    <font>
      <sz val="14"/>
      <name val="华文行楷"/>
      <family val="3"/>
      <charset val="134"/>
    </font>
    <font>
      <b/>
      <i/>
      <sz val="14"/>
      <name val="宋体"/>
      <family val="3"/>
      <charset val="134"/>
    </font>
    <font>
      <sz val="16"/>
      <name val="宋体"/>
      <family val="3"/>
      <charset val="134"/>
    </font>
    <font>
      <b/>
      <i/>
      <sz val="16"/>
      <name val="宋体"/>
      <family val="3"/>
      <charset val="134"/>
    </font>
    <font>
      <b/>
      <sz val="18"/>
      <color theme="7" tint="-0.249977111117893"/>
      <name val="楷体_GB2312"/>
      <family val="3"/>
      <charset val="134"/>
    </font>
    <font>
      <sz val="10"/>
      <color theme="1"/>
      <name val="宋体"/>
      <family val="3"/>
      <charset val="134"/>
    </font>
    <font>
      <b/>
      <sz val="16"/>
      <color theme="1"/>
      <name val="宋体"/>
      <family val="3"/>
      <charset val="134"/>
      <scheme val="minor"/>
    </font>
    <font>
      <sz val="9"/>
      <name val="宋体"/>
      <family val="2"/>
      <charset val="134"/>
      <scheme val="minor"/>
    </font>
    <font>
      <sz val="11"/>
      <name val="宋体"/>
      <family val="3"/>
      <charset val="134"/>
      <scheme val="minor"/>
    </font>
    <font>
      <sz val="9"/>
      <color rgb="FF7030A0"/>
      <name val="宋体"/>
      <family val="3"/>
      <charset val="134"/>
    </font>
    <font>
      <sz val="11"/>
      <color rgb="FFFF0000"/>
      <name val="宋体"/>
      <family val="3"/>
      <charset val="134"/>
      <scheme val="minor"/>
    </font>
    <font>
      <sz val="8"/>
      <color rgb="FF7030A0"/>
      <name val="宋体"/>
      <family val="3"/>
      <charset val="134"/>
    </font>
    <font>
      <sz val="11"/>
      <color theme="1"/>
      <name val="微软雅黑"/>
      <family val="2"/>
      <charset val="134"/>
    </font>
    <font>
      <sz val="10"/>
      <color theme="1"/>
      <name val="微软雅黑"/>
      <family val="2"/>
      <charset val="134"/>
    </font>
    <font>
      <sz val="11"/>
      <color indexed="9"/>
      <name val="微软雅黑"/>
      <family val="2"/>
      <charset val="134"/>
    </font>
    <font>
      <sz val="9"/>
      <color indexed="8"/>
      <name val="微软雅黑"/>
      <family val="2"/>
      <charset val="134"/>
    </font>
    <font>
      <b/>
      <sz val="9"/>
      <color indexed="8"/>
      <name val="微软雅黑"/>
      <family val="2"/>
      <charset val="134"/>
    </font>
    <font>
      <sz val="8"/>
      <color indexed="8"/>
      <name val="微软雅黑"/>
      <family val="2"/>
      <charset val="134"/>
    </font>
    <font>
      <sz val="9"/>
      <name val="微软雅黑"/>
      <family val="2"/>
      <charset val="134"/>
    </font>
    <font>
      <sz val="10"/>
      <color indexed="8"/>
      <name val="微软雅黑"/>
      <family val="2"/>
      <charset val="134"/>
    </font>
    <font>
      <sz val="9"/>
      <color theme="1"/>
      <name val="微软雅黑"/>
      <family val="2"/>
      <charset val="134"/>
    </font>
    <font>
      <sz val="9"/>
      <color indexed="40"/>
      <name val="微软雅黑"/>
      <family val="2"/>
      <charset val="134"/>
    </font>
    <font>
      <sz val="10"/>
      <name val="微软雅黑"/>
      <family val="2"/>
      <charset val="134"/>
    </font>
    <font>
      <sz val="11"/>
      <color indexed="30"/>
      <name val="微软雅黑"/>
      <family val="2"/>
      <charset val="134"/>
    </font>
    <font>
      <sz val="11"/>
      <color indexed="40"/>
      <name val="微软雅黑"/>
      <family val="2"/>
      <charset val="134"/>
    </font>
    <font>
      <sz val="10"/>
      <color indexed="40"/>
      <name val="微软雅黑"/>
      <family val="2"/>
      <charset val="134"/>
    </font>
    <font>
      <sz val="8"/>
      <color indexed="40"/>
      <name val="微软雅黑"/>
      <family val="2"/>
      <charset val="134"/>
    </font>
    <font>
      <sz val="7"/>
      <color theme="1"/>
      <name val="微软雅黑"/>
      <family val="2"/>
      <charset val="134"/>
    </font>
    <font>
      <sz val="14"/>
      <color indexed="8"/>
      <name val="微软雅黑"/>
      <family val="2"/>
      <charset val="134"/>
    </font>
    <font>
      <b/>
      <sz val="9"/>
      <color theme="1"/>
      <name val="宋体"/>
      <family val="3"/>
      <charset val="134"/>
      <scheme val="minor"/>
    </font>
    <font>
      <sz val="12"/>
      <color indexed="8"/>
      <name val="微软雅黑"/>
      <family val="2"/>
      <charset val="134"/>
    </font>
    <font>
      <sz val="9"/>
      <color rgb="FFFF0000"/>
      <name val="微软雅黑"/>
      <family val="2"/>
      <charset val="134"/>
    </font>
    <font>
      <b/>
      <sz val="11"/>
      <color rgb="FFFF0000"/>
      <name val="微软雅黑"/>
      <family val="2"/>
      <charset val="134"/>
    </font>
    <font>
      <sz val="11"/>
      <color rgb="FFF0F0F0"/>
      <name val="微软雅黑"/>
      <family val="2"/>
      <charset val="134"/>
    </font>
    <font>
      <b/>
      <sz val="10.5"/>
      <color rgb="FFFF0000"/>
      <name val="华文细黑"/>
      <family val="3"/>
      <charset val="134"/>
    </font>
    <font>
      <b/>
      <sz val="10"/>
      <color theme="1"/>
      <name val="宋体"/>
      <family val="3"/>
      <charset val="134"/>
    </font>
  </fonts>
  <fills count="16">
    <fill>
      <patternFill patternType="none"/>
    </fill>
    <fill>
      <patternFill patternType="gray125"/>
    </fill>
    <fill>
      <patternFill patternType="solid">
        <fgColor indexed="45"/>
      </patternFill>
    </fill>
    <fill>
      <patternFill patternType="solid">
        <fgColor indexed="42"/>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indexed="9"/>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indexed="10"/>
        <bgColor indexed="64"/>
      </patternFill>
    </fill>
    <fill>
      <patternFill patternType="solid">
        <fgColor rgb="FF92D050"/>
        <bgColor indexed="64"/>
      </patternFill>
    </fill>
    <fill>
      <patternFill patternType="solid">
        <fgColor rgb="FF0070C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hair">
        <color indexed="64"/>
      </bottom>
      <diagonal/>
    </border>
    <border>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thin">
        <color indexed="64"/>
      </right>
      <top/>
      <bottom/>
      <diagonal/>
    </border>
    <border>
      <left style="hair">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top style="hair">
        <color indexed="64"/>
      </top>
      <bottom style="hair">
        <color indexed="64"/>
      </bottom>
      <diagonal/>
    </border>
    <border>
      <left/>
      <right style="hair">
        <color indexed="64"/>
      </right>
      <top/>
      <bottom/>
      <diagonal/>
    </border>
    <border>
      <left/>
      <right/>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bottom/>
      <diagonal/>
    </border>
  </borders>
  <cellStyleXfs count="247">
    <xf numFmtId="0" fontId="0" fillId="0" borderId="0"/>
    <xf numFmtId="0" fontId="14" fillId="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9" fillId="0" borderId="0">
      <alignment vertical="center"/>
    </xf>
    <xf numFmtId="0" fontId="18" fillId="0" borderId="0">
      <alignment vertical="center"/>
    </xf>
    <xf numFmtId="0" fontId="19" fillId="0" borderId="0">
      <alignment vertical="center"/>
    </xf>
    <xf numFmtId="0" fontId="13"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3" fillId="0" borderId="0"/>
    <xf numFmtId="0" fontId="19" fillId="0" borderId="0">
      <alignment vertical="center"/>
    </xf>
    <xf numFmtId="0" fontId="18" fillId="0" borderId="0">
      <alignment vertical="center"/>
    </xf>
    <xf numFmtId="0" fontId="18" fillId="0" borderId="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 fillId="0" borderId="0"/>
    <xf numFmtId="0" fontId="1" fillId="0" borderId="0"/>
    <xf numFmtId="0" fontId="14" fillId="2" borderId="0" applyNumberFormat="0" applyBorder="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lignment vertical="center"/>
    </xf>
    <xf numFmtId="0" fontId="1" fillId="0" borderId="0">
      <alignment vertical="center"/>
    </xf>
    <xf numFmtId="0" fontId="1" fillId="0" borderId="0">
      <alignment vertical="center"/>
    </xf>
    <xf numFmtId="0" fontId="18" fillId="0" borderId="0">
      <alignment vertical="center"/>
    </xf>
    <xf numFmtId="0" fontId="18" fillId="0" borderId="0">
      <alignment vertical="center"/>
    </xf>
    <xf numFmtId="0" fontId="18"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1" fillId="0" borderId="0">
      <alignment vertical="center"/>
    </xf>
    <xf numFmtId="0" fontId="18" fillId="0" borderId="0">
      <alignment vertical="center"/>
    </xf>
    <xf numFmtId="0" fontId="11" fillId="0" borderId="0">
      <alignment vertical="center"/>
    </xf>
    <xf numFmtId="0" fontId="11" fillId="0" borderId="0">
      <alignment vertical="center"/>
    </xf>
    <xf numFmtId="0" fontId="11"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8"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lignment vertical="center"/>
    </xf>
    <xf numFmtId="0" fontId="1" fillId="0" borderId="0">
      <alignment vertical="center"/>
    </xf>
    <xf numFmtId="0" fontId="18"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9" fillId="0" borderId="0">
      <alignment vertical="center"/>
    </xf>
    <xf numFmtId="0" fontId="20" fillId="0" borderId="0" applyNumberFormat="0" applyFill="0" applyBorder="0" applyAlignment="0" applyProtection="0">
      <alignment vertical="top"/>
      <protection locked="0"/>
    </xf>
    <xf numFmtId="0" fontId="16" fillId="3" borderId="0" applyNumberFormat="0" applyBorder="0" applyAlignment="0" applyProtection="0">
      <alignment vertical="center"/>
    </xf>
    <xf numFmtId="0" fontId="21" fillId="0" borderId="0"/>
    <xf numFmtId="0" fontId="23" fillId="0" borderId="0">
      <alignment vertical="center"/>
    </xf>
    <xf numFmtId="0" fontId="21" fillId="0" borderId="0"/>
    <xf numFmtId="0" fontId="63" fillId="0" borderId="0" applyNumberFormat="0" applyFill="0" applyBorder="0" applyAlignment="0" applyProtection="0">
      <alignment vertical="top"/>
      <protection locked="0"/>
    </xf>
    <xf numFmtId="0" fontId="23" fillId="0" borderId="0">
      <alignment vertical="center"/>
    </xf>
    <xf numFmtId="0" fontId="42" fillId="0" borderId="0">
      <alignment vertical="center"/>
    </xf>
    <xf numFmtId="0" fontId="2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8" fillId="0" borderId="0">
      <alignment vertical="center"/>
    </xf>
    <xf numFmtId="0" fontId="18" fillId="0" borderId="0">
      <alignment vertical="center"/>
    </xf>
    <xf numFmtId="0" fontId="1" fillId="0" borderId="0"/>
    <xf numFmtId="0" fontId="18" fillId="0" borderId="0">
      <alignment vertical="center"/>
    </xf>
    <xf numFmtId="0" fontId="63" fillId="0" borderId="0" applyNumberFormat="0" applyFill="0" applyBorder="0" applyAlignment="0" applyProtection="0">
      <alignment vertical="top"/>
      <protection locked="0"/>
    </xf>
    <xf numFmtId="0" fontId="1" fillId="0" borderId="0"/>
    <xf numFmtId="0" fontId="1" fillId="0" borderId="0"/>
    <xf numFmtId="0" fontId="1" fillId="0" borderId="0"/>
  </cellStyleXfs>
  <cellXfs count="754">
    <xf numFmtId="0" fontId="0" fillId="0" borderId="0" xfId="0"/>
    <xf numFmtId="0" fontId="0" fillId="0" borderId="0" xfId="0" applyBorder="1" applyAlignment="1">
      <alignment vertical="center"/>
    </xf>
    <xf numFmtId="0" fontId="21" fillId="0" borderId="0" xfId="226"/>
    <xf numFmtId="0" fontId="21" fillId="0" borderId="0" xfId="226" applyFont="1"/>
    <xf numFmtId="0" fontId="27" fillId="5" borderId="0" xfId="227" applyFont="1" applyFill="1" applyBorder="1" applyAlignment="1" applyProtection="1">
      <alignment vertical="center"/>
    </xf>
    <xf numFmtId="178" fontId="23" fillId="5" borderId="0" xfId="227" applyNumberFormat="1" applyFill="1">
      <alignment vertical="center"/>
    </xf>
    <xf numFmtId="0" fontId="28" fillId="5" borderId="0" xfId="227" applyFont="1" applyFill="1" applyBorder="1" applyAlignment="1" applyProtection="1">
      <alignment vertical="center"/>
    </xf>
    <xf numFmtId="183" fontId="28" fillId="5" borderId="0" xfId="227" applyNumberFormat="1" applyFont="1" applyFill="1" applyBorder="1" applyAlignment="1" applyProtection="1">
      <alignment vertical="center"/>
    </xf>
    <xf numFmtId="183" fontId="23" fillId="5" borderId="0" xfId="227" applyNumberFormat="1" applyFill="1" applyAlignment="1">
      <alignment vertical="center"/>
    </xf>
    <xf numFmtId="183" fontId="23" fillId="5" borderId="0" xfId="227" applyNumberFormat="1" applyFill="1">
      <alignment vertical="center"/>
    </xf>
    <xf numFmtId="183" fontId="29" fillId="5" borderId="0" xfId="227" applyNumberFormat="1" applyFont="1" applyFill="1" applyAlignment="1">
      <alignment vertical="center"/>
    </xf>
    <xf numFmtId="0" fontId="23" fillId="0" borderId="0" xfId="227" applyFill="1" applyBorder="1">
      <alignment vertical="center"/>
    </xf>
    <xf numFmtId="0" fontId="23" fillId="0" borderId="0" xfId="227">
      <alignment vertical="center"/>
    </xf>
    <xf numFmtId="183" fontId="33" fillId="5" borderId="16" xfId="227" applyNumberFormat="1" applyFont="1" applyFill="1" applyBorder="1" applyAlignment="1">
      <alignment horizontal="center" vertical="center"/>
    </xf>
    <xf numFmtId="0" fontId="23" fillId="5" borderId="36" xfId="227" applyFill="1" applyBorder="1" applyAlignment="1" applyProtection="1">
      <alignment horizontal="center" vertical="center"/>
    </xf>
    <xf numFmtId="0" fontId="23" fillId="5" borderId="3" xfId="227" applyFill="1" applyBorder="1" applyAlignment="1" applyProtection="1">
      <alignment horizontal="center" vertical="center"/>
    </xf>
    <xf numFmtId="178" fontId="23" fillId="5" borderId="3" xfId="227" applyNumberFormat="1" applyFill="1" applyBorder="1" applyAlignment="1" applyProtection="1">
      <alignment horizontal="center" vertical="center"/>
    </xf>
    <xf numFmtId="183" fontId="23" fillId="5" borderId="1" xfId="227" applyNumberFormat="1" applyFill="1" applyBorder="1" applyAlignment="1">
      <alignment horizontal="center" vertical="center"/>
    </xf>
    <xf numFmtId="183" fontId="23" fillId="5" borderId="1" xfId="227" applyNumberFormat="1" applyFill="1" applyBorder="1">
      <alignment vertical="center"/>
    </xf>
    <xf numFmtId="183" fontId="23" fillId="5" borderId="15" xfId="227" applyNumberFormat="1" applyFill="1" applyBorder="1">
      <alignment vertical="center"/>
    </xf>
    <xf numFmtId="183" fontId="33" fillId="5" borderId="1" xfId="227" applyNumberFormat="1" applyFont="1" applyFill="1" applyBorder="1" applyAlignment="1">
      <alignment horizontal="center" vertical="center"/>
    </xf>
    <xf numFmtId="178" fontId="39" fillId="0" borderId="15" xfId="227" applyNumberFormat="1" applyFont="1" applyFill="1" applyBorder="1" applyAlignment="1">
      <alignment horizontal="center" vertical="center"/>
    </xf>
    <xf numFmtId="0" fontId="23" fillId="0" borderId="0" xfId="227" applyProtection="1">
      <alignment vertical="center"/>
    </xf>
    <xf numFmtId="178" fontId="23" fillId="0" borderId="0" xfId="227" applyNumberFormat="1">
      <alignment vertical="center"/>
    </xf>
    <xf numFmtId="178" fontId="23" fillId="0" borderId="0" xfId="227" applyNumberFormat="1" applyProtection="1">
      <alignment vertical="center"/>
    </xf>
    <xf numFmtId="183" fontId="23" fillId="0" borderId="0" xfId="227" applyNumberFormat="1" applyAlignment="1">
      <alignment horizontal="center" vertical="center"/>
    </xf>
    <xf numFmtId="183" fontId="23" fillId="0" borderId="0" xfId="227" applyNumberFormat="1">
      <alignment vertical="center"/>
    </xf>
    <xf numFmtId="183" fontId="33" fillId="0" borderId="0" xfId="227" applyNumberFormat="1" applyFont="1" applyFill="1" applyBorder="1" applyAlignment="1">
      <alignment horizontal="center" vertical="center"/>
    </xf>
    <xf numFmtId="0" fontId="23" fillId="10" borderId="0" xfId="227" applyFill="1">
      <alignment vertical="center"/>
    </xf>
    <xf numFmtId="0" fontId="23" fillId="0" borderId="0" xfId="227" applyFill="1">
      <alignment vertical="center"/>
    </xf>
    <xf numFmtId="183" fontId="23" fillId="0" borderId="0" xfId="227" applyNumberFormat="1" applyFill="1" applyBorder="1">
      <alignment vertical="center"/>
    </xf>
    <xf numFmtId="0" fontId="41" fillId="0" borderId="0" xfId="227" applyFont="1">
      <alignment vertical="center"/>
    </xf>
    <xf numFmtId="178" fontId="23" fillId="0" borderId="0" xfId="227" applyNumberFormat="1" applyFill="1">
      <alignment vertical="center"/>
    </xf>
    <xf numFmtId="183" fontId="23" fillId="0" borderId="0" xfId="227" applyNumberFormat="1" applyFill="1">
      <alignment vertical="center"/>
    </xf>
    <xf numFmtId="0" fontId="23" fillId="0" borderId="0" xfId="227" applyFont="1">
      <alignment vertical="center"/>
    </xf>
    <xf numFmtId="0" fontId="23" fillId="0" borderId="0" xfId="227" applyAlignment="1">
      <alignment vertical="top"/>
    </xf>
    <xf numFmtId="0" fontId="23" fillId="0" borderId="0" xfId="227" applyFont="1" applyFill="1">
      <alignment vertical="center"/>
    </xf>
    <xf numFmtId="0" fontId="23" fillId="7" borderId="0" xfId="227" applyFill="1">
      <alignment vertical="center"/>
    </xf>
    <xf numFmtId="178" fontId="23" fillId="0" borderId="0" xfId="227" applyNumberFormat="1" applyFont="1">
      <alignment vertical="center"/>
    </xf>
    <xf numFmtId="0" fontId="23" fillId="0" borderId="0" xfId="227" applyNumberFormat="1" applyBorder="1" applyAlignment="1"/>
    <xf numFmtId="0" fontId="23" fillId="0" borderId="0" xfId="227" applyNumberFormat="1" applyFont="1" applyBorder="1" applyAlignment="1"/>
    <xf numFmtId="0" fontId="23" fillId="5" borderId="0" xfId="227" applyFill="1">
      <alignment vertical="center"/>
    </xf>
    <xf numFmtId="0" fontId="34" fillId="0" borderId="0" xfId="227" applyNumberFormat="1" applyFont="1" applyAlignment="1">
      <alignment horizontal="center" vertical="center"/>
    </xf>
    <xf numFmtId="0" fontId="34" fillId="0" borderId="0" xfId="227" applyNumberFormat="1" applyFont="1" applyAlignment="1">
      <alignment vertical="center"/>
    </xf>
    <xf numFmtId="0" fontId="44" fillId="0" borderId="0" xfId="227" applyNumberFormat="1" applyFont="1" applyAlignment="1">
      <alignment horizontal="center" vertical="center"/>
    </xf>
    <xf numFmtId="0" fontId="34" fillId="0" borderId="11" xfId="227" applyNumberFormat="1" applyFont="1" applyBorder="1" applyAlignment="1">
      <alignment horizontal="center" vertical="center"/>
    </xf>
    <xf numFmtId="183" fontId="50" fillId="0" borderId="1" xfId="227" applyNumberFormat="1" applyFont="1" applyBorder="1" applyAlignment="1">
      <alignment horizontal="center" vertical="center"/>
    </xf>
    <xf numFmtId="0" fontId="23" fillId="5" borderId="0" xfId="227" applyFill="1" applyBorder="1">
      <alignment vertical="center"/>
    </xf>
    <xf numFmtId="0" fontId="22" fillId="0" borderId="1" xfId="227" applyFont="1" applyBorder="1" applyAlignment="1">
      <alignment horizontal="center" vertical="center"/>
    </xf>
    <xf numFmtId="181" fontId="22" fillId="0" borderId="1" xfId="227" applyNumberFormat="1" applyFont="1" applyBorder="1" applyAlignment="1">
      <alignment horizontal="center" vertical="center"/>
    </xf>
    <xf numFmtId="0" fontId="23" fillId="5" borderId="0" xfId="227" applyFill="1" applyAlignment="1">
      <alignment horizontal="center" vertical="center"/>
    </xf>
    <xf numFmtId="183" fontId="22" fillId="0" borderId="1" xfId="227" applyNumberFormat="1" applyFont="1" applyBorder="1" applyAlignment="1">
      <alignment horizontal="center" vertical="center"/>
    </xf>
    <xf numFmtId="0" fontId="36" fillId="0" borderId="1" xfId="227" applyFont="1" applyBorder="1" applyAlignment="1">
      <alignment horizontal="center" vertical="center"/>
    </xf>
    <xf numFmtId="0" fontId="62" fillId="8" borderId="1" xfId="227" applyFont="1" applyFill="1" applyBorder="1" applyAlignment="1">
      <alignment horizontal="center" vertical="center" wrapText="1"/>
    </xf>
    <xf numFmtId="0" fontId="34" fillId="0" borderId="1" xfId="227" applyFont="1" applyFill="1" applyBorder="1" applyAlignment="1">
      <alignment horizontal="left" vertical="center" wrapText="1"/>
    </xf>
    <xf numFmtId="0" fontId="34" fillId="0" borderId="1" xfId="227" applyFont="1" applyFill="1" applyBorder="1">
      <alignment vertical="center"/>
    </xf>
    <xf numFmtId="0" fontId="34" fillId="0" borderId="1" xfId="227" applyFont="1" applyFill="1" applyBorder="1" applyAlignment="1">
      <alignment horizontal="center" vertical="center" wrapText="1"/>
    </xf>
    <xf numFmtId="0" fontId="34" fillId="4" borderId="1" xfId="227" applyFont="1" applyFill="1" applyBorder="1" applyAlignment="1">
      <alignment horizontal="left" vertical="center" wrapText="1"/>
    </xf>
    <xf numFmtId="0" fontId="64" fillId="5" borderId="0" xfId="229" applyFont="1" applyFill="1" applyAlignment="1" applyProtection="1">
      <alignment vertical="center"/>
    </xf>
    <xf numFmtId="0" fontId="65" fillId="0" borderId="1" xfId="227" applyFont="1" applyFill="1" applyBorder="1" applyAlignment="1">
      <alignment horizontal="left" vertical="center" wrapText="1"/>
    </xf>
    <xf numFmtId="0" fontId="34" fillId="0" borderId="1" xfId="227" applyFont="1" applyBorder="1">
      <alignment vertical="center"/>
    </xf>
    <xf numFmtId="0" fontId="23" fillId="0" borderId="1" xfId="227" applyFill="1" applyBorder="1">
      <alignment vertical="center"/>
    </xf>
    <xf numFmtId="183" fontId="23" fillId="5" borderId="0" xfId="227" applyNumberFormat="1" applyFont="1" applyFill="1" applyBorder="1">
      <alignment vertical="center"/>
    </xf>
    <xf numFmtId="183" fontId="23" fillId="5" borderId="0" xfId="227" applyNumberFormat="1" applyFill="1" applyBorder="1">
      <alignment vertical="center"/>
    </xf>
    <xf numFmtId="0" fontId="23" fillId="0" borderId="1" xfId="227" applyFill="1" applyBorder="1" applyAlignment="1" applyProtection="1">
      <alignment vertical="center"/>
    </xf>
    <xf numFmtId="0" fontId="23" fillId="0" borderId="0" xfId="227" applyFill="1" applyAlignment="1">
      <alignment horizontal="center" vertical="center"/>
    </xf>
    <xf numFmtId="0" fontId="46" fillId="0" borderId="0" xfId="227" applyFont="1" applyFill="1">
      <alignment vertical="center"/>
    </xf>
    <xf numFmtId="0" fontId="44" fillId="0" borderId="0" xfId="227" applyFont="1" applyFill="1" applyBorder="1" applyAlignment="1">
      <alignment vertical="center"/>
    </xf>
    <xf numFmtId="0" fontId="23" fillId="12" borderId="0" xfId="227" applyFill="1">
      <alignment vertical="center"/>
    </xf>
    <xf numFmtId="0" fontId="44" fillId="0" borderId="0" xfId="227" applyNumberFormat="1" applyFont="1" applyAlignment="1">
      <alignment vertical="center"/>
    </xf>
    <xf numFmtId="0" fontId="34" fillId="0" borderId="11" xfId="227" applyNumberFormat="1" applyFont="1" applyBorder="1" applyAlignment="1">
      <alignment vertical="center"/>
    </xf>
    <xf numFmtId="0" fontId="51" fillId="0" borderId="1" xfId="227" applyFont="1" applyBorder="1" applyAlignment="1">
      <alignment horizontal="center" vertical="center"/>
    </xf>
    <xf numFmtId="0" fontId="51" fillId="0" borderId="1" xfId="227" applyFont="1" applyFill="1" applyBorder="1" applyAlignment="1">
      <alignment horizontal="center" vertical="center" wrapText="1"/>
    </xf>
    <xf numFmtId="0" fontId="34" fillId="0" borderId="1" xfId="227" applyFont="1" applyBorder="1" applyAlignment="1">
      <alignment horizontal="center" vertical="center"/>
    </xf>
    <xf numFmtId="179" fontId="34" fillId="0" borderId="1" xfId="227" applyNumberFormat="1" applyFont="1" applyBorder="1" applyAlignment="1">
      <alignment horizontal="center" vertical="center"/>
    </xf>
    <xf numFmtId="180" fontId="34" fillId="0" borderId="1" xfId="227" applyNumberFormat="1" applyFont="1" applyBorder="1" applyAlignment="1">
      <alignment horizontal="center" vertical="center"/>
    </xf>
    <xf numFmtId="0" fontId="36" fillId="0" borderId="1" xfId="230" applyFont="1" applyBorder="1" applyAlignment="1">
      <alignment horizontal="center" vertical="center"/>
    </xf>
    <xf numFmtId="0" fontId="74" fillId="0" borderId="2" xfId="227" applyFont="1" applyBorder="1" applyAlignment="1">
      <alignment vertical="center" wrapText="1"/>
    </xf>
    <xf numFmtId="180" fontId="51" fillId="0" borderId="1" xfId="227" applyNumberFormat="1" applyFont="1" applyBorder="1" applyAlignment="1">
      <alignment horizontal="center" vertical="center"/>
    </xf>
    <xf numFmtId="0" fontId="51" fillId="0" borderId="1" xfId="227" applyFont="1" applyBorder="1">
      <alignment vertical="center"/>
    </xf>
    <xf numFmtId="0" fontId="74" fillId="0" borderId="30" xfId="227" applyFont="1" applyBorder="1" applyAlignment="1">
      <alignment vertical="center" wrapText="1"/>
    </xf>
    <xf numFmtId="0" fontId="75" fillId="0" borderId="1" xfId="227" applyFont="1" applyBorder="1" applyAlignment="1">
      <alignment horizontal="center" vertical="center"/>
    </xf>
    <xf numFmtId="9" fontId="76" fillId="0" borderId="1" xfId="227" applyNumberFormat="1" applyFont="1" applyBorder="1">
      <alignment vertical="center"/>
    </xf>
    <xf numFmtId="0" fontId="23" fillId="12" borderId="0" xfId="227" applyFont="1" applyFill="1">
      <alignment vertical="center"/>
    </xf>
    <xf numFmtId="0" fontId="22" fillId="0" borderId="1" xfId="227" quotePrefix="1" applyNumberFormat="1" applyFont="1" applyFill="1" applyBorder="1" applyAlignment="1">
      <alignment horizontal="left" vertical="center" wrapText="1"/>
    </xf>
    <xf numFmtId="0" fontId="50" fillId="0" borderId="16" xfId="227" applyFont="1" applyBorder="1" applyAlignment="1">
      <alignment horizontal="center" vertical="center"/>
    </xf>
    <xf numFmtId="0" fontId="22" fillId="10" borderId="1" xfId="227" applyFont="1" applyFill="1" applyBorder="1" applyAlignment="1">
      <alignment vertical="center" wrapText="1"/>
    </xf>
    <xf numFmtId="185" fontId="51" fillId="10" borderId="1" xfId="227" applyNumberFormat="1" applyFont="1" applyFill="1" applyBorder="1" applyAlignment="1">
      <alignment horizontal="center" vertical="center"/>
    </xf>
    <xf numFmtId="0" fontId="51" fillId="4" borderId="1" xfId="227" applyFont="1" applyFill="1" applyBorder="1" applyAlignment="1">
      <alignment vertical="center" wrapText="1"/>
    </xf>
    <xf numFmtId="0" fontId="51" fillId="10" borderId="1" xfId="227" applyFont="1" applyFill="1" applyBorder="1" applyAlignment="1">
      <alignment horizontal="left" vertical="center"/>
    </xf>
    <xf numFmtId="0" fontId="22" fillId="10" borderId="1" xfId="227" applyFont="1" applyFill="1" applyBorder="1">
      <alignment vertical="center"/>
    </xf>
    <xf numFmtId="0" fontId="74" fillId="0" borderId="3" xfId="227" applyFont="1" applyBorder="1" applyAlignment="1">
      <alignment vertical="center" wrapText="1"/>
    </xf>
    <xf numFmtId="183" fontId="28" fillId="5" borderId="0" xfId="227" applyNumberFormat="1" applyFont="1" applyFill="1" applyBorder="1" applyAlignment="1" applyProtection="1">
      <alignment horizontal="center" vertical="center"/>
    </xf>
    <xf numFmtId="183" fontId="77" fillId="0" borderId="0" xfId="230" applyNumberFormat="1" applyFont="1" applyBorder="1" applyAlignment="1">
      <alignment horizontal="center" vertical="center"/>
    </xf>
    <xf numFmtId="183" fontId="77" fillId="0" borderId="0" xfId="230" applyNumberFormat="1" applyFont="1" applyFill="1" applyBorder="1" applyAlignment="1">
      <alignment horizontal="center" vertical="center"/>
    </xf>
    <xf numFmtId="183" fontId="23" fillId="5" borderId="17" xfId="227" applyNumberFormat="1" applyFill="1" applyBorder="1" applyAlignment="1" applyProtection="1">
      <alignment horizontal="center" vertical="center"/>
    </xf>
    <xf numFmtId="183" fontId="23" fillId="5" borderId="15" xfId="227" applyNumberFormat="1" applyFill="1" applyBorder="1" applyAlignment="1">
      <alignment horizontal="center" vertical="center"/>
    </xf>
    <xf numFmtId="182" fontId="23" fillId="5" borderId="3" xfId="227" applyNumberFormat="1" applyFill="1" applyBorder="1" applyAlignment="1" applyProtection="1">
      <alignment horizontal="center" vertical="center"/>
    </xf>
    <xf numFmtId="183" fontId="23" fillId="5" borderId="3" xfId="227" applyNumberFormat="1" applyFill="1" applyBorder="1" applyAlignment="1" applyProtection="1">
      <alignment horizontal="center" vertical="center"/>
    </xf>
    <xf numFmtId="182" fontId="23" fillId="0" borderId="0" xfId="227" applyNumberFormat="1" applyFill="1">
      <alignment vertical="center"/>
    </xf>
    <xf numFmtId="183" fontId="23" fillId="0" borderId="0" xfId="227" applyNumberFormat="1" applyProtection="1">
      <alignment vertical="center"/>
    </xf>
    <xf numFmtId="183" fontId="23" fillId="0" borderId="37" xfId="227" applyNumberFormat="1" applyBorder="1" applyAlignment="1">
      <alignment horizontal="center" vertical="center"/>
    </xf>
    <xf numFmtId="182" fontId="23" fillId="0" borderId="0" xfId="227" applyNumberFormat="1" applyFill="1" applyAlignment="1">
      <alignment horizontal="center" vertical="center"/>
    </xf>
    <xf numFmtId="182" fontId="23" fillId="0" borderId="0" xfId="227" applyNumberFormat="1">
      <alignment vertical="center"/>
    </xf>
    <xf numFmtId="0" fontId="51" fillId="0" borderId="1" xfId="227" applyFont="1" applyFill="1" applyBorder="1" applyAlignment="1">
      <alignment horizontal="center" vertical="center"/>
    </xf>
    <xf numFmtId="183" fontId="78" fillId="0" borderId="1" xfId="227" applyNumberFormat="1" applyFont="1" applyBorder="1" applyAlignment="1">
      <alignment horizontal="center" vertical="center"/>
    </xf>
    <xf numFmtId="0" fontId="78" fillId="0" borderId="1" xfId="227" applyFont="1" applyBorder="1" applyAlignment="1">
      <alignment horizontal="center" vertical="center"/>
    </xf>
    <xf numFmtId="0" fontId="80" fillId="0" borderId="1" xfId="227" applyFont="1" applyBorder="1" applyAlignment="1">
      <alignment horizontal="center" vertical="center"/>
    </xf>
    <xf numFmtId="183" fontId="51" fillId="0" borderId="1" xfId="227" applyNumberFormat="1" applyFont="1" applyBorder="1" applyAlignment="1">
      <alignment horizontal="center" vertical="center"/>
    </xf>
    <xf numFmtId="0" fontId="22" fillId="0" borderId="1" xfId="227" applyFont="1" applyFill="1" applyBorder="1" applyAlignment="1">
      <alignment horizontal="center" vertical="center"/>
    </xf>
    <xf numFmtId="181" fontId="51" fillId="0" borderId="1" xfId="227" applyNumberFormat="1" applyFont="1" applyBorder="1" applyAlignment="1">
      <alignment horizontal="center" vertical="center"/>
    </xf>
    <xf numFmtId="0" fontId="37" fillId="0" borderId="1" xfId="227" applyFont="1" applyBorder="1" applyAlignment="1">
      <alignment horizontal="center" vertical="center"/>
    </xf>
    <xf numFmtId="0" fontId="82" fillId="0" borderId="1" xfId="227" applyFont="1" applyBorder="1" applyAlignment="1">
      <alignment horizontal="center" vertical="center"/>
    </xf>
    <xf numFmtId="0" fontId="51" fillId="10" borderId="1" xfId="227" applyFont="1" applyFill="1" applyBorder="1" applyAlignment="1">
      <alignment horizontal="center" vertical="center"/>
    </xf>
    <xf numFmtId="9" fontId="80" fillId="0" borderId="1" xfId="227" applyNumberFormat="1" applyFont="1" applyBorder="1">
      <alignment vertical="center"/>
    </xf>
    <xf numFmtId="0" fontId="51" fillId="4" borderId="1" xfId="227" applyFont="1" applyFill="1" applyBorder="1" applyAlignment="1">
      <alignment horizontal="center" vertical="center"/>
    </xf>
    <xf numFmtId="183" fontId="51" fillId="10" borderId="1" xfId="227" applyNumberFormat="1" applyFont="1" applyFill="1" applyBorder="1" applyAlignment="1">
      <alignment horizontal="center" vertical="center"/>
    </xf>
    <xf numFmtId="0" fontId="22" fillId="4" borderId="1" xfId="227" applyFont="1" applyFill="1" applyBorder="1" applyAlignment="1">
      <alignment vertical="center" wrapText="1"/>
    </xf>
    <xf numFmtId="183" fontId="51" fillId="4" borderId="1" xfId="227" applyNumberFormat="1" applyFont="1" applyFill="1" applyBorder="1" applyAlignment="1">
      <alignment horizontal="center" vertical="center"/>
    </xf>
    <xf numFmtId="0" fontId="22" fillId="4" borderId="1" xfId="227" applyFont="1" applyFill="1" applyBorder="1">
      <alignment vertical="center"/>
    </xf>
    <xf numFmtId="0" fontId="83" fillId="0" borderId="1" xfId="227" applyFont="1" applyFill="1" applyBorder="1" applyAlignment="1">
      <alignment horizontal="center" vertical="center"/>
    </xf>
    <xf numFmtId="0" fontId="51" fillId="4" borderId="1" xfId="227" applyFont="1" applyFill="1" applyBorder="1" applyAlignment="1">
      <alignment horizontal="left" vertical="center"/>
    </xf>
    <xf numFmtId="0" fontId="25" fillId="0" borderId="1" xfId="227" applyFont="1" applyFill="1" applyBorder="1" applyAlignment="1">
      <alignment horizontal="center" vertical="center"/>
    </xf>
    <xf numFmtId="0" fontId="22" fillId="4" borderId="1" xfId="227" applyFont="1" applyFill="1" applyBorder="1" applyAlignment="1">
      <alignment horizontal="left" vertical="center"/>
    </xf>
    <xf numFmtId="183" fontId="22" fillId="4" borderId="1" xfId="227" applyNumberFormat="1" applyFont="1" applyFill="1" applyBorder="1" applyAlignment="1">
      <alignment horizontal="center" vertical="center"/>
    </xf>
    <xf numFmtId="0" fontId="84" fillId="4" borderId="1" xfId="227" applyFont="1" applyFill="1" applyBorder="1" applyAlignment="1">
      <alignment horizontal="center" vertical="center"/>
    </xf>
    <xf numFmtId="0" fontId="51" fillId="4" borderId="1" xfId="227" applyFont="1" applyFill="1" applyBorder="1">
      <alignment vertical="center"/>
    </xf>
    <xf numFmtId="0" fontId="82" fillId="10" borderId="1" xfId="227" applyFont="1" applyFill="1" applyBorder="1" applyAlignment="1">
      <alignment horizontal="center" vertical="center"/>
    </xf>
    <xf numFmtId="0" fontId="35" fillId="12" borderId="0" xfId="227" applyFont="1" applyFill="1">
      <alignment vertical="center"/>
    </xf>
    <xf numFmtId="0" fontId="54" fillId="12" borderId="37" xfId="227" applyFont="1" applyFill="1" applyBorder="1" applyAlignment="1">
      <alignment horizontal="left" vertical="center"/>
    </xf>
    <xf numFmtId="0" fontId="53" fillId="12" borderId="37" xfId="227" applyFont="1" applyFill="1" applyBorder="1" applyAlignment="1">
      <alignment horizontal="center" vertical="center"/>
    </xf>
    <xf numFmtId="0" fontId="54" fillId="12" borderId="0" xfId="227" applyFont="1" applyFill="1" applyBorder="1" applyAlignment="1">
      <alignment horizontal="left" vertical="center"/>
    </xf>
    <xf numFmtId="0" fontId="53" fillId="12" borderId="0" xfId="227" applyFont="1" applyFill="1" applyBorder="1" applyAlignment="1">
      <alignment horizontal="center" vertical="center"/>
    </xf>
    <xf numFmtId="0" fontId="35" fillId="12" borderId="0" xfId="227" applyFont="1" applyFill="1" applyBorder="1" applyAlignment="1">
      <alignment horizontal="center" vertical="center"/>
    </xf>
    <xf numFmtId="0" fontId="23" fillId="12" borderId="0" xfId="227" applyFill="1" applyBorder="1">
      <alignment vertical="center"/>
    </xf>
    <xf numFmtId="0" fontId="24" fillId="0" borderId="0" xfId="230" applyFont="1" applyBorder="1" applyAlignment="1">
      <alignment horizontal="center" vertical="center"/>
    </xf>
    <xf numFmtId="0" fontId="87" fillId="6" borderId="0" xfId="231" applyFont="1" applyFill="1" applyAlignment="1" applyProtection="1">
      <alignment horizontal="center" vertical="center"/>
      <protection locked="0"/>
    </xf>
    <xf numFmtId="0" fontId="35" fillId="0" borderId="0" xfId="231" applyFont="1" applyAlignment="1" applyProtection="1">
      <alignment horizontal="center" vertical="center"/>
      <protection locked="0"/>
    </xf>
    <xf numFmtId="0" fontId="21" fillId="0" borderId="0" xfId="230" applyFont="1" applyBorder="1" applyAlignment="1">
      <alignment vertical="center"/>
    </xf>
    <xf numFmtId="0" fontId="24" fillId="0" borderId="0" xfId="230" applyFont="1" applyBorder="1" applyAlignment="1">
      <alignment vertical="center"/>
    </xf>
    <xf numFmtId="0" fontId="24" fillId="13" borderId="1" xfId="230" applyFont="1" applyFill="1" applyBorder="1" applyAlignment="1">
      <alignment horizontal="center" vertical="center"/>
    </xf>
    <xf numFmtId="179" fontId="24" fillId="13" borderId="1" xfId="230" applyNumberFormat="1" applyFont="1" applyFill="1" applyBorder="1" applyAlignment="1">
      <alignment horizontal="center" vertical="center"/>
    </xf>
    <xf numFmtId="0" fontId="24" fillId="13" borderId="30" xfId="230" applyFont="1" applyFill="1" applyBorder="1" applyAlignment="1">
      <alignment horizontal="center" vertical="center" wrapText="1"/>
    </xf>
    <xf numFmtId="0" fontId="89" fillId="13" borderId="1" xfId="230" applyFont="1" applyFill="1" applyBorder="1" applyAlignment="1">
      <alignment horizontal="center" vertical="center"/>
    </xf>
    <xf numFmtId="0" fontId="21" fillId="0" borderId="0" xfId="230" applyFont="1" applyFill="1" applyBorder="1" applyAlignment="1">
      <alignment vertical="center"/>
    </xf>
    <xf numFmtId="0" fontId="90" fillId="0" borderId="0" xfId="230" applyFont="1" applyFill="1" applyBorder="1" applyAlignment="1">
      <alignment vertical="center"/>
    </xf>
    <xf numFmtId="0" fontId="22" fillId="0" borderId="0" xfId="230" applyFont="1" applyFill="1" applyBorder="1" applyAlignment="1">
      <alignment vertical="center"/>
    </xf>
    <xf numFmtId="0" fontId="90" fillId="0" borderId="0" xfId="230" applyFont="1" applyBorder="1" applyAlignment="1">
      <alignment vertical="center"/>
    </xf>
    <xf numFmtId="0" fontId="91" fillId="0" borderId="0" xfId="230" applyFont="1" applyBorder="1" applyAlignment="1">
      <alignment vertical="center"/>
    </xf>
    <xf numFmtId="0" fontId="22" fillId="0" borderId="0" xfId="230" applyFont="1" applyBorder="1" applyAlignment="1">
      <alignment vertical="center"/>
    </xf>
    <xf numFmtId="0" fontId="92" fillId="0" borderId="0" xfId="230" applyFont="1" applyBorder="1" applyAlignment="1">
      <alignment vertical="center"/>
    </xf>
    <xf numFmtId="0" fontId="21" fillId="0" borderId="0" xfId="226" applyBorder="1"/>
    <xf numFmtId="0" fontId="21" fillId="0" borderId="11" xfId="226" applyBorder="1"/>
    <xf numFmtId="0" fontId="5" fillId="0" borderId="0" xfId="226" applyFont="1"/>
    <xf numFmtId="0" fontId="21" fillId="0" borderId="0" xfId="226" applyFont="1" applyBorder="1" applyAlignment="1">
      <alignment horizontal="center"/>
    </xf>
    <xf numFmtId="0" fontId="21" fillId="0" borderId="11" xfId="226" applyFont="1" applyBorder="1" applyAlignment="1">
      <alignment horizontal="center"/>
    </xf>
    <xf numFmtId="176" fontId="21" fillId="0" borderId="17" xfId="226" applyNumberFormat="1" applyFont="1" applyBorder="1" applyAlignment="1">
      <alignment horizontal="center"/>
    </xf>
    <xf numFmtId="0" fontId="21" fillId="0" borderId="0" xfId="226" applyFont="1" applyBorder="1" applyAlignment="1">
      <alignment horizontal="left"/>
    </xf>
    <xf numFmtId="0" fontId="21" fillId="0" borderId="0" xfId="226" applyFont="1" applyAlignment="1">
      <alignment horizontal="center"/>
    </xf>
    <xf numFmtId="0" fontId="21" fillId="0" borderId="0" xfId="226" applyFont="1" applyBorder="1" applyAlignment="1"/>
    <xf numFmtId="0" fontId="21" fillId="0" borderId="17" xfId="226" applyFont="1" applyBorder="1" applyAlignment="1">
      <alignment horizontal="center"/>
    </xf>
    <xf numFmtId="0" fontId="21" fillId="0" borderId="1" xfId="226" applyFont="1" applyBorder="1" applyAlignment="1">
      <alignment horizontal="center"/>
    </xf>
    <xf numFmtId="0" fontId="21" fillId="0" borderId="1" xfId="226" applyBorder="1" applyAlignment="1">
      <alignment horizontal="center"/>
    </xf>
    <xf numFmtId="0" fontId="8" fillId="0" borderId="1" xfId="226" applyNumberFormat="1" applyFont="1" applyBorder="1" applyAlignment="1">
      <alignment horizontal="center"/>
    </xf>
    <xf numFmtId="0" fontId="8" fillId="0" borderId="1" xfId="226" applyFont="1" applyBorder="1" applyAlignment="1">
      <alignment horizontal="center"/>
    </xf>
    <xf numFmtId="0" fontId="86" fillId="0" borderId="1" xfId="226" applyFont="1" applyBorder="1" applyAlignment="1">
      <alignment horizontal="center"/>
    </xf>
    <xf numFmtId="0" fontId="86" fillId="0" borderId="1" xfId="226" applyNumberFormat="1" applyFont="1" applyBorder="1" applyAlignment="1">
      <alignment horizontal="center"/>
    </xf>
    <xf numFmtId="0" fontId="86" fillId="0" borderId="1" xfId="226" applyNumberFormat="1" applyFont="1" applyBorder="1"/>
    <xf numFmtId="0" fontId="8" fillId="0" borderId="1" xfId="226" applyNumberFormat="1" applyFont="1" applyBorder="1"/>
    <xf numFmtId="0" fontId="21" fillId="14" borderId="1" xfId="226" applyNumberFormat="1" applyFont="1" applyFill="1" applyBorder="1"/>
    <xf numFmtId="0" fontId="86" fillId="14" borderId="1" xfId="226" applyFont="1" applyFill="1" applyBorder="1" applyAlignment="1">
      <alignment horizontal="center"/>
    </xf>
    <xf numFmtId="0" fontId="21" fillId="14" borderId="1" xfId="226" applyFont="1" applyFill="1" applyBorder="1" applyAlignment="1">
      <alignment horizontal="center"/>
    </xf>
    <xf numFmtId="0" fontId="8" fillId="14" borderId="1" xfId="226" applyFont="1" applyFill="1" applyBorder="1" applyAlignment="1">
      <alignment horizontal="center"/>
    </xf>
    <xf numFmtId="0" fontId="21" fillId="14" borderId="1" xfId="226" applyFill="1" applyBorder="1" applyAlignment="1">
      <alignment horizontal="center"/>
    </xf>
    <xf numFmtId="0" fontId="21" fillId="0" borderId="1" xfId="226" applyNumberFormat="1" applyFont="1" applyBorder="1"/>
    <xf numFmtId="0" fontId="5" fillId="0" borderId="1" xfId="226" applyFont="1" applyBorder="1" applyAlignment="1">
      <alignment horizontal="center"/>
    </xf>
    <xf numFmtId="0" fontId="24" fillId="6" borderId="1" xfId="226" applyNumberFormat="1" applyFont="1" applyFill="1" applyBorder="1"/>
    <xf numFmtId="0" fontId="21" fillId="6" borderId="1" xfId="226" applyFont="1" applyFill="1" applyBorder="1" applyAlignment="1">
      <alignment horizontal="center"/>
    </xf>
    <xf numFmtId="0" fontId="21" fillId="6" borderId="1" xfId="226" applyFill="1" applyBorder="1" applyAlignment="1">
      <alignment horizontal="center"/>
    </xf>
    <xf numFmtId="0" fontId="5" fillId="6" borderId="1" xfId="226" applyFont="1" applyFill="1" applyBorder="1" applyAlignment="1">
      <alignment horizontal="center"/>
    </xf>
    <xf numFmtId="58" fontId="8" fillId="0" borderId="0" xfId="226" applyNumberFormat="1" applyFont="1" applyBorder="1"/>
    <xf numFmtId="0" fontId="97" fillId="0" borderId="0" xfId="226" applyFont="1"/>
    <xf numFmtId="0" fontId="86" fillId="0" borderId="0" xfId="226" applyFont="1"/>
    <xf numFmtId="0" fontId="86" fillId="0" borderId="0" xfId="226" applyFont="1" applyBorder="1" applyAlignment="1">
      <alignment horizontal="center"/>
    </xf>
    <xf numFmtId="0" fontId="8" fillId="0" borderId="0" xfId="226" applyFont="1" applyBorder="1" applyAlignment="1">
      <alignment horizontal="center"/>
    </xf>
    <xf numFmtId="0" fontId="86" fillId="0" borderId="0" xfId="226" applyFont="1" applyBorder="1"/>
    <xf numFmtId="0" fontId="21" fillId="0" borderId="0" xfId="226" applyNumberFormat="1" applyFont="1" applyBorder="1"/>
    <xf numFmtId="0" fontId="21" fillId="0" borderId="0" xfId="226" applyFont="1" applyBorder="1"/>
    <xf numFmtId="58" fontId="9" fillId="0" borderId="0" xfId="226" applyNumberFormat="1" applyFont="1" applyBorder="1"/>
    <xf numFmtId="0" fontId="98" fillId="0" borderId="0" xfId="226" applyFont="1" applyBorder="1" applyAlignment="1">
      <alignment horizontal="center"/>
    </xf>
    <xf numFmtId="0" fontId="9" fillId="0" borderId="0" xfId="226" applyFont="1" applyBorder="1" applyAlignment="1">
      <alignment horizontal="center"/>
    </xf>
    <xf numFmtId="0" fontId="98" fillId="0" borderId="0" xfId="226" applyFont="1" applyBorder="1"/>
    <xf numFmtId="0" fontId="98" fillId="0" borderId="0" xfId="226" applyFont="1"/>
    <xf numFmtId="0" fontId="99" fillId="0" borderId="0" xfId="226" applyFont="1"/>
    <xf numFmtId="0" fontId="28" fillId="5" borderId="0" xfId="227" quotePrefix="1" applyFont="1" applyFill="1" applyBorder="1" applyAlignment="1" applyProtection="1">
      <alignment vertical="center"/>
    </xf>
    <xf numFmtId="178" fontId="23" fillId="5" borderId="0" xfId="227" applyNumberFormat="1" applyFill="1" applyAlignment="1">
      <alignment vertical="center"/>
    </xf>
    <xf numFmtId="178" fontId="29" fillId="5" borderId="0" xfId="227" applyNumberFormat="1" applyFont="1" applyFill="1" applyAlignment="1">
      <alignment vertical="center"/>
    </xf>
    <xf numFmtId="178" fontId="23" fillId="5" borderId="1" xfId="227" applyNumberFormat="1" applyFill="1" applyBorder="1" applyAlignment="1">
      <alignment horizontal="center" vertical="center"/>
    </xf>
    <xf numFmtId="178" fontId="23" fillId="0" borderId="0" xfId="227" applyNumberFormat="1" applyAlignment="1">
      <alignment horizontal="center" vertical="center"/>
    </xf>
    <xf numFmtId="178" fontId="23" fillId="0" borderId="0" xfId="227" applyNumberFormat="1" applyFill="1" applyBorder="1">
      <alignment vertical="center"/>
    </xf>
    <xf numFmtId="0" fontId="0" fillId="0" borderId="0" xfId="0" applyFont="1" applyAlignment="1">
      <alignment vertical="center"/>
    </xf>
    <xf numFmtId="0" fontId="0" fillId="0" borderId="0" xfId="0" applyAlignment="1">
      <alignment vertical="center"/>
    </xf>
    <xf numFmtId="0" fontId="18" fillId="0" borderId="0" xfId="227" applyFont="1">
      <alignment vertical="center"/>
    </xf>
    <xf numFmtId="0" fontId="0" fillId="0" borderId="0" xfId="0" applyNumberFormat="1" applyBorder="1" applyAlignment="1"/>
    <xf numFmtId="0" fontId="0" fillId="0" borderId="0" xfId="0" applyFont="1" applyFill="1" applyAlignment="1">
      <alignment vertical="center"/>
    </xf>
    <xf numFmtId="0" fontId="1" fillId="0" borderId="0" xfId="0" applyFont="1" applyAlignment="1">
      <alignment vertical="center"/>
    </xf>
    <xf numFmtId="183" fontId="18" fillId="0" borderId="0" xfId="227" applyNumberFormat="1" applyFont="1">
      <alignment vertical="center"/>
    </xf>
    <xf numFmtId="0" fontId="18" fillId="0" borderId="0" xfId="227" applyFont="1" applyAlignment="1">
      <alignment vertical="top"/>
    </xf>
    <xf numFmtId="0" fontId="18" fillId="0" borderId="1" xfId="0" applyFont="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Border="1" applyAlignment="1">
      <alignment vertical="center"/>
    </xf>
    <xf numFmtId="0" fontId="18" fillId="0" borderId="1" xfId="0" applyFont="1" applyFill="1" applyBorder="1" applyAlignment="1">
      <alignment horizontal="center" vertical="center"/>
    </xf>
    <xf numFmtId="0" fontId="104" fillId="0" borderId="1" xfId="0" applyFont="1" applyFill="1" applyBorder="1" applyAlignment="1">
      <alignment horizontal="center" vertical="center" wrapText="1"/>
    </xf>
    <xf numFmtId="0" fontId="7" fillId="0" borderId="1" xfId="241" applyFont="1" applyFill="1" applyBorder="1" applyAlignment="1">
      <alignment horizontal="center" vertical="center" wrapText="1"/>
    </xf>
    <xf numFmtId="0" fontId="78" fillId="0" borderId="0" xfId="0" applyFont="1" applyBorder="1" applyAlignment="1">
      <alignment horizontal="center" vertical="center"/>
    </xf>
    <xf numFmtId="0" fontId="75" fillId="0" borderId="0" xfId="0" applyFont="1" applyFill="1" applyBorder="1" applyAlignment="1">
      <alignment horizontal="center" vertical="center" wrapText="1"/>
    </xf>
    <xf numFmtId="0" fontId="78" fillId="0" borderId="0" xfId="0" applyFont="1" applyBorder="1" applyAlignment="1">
      <alignment vertical="center"/>
    </xf>
    <xf numFmtId="0" fontId="75" fillId="0" borderId="0" xfId="0" applyFont="1" applyFill="1" applyBorder="1" applyAlignment="1">
      <alignment horizontal="center" wrapText="1"/>
    </xf>
    <xf numFmtId="0" fontId="2" fillId="0" borderId="0" xfId="241" applyFont="1" applyFill="1" applyBorder="1" applyAlignment="1">
      <alignment horizontal="center" vertical="center" wrapText="1"/>
    </xf>
    <xf numFmtId="0" fontId="78" fillId="0" borderId="0" xfId="0" applyFont="1" applyFill="1" applyBorder="1" applyAlignment="1">
      <alignment horizontal="center" vertical="center" wrapText="1"/>
    </xf>
    <xf numFmtId="0" fontId="78" fillId="0" borderId="0" xfId="0" applyNumberFormat="1" applyFont="1"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0" fontId="18" fillId="0" borderId="0" xfId="227" applyNumberFormat="1" applyFont="1" applyBorder="1" applyAlignment="1"/>
    <xf numFmtId="0" fontId="18" fillId="12" borderId="0" xfId="227" applyFont="1" applyFill="1">
      <alignment vertical="center"/>
    </xf>
    <xf numFmtId="0" fontId="4" fillId="0" borderId="0" xfId="230" applyFont="1" applyBorder="1" applyAlignment="1">
      <alignment horizontal="center" vertical="center"/>
    </xf>
    <xf numFmtId="0" fontId="2" fillId="0" borderId="0" xfId="230" applyFont="1" applyBorder="1" applyAlignment="1">
      <alignment vertical="center"/>
    </xf>
    <xf numFmtId="0" fontId="105" fillId="0" borderId="0" xfId="230" applyFont="1" applyFill="1" applyBorder="1" applyAlignment="1">
      <alignment horizontal="center" vertical="center"/>
    </xf>
    <xf numFmtId="0" fontId="105" fillId="0" borderId="0" xfId="230" applyFont="1" applyFill="1" applyBorder="1" applyAlignment="1">
      <alignment vertical="center"/>
    </xf>
    <xf numFmtId="0" fontId="105" fillId="0" borderId="0" xfId="230" applyFont="1" applyBorder="1" applyAlignment="1">
      <alignment vertical="center"/>
    </xf>
    <xf numFmtId="0" fontId="105" fillId="0" borderId="0" xfId="230" applyFont="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xf>
    <xf numFmtId="0" fontId="0" fillId="0" borderId="1" xfId="0" applyFont="1" applyBorder="1" applyAlignment="1">
      <alignment horizontal="center" vertical="center"/>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4" fillId="0" borderId="1" xfId="0" applyFont="1" applyBorder="1" applyAlignment="1">
      <alignment vertical="center"/>
    </xf>
    <xf numFmtId="0" fontId="4" fillId="0" borderId="0" xfId="0" applyFont="1" applyAlignment="1">
      <alignment vertical="center"/>
    </xf>
    <xf numFmtId="179" fontId="18" fillId="0" borderId="1" xfId="0" applyNumberFormat="1" applyFont="1" applyBorder="1" applyAlignment="1">
      <alignment horizontal="center" vertical="center"/>
    </xf>
    <xf numFmtId="178" fontId="39" fillId="0" borderId="1" xfId="227" applyNumberFormat="1" applyFont="1" applyFill="1" applyBorder="1" applyAlignment="1">
      <alignment vertical="center"/>
    </xf>
    <xf numFmtId="184" fontId="18" fillId="0" borderId="1" xfId="227" applyNumberFormat="1" applyFont="1" applyFill="1" applyBorder="1" applyAlignment="1">
      <alignment vertical="center"/>
    </xf>
    <xf numFmtId="0" fontId="4" fillId="0" borderId="1" xfId="241" applyFont="1" applyFill="1" applyBorder="1" applyAlignment="1">
      <alignment horizontal="center" vertical="center" wrapText="1"/>
    </xf>
    <xf numFmtId="183" fontId="23" fillId="5" borderId="1" xfId="227" applyNumberFormat="1" applyFill="1" applyBorder="1" applyAlignment="1">
      <alignment horizontal="center" vertical="center"/>
    </xf>
    <xf numFmtId="0" fontId="18" fillId="0" borderId="0" xfId="227" applyFont="1">
      <alignment vertical="center"/>
    </xf>
    <xf numFmtId="183" fontId="23" fillId="5" borderId="1" xfId="227" applyNumberFormat="1" applyFill="1" applyBorder="1" applyAlignment="1">
      <alignment horizontal="center" vertical="center"/>
    </xf>
    <xf numFmtId="0" fontId="18" fillId="0" borderId="0" xfId="227" applyFont="1">
      <alignment vertical="center"/>
    </xf>
    <xf numFmtId="178" fontId="18" fillId="0" borderId="0" xfId="227" applyNumberFormat="1" applyFont="1">
      <alignment vertical="center"/>
    </xf>
    <xf numFmtId="0" fontId="88" fillId="0" borderId="0" xfId="227" applyFont="1" applyFill="1">
      <alignment vertical="center"/>
    </xf>
    <xf numFmtId="0" fontId="101" fillId="0" borderId="0" xfId="227" applyFont="1" applyFill="1">
      <alignment vertical="center"/>
    </xf>
    <xf numFmtId="178" fontId="88" fillId="0" borderId="0" xfId="227" applyNumberFormat="1" applyFont="1" applyFill="1">
      <alignment vertical="center"/>
    </xf>
    <xf numFmtId="182" fontId="101" fillId="0" borderId="0" xfId="227" applyNumberFormat="1" applyFont="1" applyFill="1">
      <alignment vertical="center"/>
    </xf>
    <xf numFmtId="182" fontId="88" fillId="0" borderId="0" xfId="227" applyNumberFormat="1" applyFont="1" applyFill="1">
      <alignment vertical="center"/>
    </xf>
    <xf numFmtId="182" fontId="18" fillId="0" borderId="0" xfId="227" applyNumberFormat="1" applyFont="1">
      <alignment vertical="center"/>
    </xf>
    <xf numFmtId="0" fontId="18" fillId="0" borderId="1" xfId="0" applyFont="1" applyBorder="1" applyAlignment="1">
      <alignment horizontal="center" vertical="center"/>
    </xf>
    <xf numFmtId="183" fontId="18" fillId="0" borderId="0" xfId="227" applyNumberFormat="1" applyFont="1" applyFill="1" applyBorder="1">
      <alignment vertical="center"/>
    </xf>
    <xf numFmtId="0" fontId="34" fillId="0" borderId="1" xfId="0" applyFont="1" applyBorder="1" applyAlignment="1">
      <alignment horizontal="center" vertical="center"/>
    </xf>
    <xf numFmtId="183" fontId="23" fillId="0" borderId="1" xfId="227" applyNumberFormat="1" applyFill="1" applyBorder="1">
      <alignment vertical="center"/>
    </xf>
    <xf numFmtId="183" fontId="106" fillId="0" borderId="1" xfId="227" applyNumberFormat="1" applyFont="1" applyFill="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34" fillId="0" borderId="11" xfId="227" applyNumberFormat="1" applyFont="1" applyBorder="1" applyAlignment="1">
      <alignment horizontal="center" vertical="center"/>
    </xf>
    <xf numFmtId="0" fontId="18" fillId="0" borderId="1" xfId="227" applyNumberFormat="1" applyFont="1" applyBorder="1" applyAlignment="1">
      <alignment horizontal="center" vertical="center"/>
    </xf>
    <xf numFmtId="0" fontId="65" fillId="0" borderId="1" xfId="227" applyFont="1" applyBorder="1" applyAlignment="1">
      <alignment horizontal="center" vertical="center"/>
    </xf>
    <xf numFmtId="0" fontId="27" fillId="5" borderId="1" xfId="227" applyFont="1" applyFill="1" applyBorder="1" applyAlignment="1" applyProtection="1">
      <alignment vertical="center"/>
    </xf>
    <xf numFmtId="0" fontId="18" fillId="0" borderId="0" xfId="227" applyFont="1">
      <alignment vertical="center"/>
    </xf>
    <xf numFmtId="0" fontId="18" fillId="0" borderId="0" xfId="227" applyFont="1" applyFill="1">
      <alignment vertical="center"/>
    </xf>
    <xf numFmtId="183" fontId="19" fillId="0" borderId="0" xfId="230" applyNumberFormat="1" applyFont="1" applyFill="1" applyBorder="1" applyAlignment="1">
      <alignment horizontal="center" vertical="center"/>
    </xf>
    <xf numFmtId="0" fontId="107" fillId="0" borderId="0" xfId="230" applyFont="1" applyFill="1" applyBorder="1" applyAlignment="1">
      <alignment horizontal="center" vertical="center" wrapText="1"/>
    </xf>
    <xf numFmtId="0" fontId="105" fillId="0" borderId="0" xfId="230" applyFont="1" applyBorder="1" applyAlignment="1">
      <alignment horizontal="center" vertical="center" wrapText="1"/>
    </xf>
    <xf numFmtId="183" fontId="105" fillId="0" borderId="0" xfId="230" applyNumberFormat="1" applyFont="1" applyFill="1" applyBorder="1" applyAlignment="1">
      <alignment horizontal="center" vertical="center" wrapText="1"/>
    </xf>
    <xf numFmtId="177" fontId="44" fillId="0" borderId="11" xfId="227" applyNumberFormat="1" applyFont="1" applyBorder="1" applyAlignment="1">
      <alignment vertical="center"/>
    </xf>
    <xf numFmtId="0" fontId="18" fillId="0" borderId="1" xfId="0" applyFont="1" applyBorder="1" applyAlignment="1">
      <alignment horizontal="center" vertical="center"/>
    </xf>
    <xf numFmtId="0" fontId="18" fillId="0" borderId="30" xfId="0" applyFont="1" applyFill="1" applyBorder="1" applyAlignment="1">
      <alignment horizontal="center" vertical="center" wrapText="1"/>
    </xf>
    <xf numFmtId="183" fontId="18" fillId="5" borderId="1" xfId="227" applyNumberFormat="1" applyFont="1" applyFill="1" applyBorder="1" applyAlignment="1">
      <alignment horizontal="center" vertical="center"/>
    </xf>
    <xf numFmtId="183" fontId="18" fillId="5" borderId="1" xfId="227" applyNumberFormat="1" applyFont="1" applyFill="1" applyBorder="1">
      <alignment vertical="center"/>
    </xf>
    <xf numFmtId="183" fontId="18" fillId="5" borderId="15" xfId="227" applyNumberFormat="1" applyFont="1" applyFill="1" applyBorder="1">
      <alignment vertical="center"/>
    </xf>
    <xf numFmtId="183" fontId="18" fillId="0" borderId="0" xfId="227" applyNumberFormat="1" applyFont="1" applyAlignment="1">
      <alignment horizontal="center" vertical="center"/>
    </xf>
    <xf numFmtId="183" fontId="18" fillId="0" borderId="0" xfId="227" applyNumberFormat="1" applyFont="1" applyAlignment="1">
      <alignment horizontal="center" vertical="center"/>
    </xf>
    <xf numFmtId="183" fontId="18" fillId="5" borderId="1" xfId="227" applyNumberFormat="1" applyFont="1" applyFill="1" applyBorder="1" applyAlignment="1">
      <alignment horizontal="center" vertical="center"/>
    </xf>
    <xf numFmtId="184" fontId="23" fillId="0" borderId="1" xfId="227" applyNumberFormat="1" applyFill="1" applyBorder="1" applyAlignment="1">
      <alignment vertical="center"/>
    </xf>
    <xf numFmtId="0" fontId="4" fillId="0" borderId="0" xfId="230" applyFont="1" applyAlignment="1">
      <alignment vertical="center"/>
    </xf>
    <xf numFmtId="178" fontId="21" fillId="0" borderId="0" xfId="230" applyNumberFormat="1" applyFont="1" applyBorder="1" applyAlignment="1">
      <alignment vertical="center"/>
    </xf>
    <xf numFmtId="0" fontId="108" fillId="5" borderId="0" xfId="227" applyFont="1" applyFill="1" applyAlignment="1">
      <alignment vertical="center"/>
    </xf>
    <xf numFmtId="0" fontId="108" fillId="5" borderId="0" xfId="227" applyFont="1" applyFill="1">
      <alignment vertical="center"/>
    </xf>
    <xf numFmtId="0" fontId="108" fillId="0" borderId="0" xfId="227" applyFont="1">
      <alignment vertical="center"/>
    </xf>
    <xf numFmtId="0" fontId="110" fillId="5" borderId="0" xfId="227" applyFont="1" applyFill="1">
      <alignment vertical="center"/>
    </xf>
    <xf numFmtId="0" fontId="111" fillId="0" borderId="18" xfId="227" applyFont="1" applyFill="1" applyBorder="1" applyAlignment="1">
      <alignment horizontal="center" vertical="center"/>
    </xf>
    <xf numFmtId="0" fontId="109" fillId="5" borderId="0" xfId="227" applyFont="1" applyFill="1">
      <alignment vertical="center"/>
    </xf>
    <xf numFmtId="0" fontId="113" fillId="5" borderId="0" xfId="227" applyFont="1" applyFill="1">
      <alignment vertical="center"/>
    </xf>
    <xf numFmtId="183" fontId="111" fillId="0" borderId="5" xfId="227" applyNumberFormat="1" applyFont="1" applyFill="1" applyBorder="1" applyAlignment="1">
      <alignment horizontal="center" vertical="center"/>
    </xf>
    <xf numFmtId="0" fontId="111" fillId="0" borderId="5" xfId="227" applyFont="1" applyFill="1" applyBorder="1" applyAlignment="1">
      <alignment horizontal="center" vertical="center"/>
    </xf>
    <xf numFmtId="0" fontId="114" fillId="0" borderId="5" xfId="227" applyFont="1" applyFill="1" applyBorder="1" applyAlignment="1">
      <alignment horizontal="center" vertical="center"/>
    </xf>
    <xf numFmtId="0" fontId="115" fillId="5" borderId="0" xfId="227" applyFont="1" applyFill="1" applyBorder="1" applyAlignment="1">
      <alignment horizontal="left" vertical="center"/>
    </xf>
    <xf numFmtId="0" fontId="108" fillId="5" borderId="0" xfId="227" applyFont="1" applyFill="1" applyBorder="1">
      <alignment vertical="center"/>
    </xf>
    <xf numFmtId="181" fontId="114" fillId="0" borderId="5" xfId="227" applyNumberFormat="1" applyFont="1" applyFill="1" applyBorder="1" applyAlignment="1">
      <alignment horizontal="center" vertical="center"/>
    </xf>
    <xf numFmtId="0" fontId="108" fillId="5" borderId="0" xfId="227" applyFont="1" applyFill="1" applyBorder="1" applyAlignment="1">
      <alignment horizontal="left" vertical="center"/>
    </xf>
    <xf numFmtId="180" fontId="111" fillId="0" borderId="5" xfId="227" applyNumberFormat="1" applyFont="1" applyFill="1" applyBorder="1" applyAlignment="1">
      <alignment horizontal="center" vertical="center"/>
    </xf>
    <xf numFmtId="0" fontId="108" fillId="5" borderId="0" xfId="227" applyFont="1" applyFill="1" applyAlignment="1">
      <alignment horizontal="center" vertical="center"/>
    </xf>
    <xf numFmtId="0" fontId="118" fillId="5" borderId="0" xfId="227" applyFont="1" applyFill="1" applyBorder="1" applyAlignment="1">
      <alignment horizontal="left" vertical="center" wrapText="1"/>
    </xf>
    <xf numFmtId="0" fontId="119" fillId="5" borderId="0" xfId="227" applyFont="1" applyFill="1" applyAlignment="1">
      <alignment horizontal="center" vertical="center"/>
    </xf>
    <xf numFmtId="0" fontId="111" fillId="0" borderId="5" xfId="227" applyFont="1" applyFill="1" applyBorder="1" applyAlignment="1">
      <alignment horizontal="center" vertical="top"/>
    </xf>
    <xf numFmtId="0" fontId="113" fillId="5" borderId="0" xfId="227" applyFont="1" applyFill="1" applyBorder="1" applyAlignment="1">
      <alignment horizontal="center" vertical="center"/>
    </xf>
    <xf numFmtId="0" fontId="113" fillId="5" borderId="0" xfId="227" applyFont="1" applyFill="1" applyBorder="1" applyAlignment="1">
      <alignment vertical="center"/>
    </xf>
    <xf numFmtId="0" fontId="113" fillId="5" borderId="0" xfId="227" applyFont="1" applyFill="1" applyBorder="1" applyAlignment="1">
      <alignment vertical="center" wrapText="1"/>
    </xf>
    <xf numFmtId="0" fontId="115" fillId="5" borderId="0" xfId="227" applyFont="1" applyFill="1" applyBorder="1" applyAlignment="1">
      <alignment vertical="center" wrapText="1"/>
    </xf>
    <xf numFmtId="0" fontId="108" fillId="0" borderId="5" xfId="227" applyFont="1" applyBorder="1">
      <alignment vertical="center"/>
    </xf>
    <xf numFmtId="0" fontId="108" fillId="0" borderId="5" xfId="227" applyFont="1" applyFill="1" applyBorder="1">
      <alignment vertical="center"/>
    </xf>
    <xf numFmtId="0" fontId="116" fillId="0" borderId="5" xfId="227" applyFont="1" applyFill="1" applyBorder="1" applyAlignment="1">
      <alignment horizontal="center" vertical="center"/>
    </xf>
    <xf numFmtId="0" fontId="116" fillId="0" borderId="5" xfId="227" applyFont="1" applyFill="1" applyBorder="1" applyAlignment="1">
      <alignment horizontal="left" vertical="center"/>
    </xf>
    <xf numFmtId="0" fontId="112" fillId="4" borderId="30" xfId="227" applyFont="1" applyFill="1" applyBorder="1" applyAlignment="1">
      <alignment vertical="center" wrapText="1"/>
    </xf>
    <xf numFmtId="0" fontId="115" fillId="5" borderId="0" xfId="227" applyFont="1" applyFill="1">
      <alignment vertical="center"/>
    </xf>
    <xf numFmtId="0" fontId="120" fillId="5" borderId="0" xfId="227" applyFont="1" applyFill="1" applyBorder="1" applyAlignment="1">
      <alignment horizontal="center" vertical="center" textRotation="255"/>
    </xf>
    <xf numFmtId="0" fontId="122" fillId="5" borderId="0" xfId="227" applyFont="1" applyFill="1" applyBorder="1" applyAlignment="1">
      <alignment horizontal="left" vertical="center"/>
    </xf>
    <xf numFmtId="0" fontId="121" fillId="5" borderId="0" xfId="227" applyFont="1" applyFill="1" applyBorder="1" applyAlignment="1">
      <alignment horizontal="center" vertical="center"/>
    </xf>
    <xf numFmtId="0" fontId="112" fillId="4" borderId="3" xfId="227" applyFont="1" applyFill="1" applyBorder="1" applyAlignment="1">
      <alignment vertical="center" wrapText="1"/>
    </xf>
    <xf numFmtId="0" fontId="116" fillId="0" borderId="19" xfId="227" applyFont="1" applyFill="1" applyBorder="1" applyAlignment="1">
      <alignment vertical="center"/>
    </xf>
    <xf numFmtId="0" fontId="116" fillId="0" borderId="39" xfId="227" applyFont="1" applyFill="1" applyBorder="1" applyAlignment="1">
      <alignment vertical="center"/>
    </xf>
    <xf numFmtId="0" fontId="116" fillId="0" borderId="20" xfId="227" applyFont="1" applyFill="1" applyBorder="1" applyAlignment="1">
      <alignment vertical="center"/>
    </xf>
    <xf numFmtId="0" fontId="111" fillId="0" borderId="10" xfId="227" applyFont="1" applyFill="1" applyBorder="1" applyAlignment="1">
      <alignment horizontal="center" vertical="center"/>
    </xf>
    <xf numFmtId="0" fontId="114" fillId="0" borderId="18" xfId="227" applyFont="1" applyFill="1" applyBorder="1" applyAlignment="1">
      <alignment horizontal="center" vertical="center"/>
    </xf>
    <xf numFmtId="0" fontId="111" fillId="0" borderId="4" xfId="227" applyFont="1" applyFill="1" applyBorder="1" applyAlignment="1">
      <alignment horizontal="center" vertical="center"/>
    </xf>
    <xf numFmtId="183" fontId="111" fillId="0" borderId="4" xfId="227" applyNumberFormat="1" applyFont="1" applyFill="1" applyBorder="1" applyAlignment="1">
      <alignment horizontal="center" vertical="center"/>
    </xf>
    <xf numFmtId="0" fontId="111" fillId="0" borderId="23" xfId="227" applyFont="1" applyFill="1" applyBorder="1">
      <alignment vertical="center"/>
    </xf>
    <xf numFmtId="0" fontId="111" fillId="0" borderId="21" xfId="227" applyFont="1" applyFill="1" applyBorder="1">
      <alignment vertical="center"/>
    </xf>
    <xf numFmtId="0" fontId="111" fillId="0" borderId="8" xfId="227" applyFont="1" applyFill="1" applyBorder="1" applyAlignment="1">
      <alignment horizontal="center" vertical="center"/>
    </xf>
    <xf numFmtId="183" fontId="111" fillId="0" borderId="8" xfId="227" applyNumberFormat="1" applyFont="1" applyFill="1" applyBorder="1" applyAlignment="1">
      <alignment horizontal="center" vertical="center"/>
    </xf>
    <xf numFmtId="0" fontId="111" fillId="0" borderId="27" xfId="227" applyFont="1" applyFill="1" applyBorder="1">
      <alignment vertical="center"/>
    </xf>
    <xf numFmtId="0" fontId="111" fillId="0" borderId="27" xfId="227" applyFont="1" applyFill="1" applyBorder="1" applyAlignment="1">
      <alignment horizontal="center" vertical="center" wrapText="1"/>
    </xf>
    <xf numFmtId="0" fontId="114" fillId="0" borderId="4" xfId="227" applyFont="1" applyFill="1" applyBorder="1" applyAlignment="1">
      <alignment horizontal="center" vertical="center"/>
    </xf>
    <xf numFmtId="181" fontId="114" fillId="0" borderId="4" xfId="227" applyNumberFormat="1" applyFont="1" applyFill="1" applyBorder="1" applyAlignment="1">
      <alignment horizontal="center" vertical="center"/>
    </xf>
    <xf numFmtId="0" fontId="111" fillId="0" borderId="21" xfId="227" applyFont="1" applyFill="1" applyBorder="1" applyAlignment="1">
      <alignment horizontal="center" vertical="center"/>
    </xf>
    <xf numFmtId="0" fontId="114" fillId="0" borderId="8" xfId="227" applyFont="1" applyFill="1" applyBorder="1" applyAlignment="1">
      <alignment horizontal="center" vertical="center"/>
    </xf>
    <xf numFmtId="181" fontId="114" fillId="0" borderId="8" xfId="227" applyNumberFormat="1" applyFont="1" applyFill="1" applyBorder="1" applyAlignment="1">
      <alignment horizontal="center" vertical="center"/>
    </xf>
    <xf numFmtId="0" fontId="111" fillId="0" borderId="21" xfId="227" applyFont="1" applyFill="1" applyBorder="1" applyAlignment="1">
      <alignment vertical="center" wrapText="1"/>
    </xf>
    <xf numFmtId="0" fontId="114" fillId="0" borderId="21" xfId="227" applyFont="1" applyFill="1" applyBorder="1">
      <alignment vertical="center"/>
    </xf>
    <xf numFmtId="0" fontId="114" fillId="0" borderId="27" xfId="227" applyFont="1" applyFill="1" applyBorder="1">
      <alignment vertical="center"/>
    </xf>
    <xf numFmtId="0" fontId="111" fillId="0" borderId="23" xfId="227" applyFont="1" applyFill="1" applyBorder="1" applyAlignment="1">
      <alignment vertical="center" wrapText="1"/>
    </xf>
    <xf numFmtId="0" fontId="111" fillId="0" borderId="8" xfId="227" applyFont="1" applyFill="1" applyBorder="1" applyAlignment="1">
      <alignment horizontal="left" vertical="center"/>
    </xf>
    <xf numFmtId="0" fontId="114" fillId="0" borderId="21" xfId="227" applyFont="1" applyFill="1" applyBorder="1" applyAlignment="1">
      <alignment horizontal="center" vertical="center"/>
    </xf>
    <xf numFmtId="0" fontId="108" fillId="0" borderId="21" xfId="227" applyFont="1" applyFill="1" applyBorder="1">
      <alignment vertical="center"/>
    </xf>
    <xf numFmtId="0" fontId="114" fillId="0" borderId="27" xfId="227" applyFont="1" applyFill="1" applyBorder="1" applyAlignment="1">
      <alignment horizontal="center" vertical="center"/>
    </xf>
    <xf numFmtId="0" fontId="111" fillId="0" borderId="4" xfId="227" quotePrefix="1" applyFont="1" applyFill="1" applyBorder="1" applyAlignment="1">
      <alignment horizontal="center" vertical="center"/>
    </xf>
    <xf numFmtId="0" fontId="111" fillId="0" borderId="23" xfId="227" applyFont="1" applyFill="1" applyBorder="1" applyAlignment="1">
      <alignment horizontal="center" vertical="center"/>
    </xf>
    <xf numFmtId="0" fontId="117" fillId="0" borderId="21" xfId="227" applyFont="1" applyFill="1" applyBorder="1" applyAlignment="1">
      <alignment horizontal="center" vertical="center"/>
    </xf>
    <xf numFmtId="0" fontId="111" fillId="0" borderId="22" xfId="227" applyFont="1" applyFill="1" applyBorder="1" applyAlignment="1">
      <alignment horizontal="center" vertical="center"/>
    </xf>
    <xf numFmtId="0" fontId="108" fillId="0" borderId="21" xfId="227" applyFont="1" applyBorder="1">
      <alignment vertical="center"/>
    </xf>
    <xf numFmtId="0" fontId="111" fillId="0" borderId="28" xfId="227" applyFont="1" applyFill="1" applyBorder="1" applyAlignment="1">
      <alignment horizontal="center" vertical="center"/>
    </xf>
    <xf numFmtId="0" fontId="108" fillId="0" borderId="8" xfId="227" applyFont="1" applyFill="1" applyBorder="1">
      <alignment vertical="center"/>
    </xf>
    <xf numFmtId="0" fontId="108" fillId="0" borderId="27" xfId="227" applyFont="1" applyFill="1" applyBorder="1">
      <alignment vertical="center"/>
    </xf>
    <xf numFmtId="0" fontId="111" fillId="0" borderId="5" xfId="227" applyNumberFormat="1" applyFont="1" applyFill="1" applyBorder="1" applyAlignment="1">
      <alignment horizontal="center" vertical="center"/>
    </xf>
    <xf numFmtId="9" fontId="117" fillId="0" borderId="21" xfId="227" applyNumberFormat="1" applyFont="1" applyFill="1" applyBorder="1">
      <alignment vertical="center"/>
    </xf>
    <xf numFmtId="9" fontId="117" fillId="0" borderId="27" xfId="227" applyNumberFormat="1" applyFont="1" applyFill="1" applyBorder="1">
      <alignment vertical="center"/>
    </xf>
    <xf numFmtId="0" fontId="127" fillId="0" borderId="21" xfId="227" applyFont="1" applyFill="1" applyBorder="1" applyAlignment="1">
      <alignment horizontal="center" vertical="center"/>
    </xf>
    <xf numFmtId="0" fontId="129" fillId="5" borderId="0" xfId="227" applyFont="1" applyFill="1" applyBorder="1" applyAlignment="1">
      <alignment vertical="center"/>
    </xf>
    <xf numFmtId="0" fontId="111" fillId="0" borderId="8" xfId="227" applyFont="1" applyFill="1" applyBorder="1" applyAlignment="1">
      <alignment horizontal="center" vertical="center"/>
    </xf>
    <xf numFmtId="0" fontId="116" fillId="0" borderId="4" xfId="227" applyNumberFormat="1" applyFont="1" applyFill="1" applyBorder="1" applyAlignment="1">
      <alignment horizontal="center" vertical="center"/>
    </xf>
    <xf numFmtId="0" fontId="116" fillId="0" borderId="19" xfId="227" applyNumberFormat="1" applyFont="1" applyFill="1" applyBorder="1" applyAlignment="1">
      <alignment horizontal="center" vertical="center"/>
    </xf>
    <xf numFmtId="0" fontId="72" fillId="0" borderId="0" xfId="227" applyNumberFormat="1" applyFont="1" applyAlignment="1">
      <alignment horizontal="center" vertical="center"/>
    </xf>
    <xf numFmtId="0" fontId="111" fillId="0" borderId="5" xfId="227" applyFont="1" applyFill="1" applyBorder="1" applyAlignment="1">
      <alignment horizontal="center" vertical="center"/>
    </xf>
    <xf numFmtId="0" fontId="111" fillId="0" borderId="18" xfId="227" applyFont="1" applyFill="1" applyBorder="1" applyAlignment="1">
      <alignment horizontal="center" vertical="center"/>
    </xf>
    <xf numFmtId="0" fontId="111" fillId="0" borderId="8" xfId="227" applyFont="1" applyFill="1" applyBorder="1" applyAlignment="1">
      <alignment horizontal="center" vertical="center"/>
    </xf>
    <xf numFmtId="183" fontId="111" fillId="0" borderId="18" xfId="227" applyNumberFormat="1" applyFont="1" applyFill="1" applyBorder="1" applyAlignment="1">
      <alignment horizontal="center" vertical="center"/>
    </xf>
    <xf numFmtId="0" fontId="114" fillId="0" borderId="22" xfId="227" applyFont="1" applyFill="1" applyBorder="1">
      <alignment vertical="center"/>
    </xf>
    <xf numFmtId="0" fontId="111" fillId="0" borderId="7" xfId="227" applyFont="1" applyFill="1" applyBorder="1" applyAlignment="1">
      <alignment horizontal="center" vertical="center"/>
    </xf>
    <xf numFmtId="183" fontId="111" fillId="0" borderId="7" xfId="227" applyNumberFormat="1" applyFont="1" applyFill="1" applyBorder="1" applyAlignment="1">
      <alignment horizontal="center" vertical="center"/>
    </xf>
    <xf numFmtId="0" fontId="114" fillId="0" borderId="43" xfId="227" applyFont="1" applyFill="1" applyBorder="1">
      <alignment vertical="center"/>
    </xf>
    <xf numFmtId="0" fontId="4" fillId="0" borderId="1" xfId="230" applyFont="1" applyFill="1" applyBorder="1" applyAlignment="1">
      <alignment horizontal="center" vertical="center"/>
    </xf>
    <xf numFmtId="0" fontId="4" fillId="0" borderId="1" xfId="230" applyFont="1" applyFill="1" applyBorder="1" applyAlignment="1">
      <alignment horizontal="center" vertical="center" wrapText="1"/>
    </xf>
    <xf numFmtId="0" fontId="4" fillId="0" borderId="1" xfId="230" applyFont="1" applyFill="1" applyBorder="1" applyAlignment="1">
      <alignment vertical="center"/>
    </xf>
    <xf numFmtId="0" fontId="4" fillId="0" borderId="1" xfId="230" applyNumberFormat="1" applyFont="1" applyFill="1" applyBorder="1" applyAlignment="1">
      <alignment horizontal="left" vertical="center"/>
    </xf>
    <xf numFmtId="179" fontId="17" fillId="0" borderId="1" xfId="230" applyNumberFormat="1" applyFont="1" applyFill="1" applyBorder="1" applyAlignment="1">
      <alignment horizontal="center" vertical="center"/>
    </xf>
    <xf numFmtId="178" fontId="4" fillId="0" borderId="1" xfId="230" applyNumberFormat="1" applyFont="1" applyFill="1" applyBorder="1" applyAlignment="1">
      <alignment horizontal="center" vertical="center"/>
    </xf>
    <xf numFmtId="0" fontId="4" fillId="0" borderId="1" xfId="230" applyFont="1" applyFill="1" applyBorder="1" applyAlignment="1">
      <alignment horizontal="center" vertical="center"/>
    </xf>
    <xf numFmtId="0" fontId="23" fillId="5" borderId="0" xfId="227" applyFill="1" applyAlignment="1">
      <alignment vertical="center" wrapText="1"/>
    </xf>
    <xf numFmtId="0" fontId="23" fillId="0" borderId="0" xfId="227" applyFill="1" applyAlignment="1">
      <alignment vertical="center" wrapText="1"/>
    </xf>
    <xf numFmtId="0" fontId="111" fillId="0" borderId="5" xfId="227" applyFont="1" applyFill="1" applyBorder="1" applyAlignment="1">
      <alignment horizontal="center" vertical="center" wrapText="1"/>
    </xf>
    <xf numFmtId="0" fontId="114" fillId="0" borderId="5" xfId="227" applyFont="1" applyFill="1" applyBorder="1" applyAlignment="1">
      <alignment horizontal="center" vertical="center" wrapText="1"/>
    </xf>
    <xf numFmtId="0" fontId="116" fillId="0" borderId="5" xfId="227" applyFont="1" applyFill="1" applyBorder="1" applyAlignment="1">
      <alignment horizontal="center" vertical="center" wrapText="1"/>
    </xf>
    <xf numFmtId="0" fontId="111" fillId="0" borderId="21" xfId="227" applyFont="1" applyFill="1" applyBorder="1" applyAlignment="1">
      <alignment horizontal="center" vertical="center" wrapText="1"/>
    </xf>
    <xf numFmtId="0" fontId="116" fillId="0" borderId="21" xfId="227" applyFont="1" applyFill="1" applyBorder="1" applyAlignment="1">
      <alignment vertical="center" wrapText="1"/>
    </xf>
    <xf numFmtId="0" fontId="108" fillId="0" borderId="0" xfId="227" applyFont="1" applyFill="1">
      <alignment vertical="center"/>
    </xf>
    <xf numFmtId="0" fontId="116" fillId="5" borderId="0" xfId="227" applyFont="1" applyFill="1" applyAlignment="1">
      <alignment vertical="center" wrapText="1"/>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0" applyNumberFormat="1" applyFont="1" applyBorder="1" applyAlignment="1">
      <alignment horizontal="center" vertical="center" wrapText="1"/>
    </xf>
    <xf numFmtId="177"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02" fillId="0" borderId="1" xfId="0" applyFont="1" applyBorder="1" applyAlignment="1">
      <alignment horizontal="center" vertical="center"/>
    </xf>
    <xf numFmtId="183" fontId="18" fillId="0" borderId="0" xfId="227" applyNumberFormat="1" applyFont="1" applyAlignment="1">
      <alignment horizontal="center" vertical="center"/>
    </xf>
    <xf numFmtId="183" fontId="18" fillId="5" borderId="15" xfId="227" applyNumberFormat="1" applyFont="1" applyFill="1" applyBorder="1" applyAlignment="1">
      <alignment horizontal="center" vertical="center"/>
    </xf>
    <xf numFmtId="183" fontId="18" fillId="5" borderId="17" xfId="227" applyNumberFormat="1" applyFont="1" applyFill="1" applyBorder="1" applyAlignment="1">
      <alignment horizontal="center" vertical="center"/>
    </xf>
    <xf numFmtId="183" fontId="18" fillId="5" borderId="1" xfId="227" applyNumberFormat="1" applyFont="1" applyFill="1" applyBorder="1" applyAlignment="1">
      <alignment horizontal="center" vertical="center"/>
    </xf>
    <xf numFmtId="183" fontId="18" fillId="5" borderId="1" xfId="227" applyNumberFormat="1" applyFont="1" applyFill="1" applyBorder="1" applyAlignment="1">
      <alignment horizontal="center" vertical="center" wrapText="1"/>
    </xf>
    <xf numFmtId="183" fontId="18" fillId="5" borderId="15" xfId="227" applyNumberFormat="1" applyFont="1" applyFill="1" applyBorder="1" applyAlignment="1">
      <alignment horizontal="center" vertical="center" wrapText="1"/>
    </xf>
    <xf numFmtId="183" fontId="33" fillId="5" borderId="34" xfId="227" applyNumberFormat="1" applyFont="1" applyFill="1" applyBorder="1" applyAlignment="1">
      <alignment horizontal="center" vertical="center" wrapText="1"/>
    </xf>
    <xf numFmtId="183" fontId="33" fillId="5" borderId="36" xfId="227" applyNumberFormat="1" applyFont="1" applyFill="1" applyBorder="1" applyAlignment="1">
      <alignment horizontal="center" vertical="center" wrapText="1"/>
    </xf>
    <xf numFmtId="183" fontId="18" fillId="5" borderId="16" xfId="227" applyNumberFormat="1" applyFont="1" applyFill="1" applyBorder="1" applyAlignment="1">
      <alignment horizontal="center" vertical="center"/>
    </xf>
    <xf numFmtId="183" fontId="18" fillId="0" borderId="37" xfId="227" applyNumberFormat="1" applyFont="1" applyBorder="1" applyAlignment="1">
      <alignment horizontal="center" vertical="center"/>
    </xf>
    <xf numFmtId="0" fontId="26" fillId="0" borderId="33" xfId="227" applyFont="1" applyFill="1" applyBorder="1" applyAlignment="1" applyProtection="1">
      <alignment horizontal="center" vertical="center"/>
    </xf>
    <xf numFmtId="0" fontId="26" fillId="0" borderId="37" xfId="227" applyFont="1" applyFill="1" applyBorder="1" applyAlignment="1" applyProtection="1">
      <alignment horizontal="center" vertical="center"/>
    </xf>
    <xf numFmtId="0" fontId="26" fillId="0" borderId="34" xfId="227" applyFont="1" applyFill="1" applyBorder="1" applyAlignment="1" applyProtection="1">
      <alignment horizontal="center" vertical="center"/>
    </xf>
    <xf numFmtId="0" fontId="26" fillId="0" borderId="35" xfId="227" applyFont="1" applyFill="1" applyBorder="1" applyAlignment="1" applyProtection="1">
      <alignment horizontal="center" vertical="center"/>
    </xf>
    <xf numFmtId="0" fontId="26" fillId="0" borderId="11" xfId="227" applyFont="1" applyFill="1" applyBorder="1" applyAlignment="1" applyProtection="1">
      <alignment horizontal="center" vertical="center"/>
    </xf>
    <xf numFmtId="0" fontId="26" fillId="0" borderId="36" xfId="227" applyFont="1" applyFill="1" applyBorder="1" applyAlignment="1" applyProtection="1">
      <alignment horizontal="center" vertical="center"/>
    </xf>
    <xf numFmtId="0" fontId="18" fillId="0" borderId="1" xfId="227" applyNumberFormat="1" applyFont="1" applyFill="1" applyBorder="1" applyAlignment="1" applyProtection="1">
      <alignment horizontal="center" vertical="center"/>
    </xf>
    <xf numFmtId="0" fontId="23" fillId="0" borderId="1" xfId="227" applyNumberFormat="1" applyFill="1" applyBorder="1" applyAlignment="1" applyProtection="1">
      <alignment horizontal="center" vertical="center"/>
    </xf>
    <xf numFmtId="0" fontId="30" fillId="0" borderId="15" xfId="227" applyNumberFormat="1" applyFont="1" applyFill="1" applyBorder="1" applyAlignment="1" applyProtection="1">
      <alignment horizontal="center" vertical="center" wrapText="1"/>
    </xf>
    <xf numFmtId="0" fontId="30" fillId="0" borderId="17" xfId="227" applyNumberFormat="1" applyFont="1" applyFill="1" applyBorder="1" applyAlignment="1" applyProtection="1">
      <alignment horizontal="center" vertical="center" wrapText="1"/>
    </xf>
    <xf numFmtId="0" fontId="30" fillId="0" borderId="16" xfId="227" applyNumberFormat="1" applyFont="1" applyFill="1" applyBorder="1" applyAlignment="1" applyProtection="1">
      <alignment horizontal="center" vertical="center" wrapText="1"/>
    </xf>
    <xf numFmtId="0" fontId="30" fillId="0" borderId="1" xfId="227" applyNumberFormat="1" applyFont="1" applyFill="1" applyBorder="1" applyAlignment="1" applyProtection="1">
      <alignment horizontal="center" vertical="center"/>
    </xf>
    <xf numFmtId="177" fontId="72" fillId="0" borderId="15" xfId="227" applyNumberFormat="1" applyFont="1" applyFill="1" applyBorder="1" applyAlignment="1" applyProtection="1">
      <alignment horizontal="center" vertical="center"/>
    </xf>
    <xf numFmtId="177" fontId="72" fillId="0" borderId="17" xfId="227" applyNumberFormat="1" applyFont="1" applyFill="1" applyBorder="1" applyAlignment="1" applyProtection="1">
      <alignment horizontal="center" vertical="center"/>
    </xf>
    <xf numFmtId="177" fontId="72" fillId="0" borderId="16" xfId="227" applyNumberFormat="1" applyFont="1" applyFill="1" applyBorder="1" applyAlignment="1" applyProtection="1">
      <alignment horizontal="center" vertical="center"/>
    </xf>
    <xf numFmtId="0" fontId="27" fillId="5" borderId="38" xfId="227" applyFont="1" applyFill="1" applyBorder="1" applyAlignment="1" applyProtection="1">
      <alignment horizontal="center" vertical="center"/>
    </xf>
    <xf numFmtId="0" fontId="27" fillId="5" borderId="0" xfId="227" applyFont="1" applyFill="1" applyBorder="1" applyAlignment="1" applyProtection="1">
      <alignment horizontal="center" vertical="center"/>
    </xf>
    <xf numFmtId="0" fontId="125" fillId="4" borderId="1" xfId="227" applyNumberFormat="1" applyFont="1" applyFill="1" applyBorder="1" applyAlignment="1" applyProtection="1">
      <alignment horizontal="center" vertical="center"/>
    </xf>
    <xf numFmtId="0" fontId="23" fillId="0" borderId="1" xfId="227" applyFill="1" applyBorder="1" applyAlignment="1" applyProtection="1">
      <alignment horizontal="center" vertical="center"/>
    </xf>
    <xf numFmtId="0" fontId="23" fillId="5" borderId="1" xfId="227" applyFill="1" applyBorder="1" applyAlignment="1" applyProtection="1">
      <alignment horizontal="center" vertical="center" wrapText="1"/>
    </xf>
    <xf numFmtId="0" fontId="23" fillId="5" borderId="1" xfId="227" applyFill="1" applyBorder="1" applyAlignment="1" applyProtection="1">
      <alignment horizontal="center" vertical="center"/>
    </xf>
    <xf numFmtId="178" fontId="23" fillId="5" borderId="1" xfId="227" applyNumberFormat="1" applyFill="1" applyBorder="1" applyAlignment="1" applyProtection="1">
      <alignment horizontal="center" vertical="center" wrapText="1"/>
    </xf>
    <xf numFmtId="178" fontId="23" fillId="5" borderId="1" xfId="227" applyNumberFormat="1" applyFill="1" applyBorder="1" applyAlignment="1" applyProtection="1">
      <alignment horizontal="center" vertical="center"/>
    </xf>
    <xf numFmtId="0" fontId="23" fillId="0" borderId="1" xfId="227" applyNumberFormat="1" applyFont="1" applyFill="1" applyBorder="1" applyAlignment="1" applyProtection="1">
      <alignment horizontal="center" vertical="center"/>
    </xf>
    <xf numFmtId="183" fontId="23" fillId="5" borderId="1" xfId="227" applyNumberFormat="1" applyFill="1" applyBorder="1" applyAlignment="1">
      <alignment horizontal="center" vertical="center"/>
    </xf>
    <xf numFmtId="177" fontId="34" fillId="5" borderId="1" xfId="227" applyNumberFormat="1" applyFont="1" applyFill="1" applyBorder="1" applyAlignment="1" applyProtection="1">
      <alignment horizontal="center" vertical="center"/>
    </xf>
    <xf numFmtId="0" fontId="18" fillId="0" borderId="1" xfId="227" applyFont="1" applyFill="1" applyBorder="1" applyAlignment="1" applyProtection="1">
      <alignment horizontal="center" vertical="center"/>
    </xf>
    <xf numFmtId="0" fontId="31" fillId="9" borderId="1" xfId="227" applyNumberFormat="1" applyFont="1" applyFill="1" applyBorder="1" applyAlignment="1" applyProtection="1">
      <alignment horizontal="center" vertical="center"/>
    </xf>
    <xf numFmtId="0" fontId="32" fillId="0" borderId="1" xfId="227" applyNumberFormat="1" applyFont="1" applyFill="1" applyBorder="1" applyAlignment="1" applyProtection="1">
      <alignment horizontal="center" vertical="center"/>
    </xf>
    <xf numFmtId="0" fontId="18" fillId="5" borderId="1" xfId="227" applyFont="1" applyFill="1" applyBorder="1" applyAlignment="1" applyProtection="1">
      <alignment horizontal="center" vertical="center"/>
    </xf>
    <xf numFmtId="183" fontId="23" fillId="5" borderId="15" xfId="227" applyNumberFormat="1" applyFill="1" applyBorder="1" applyAlignment="1">
      <alignment horizontal="center" vertical="center"/>
    </xf>
    <xf numFmtId="183" fontId="23" fillId="5" borderId="17" xfId="227" applyNumberFormat="1" applyFill="1" applyBorder="1" applyAlignment="1">
      <alignment horizontal="center" vertical="center"/>
    </xf>
    <xf numFmtId="183" fontId="23" fillId="5" borderId="16" xfId="227" applyNumberFormat="1" applyFill="1" applyBorder="1" applyAlignment="1">
      <alignment horizontal="center" vertical="center"/>
    </xf>
    <xf numFmtId="0" fontId="34" fillId="0" borderId="1" xfId="227" applyFont="1" applyFill="1" applyBorder="1" applyAlignment="1">
      <alignment horizontal="center" vertical="center"/>
    </xf>
    <xf numFmtId="0" fontId="34" fillId="0" borderId="15" xfId="227" applyFont="1" applyFill="1" applyBorder="1" applyAlignment="1">
      <alignment horizontal="left" vertical="center"/>
    </xf>
    <xf numFmtId="0" fontId="34" fillId="0" borderId="17" xfId="227" applyFont="1" applyFill="1" applyBorder="1" applyAlignment="1">
      <alignment horizontal="left" vertical="center"/>
    </xf>
    <xf numFmtId="0" fontId="34" fillId="0" borderId="16" xfId="227" applyFont="1" applyFill="1" applyBorder="1" applyAlignment="1">
      <alignment horizontal="left" vertical="center"/>
    </xf>
    <xf numFmtId="184" fontId="18" fillId="0" borderId="15" xfId="227" applyNumberFormat="1" applyFont="1" applyFill="1" applyBorder="1" applyAlignment="1">
      <alignment horizontal="center" vertical="center"/>
    </xf>
    <xf numFmtId="184" fontId="23" fillId="0" borderId="17" xfId="227" applyNumberFormat="1" applyFont="1" applyFill="1" applyBorder="1" applyAlignment="1">
      <alignment horizontal="center" vertical="center"/>
    </xf>
    <xf numFmtId="184" fontId="23" fillId="0" borderId="16" xfId="227" applyNumberFormat="1" applyFont="1" applyFill="1" applyBorder="1" applyAlignment="1">
      <alignment horizontal="center" vertical="center"/>
    </xf>
    <xf numFmtId="0" fontId="23" fillId="0" borderId="15" xfId="227" applyNumberFormat="1" applyFont="1" applyFill="1" applyBorder="1" applyAlignment="1">
      <alignment horizontal="center" vertical="center"/>
    </xf>
    <xf numFmtId="0" fontId="23" fillId="0" borderId="17" xfId="227" applyNumberFormat="1" applyFont="1" applyFill="1" applyBorder="1" applyAlignment="1">
      <alignment horizontal="center" vertical="center"/>
    </xf>
    <xf numFmtId="0" fontId="23" fillId="0" borderId="16" xfId="227" applyNumberFormat="1" applyFont="1" applyFill="1" applyBorder="1" applyAlignment="1">
      <alignment horizontal="center" vertical="center"/>
    </xf>
    <xf numFmtId="184" fontId="23" fillId="9" borderId="15" xfId="227" applyNumberFormat="1" applyFont="1" applyFill="1" applyBorder="1" applyAlignment="1">
      <alignment horizontal="center" vertical="center"/>
    </xf>
    <xf numFmtId="184" fontId="23" fillId="9" borderId="17" xfId="227" applyNumberFormat="1" applyFont="1" applyFill="1" applyBorder="1" applyAlignment="1">
      <alignment horizontal="center" vertical="center"/>
    </xf>
    <xf numFmtId="184" fontId="23" fillId="9" borderId="16" xfId="227" applyNumberFormat="1" applyFont="1" applyFill="1" applyBorder="1" applyAlignment="1">
      <alignment horizontal="center" vertical="center"/>
    </xf>
    <xf numFmtId="0" fontId="34" fillId="0" borderId="15" xfId="227" applyFont="1" applyFill="1" applyBorder="1" applyAlignment="1">
      <alignment horizontal="center" vertical="center"/>
    </xf>
    <xf numFmtId="0" fontId="34" fillId="0" borderId="16" xfId="227" applyFont="1" applyFill="1" applyBorder="1" applyAlignment="1">
      <alignment horizontal="center" vertical="center"/>
    </xf>
    <xf numFmtId="0" fontId="35" fillId="0" borderId="1" xfId="227" applyFont="1" applyFill="1" applyBorder="1" applyAlignment="1">
      <alignment horizontal="center" vertical="center"/>
    </xf>
    <xf numFmtId="184" fontId="23" fillId="0" borderId="15" xfId="227" applyNumberFormat="1" applyFill="1" applyBorder="1" applyAlignment="1">
      <alignment horizontal="center" vertical="center"/>
    </xf>
    <xf numFmtId="0" fontId="40" fillId="0" borderId="37" xfId="227" applyFont="1" applyFill="1" applyBorder="1" applyAlignment="1">
      <alignment horizontal="left" vertical="center" wrapText="1"/>
    </xf>
    <xf numFmtId="0" fontId="40" fillId="0" borderId="37" xfId="227" applyFont="1" applyFill="1" applyBorder="1" applyAlignment="1">
      <alignment horizontal="left" vertical="center"/>
    </xf>
    <xf numFmtId="0" fontId="23" fillId="0" borderId="15" xfId="227" applyFill="1" applyBorder="1" applyAlignment="1" applyProtection="1">
      <alignment horizontal="center" vertical="center"/>
    </xf>
    <xf numFmtId="0" fontId="23" fillId="0" borderId="16" xfId="227" applyFill="1" applyBorder="1" applyAlignment="1" applyProtection="1">
      <alignment horizontal="center" vertical="center"/>
    </xf>
    <xf numFmtId="0" fontId="23" fillId="0" borderId="17" xfId="227" applyFill="1" applyBorder="1" applyAlignment="1" applyProtection="1">
      <alignment horizontal="center" vertical="center"/>
    </xf>
    <xf numFmtId="0" fontId="23" fillId="0" borderId="0" xfId="227" applyFill="1" applyBorder="1" applyAlignment="1">
      <alignment horizontal="center" vertical="center"/>
    </xf>
    <xf numFmtId="0" fontId="23" fillId="0" borderId="0" xfId="227" applyFill="1" applyBorder="1" applyAlignment="1" applyProtection="1">
      <alignment horizontal="center" vertical="center"/>
    </xf>
    <xf numFmtId="0" fontId="23" fillId="0" borderId="0" xfId="227" applyFont="1" applyFill="1" applyBorder="1" applyAlignment="1">
      <alignment horizontal="center" vertical="center"/>
    </xf>
    <xf numFmtId="0" fontId="43" fillId="0" borderId="0" xfId="227" applyFont="1" applyFill="1" applyBorder="1" applyAlignment="1">
      <alignment horizontal="center" vertical="center"/>
    </xf>
    <xf numFmtId="0" fontId="35" fillId="0" borderId="0" xfId="227" applyFont="1" applyFill="1" applyBorder="1" applyAlignment="1">
      <alignment vertical="center"/>
    </xf>
    <xf numFmtId="0" fontId="23" fillId="0" borderId="0" xfId="227" applyFont="1" applyFill="1" applyBorder="1" applyAlignment="1">
      <alignment horizontal="left" vertical="center"/>
    </xf>
    <xf numFmtId="0" fontId="23" fillId="0" borderId="0" xfId="227" applyFill="1" applyBorder="1" applyAlignment="1">
      <alignment horizontal="left" vertical="center"/>
    </xf>
    <xf numFmtId="0" fontId="35" fillId="0" borderId="0" xfId="227" applyFont="1" applyFill="1" applyBorder="1" applyAlignment="1">
      <alignment horizontal="left" vertical="center"/>
    </xf>
    <xf numFmtId="0" fontId="44" fillId="0" borderId="0" xfId="227" applyFont="1" applyFill="1" applyBorder="1" applyAlignment="1">
      <alignment horizontal="left" vertical="center"/>
    </xf>
    <xf numFmtId="0" fontId="45" fillId="0" borderId="0" xfId="227" applyFont="1" applyFill="1" applyBorder="1" applyAlignment="1">
      <alignment horizontal="center" vertical="center"/>
    </xf>
    <xf numFmtId="0" fontId="46" fillId="0" borderId="0" xfId="227" applyFont="1" applyFill="1" applyBorder="1" applyAlignment="1">
      <alignment horizontal="center" vertical="center"/>
    </xf>
    <xf numFmtId="0" fontId="47" fillId="0" borderId="0" xfId="227" applyFont="1" applyFill="1" applyBorder="1" applyAlignment="1">
      <alignment horizontal="center" vertical="center"/>
    </xf>
    <xf numFmtId="0" fontId="48" fillId="0" borderId="0" xfId="227" applyFont="1" applyFill="1" applyBorder="1" applyAlignment="1">
      <alignment horizontal="center" vertical="center"/>
    </xf>
    <xf numFmtId="0" fontId="100" fillId="9" borderId="1" xfId="227" applyNumberFormat="1" applyFont="1" applyFill="1" applyBorder="1" applyAlignment="1" applyProtection="1">
      <alignment horizontal="center" vertical="center"/>
    </xf>
    <xf numFmtId="178" fontId="33" fillId="5" borderId="0" xfId="227" applyNumberFormat="1" applyFont="1" applyFill="1" applyBorder="1" applyAlignment="1">
      <alignment horizontal="center" vertical="center"/>
    </xf>
    <xf numFmtId="178" fontId="33" fillId="5" borderId="11" xfId="227" applyNumberFormat="1" applyFont="1" applyFill="1" applyBorder="1" applyAlignment="1">
      <alignment horizontal="center" vertical="center"/>
    </xf>
    <xf numFmtId="0" fontId="32" fillId="0" borderId="1" xfId="227" quotePrefix="1" applyNumberFormat="1" applyFont="1" applyFill="1" applyBorder="1" applyAlignment="1" applyProtection="1">
      <alignment horizontal="center" vertical="center"/>
    </xf>
    <xf numFmtId="177" fontId="131" fillId="0" borderId="1" xfId="227" applyNumberFormat="1" applyFont="1" applyFill="1" applyBorder="1" applyAlignment="1" applyProtection="1">
      <alignment horizontal="center" vertical="center"/>
    </xf>
    <xf numFmtId="0" fontId="28" fillId="5" borderId="38" xfId="227" applyFont="1" applyFill="1" applyBorder="1" applyAlignment="1" applyProtection="1">
      <alignment horizontal="center" vertical="center"/>
    </xf>
    <xf numFmtId="0" fontId="28" fillId="5" borderId="0" xfId="227" applyFont="1" applyFill="1" applyBorder="1" applyAlignment="1" applyProtection="1">
      <alignment horizontal="center" vertical="center"/>
    </xf>
    <xf numFmtId="0" fontId="28" fillId="5" borderId="35" xfId="227" applyFont="1" applyFill="1" applyBorder="1" applyAlignment="1" applyProtection="1">
      <alignment horizontal="center" vertical="center"/>
    </xf>
    <xf numFmtId="0" fontId="28" fillId="5" borderId="11" xfId="227" applyFont="1" applyFill="1" applyBorder="1" applyAlignment="1" applyProtection="1">
      <alignment horizontal="center" vertical="center"/>
    </xf>
    <xf numFmtId="178" fontId="23" fillId="5" borderId="15" xfId="227" applyNumberFormat="1" applyFill="1" applyBorder="1" applyAlignment="1">
      <alignment horizontal="center" vertical="center"/>
    </xf>
    <xf numFmtId="178" fontId="23" fillId="5" borderId="17" xfId="227" applyNumberFormat="1" applyFill="1" applyBorder="1" applyAlignment="1">
      <alignment horizontal="center" vertical="center"/>
    </xf>
    <xf numFmtId="178" fontId="23" fillId="5" borderId="16" xfId="227" applyNumberFormat="1" applyFill="1" applyBorder="1" applyAlignment="1">
      <alignment horizontal="center" vertical="center"/>
    </xf>
    <xf numFmtId="178" fontId="23" fillId="5" borderId="1" xfId="227" applyNumberFormat="1" applyFill="1" applyBorder="1" applyAlignment="1">
      <alignment horizontal="center" vertical="center" wrapText="1"/>
    </xf>
    <xf numFmtId="178" fontId="23" fillId="5" borderId="1" xfId="227" applyNumberFormat="1" applyFill="1" applyBorder="1" applyAlignment="1">
      <alignment horizontal="center" vertical="center"/>
    </xf>
    <xf numFmtId="0" fontId="32" fillId="0" borderId="15" xfId="227" quotePrefix="1" applyNumberFormat="1" applyFont="1" applyFill="1" applyBorder="1" applyAlignment="1" applyProtection="1">
      <alignment horizontal="center" vertical="center" wrapText="1"/>
    </xf>
    <xf numFmtId="0" fontId="32" fillId="0" borderId="17" xfId="227" applyNumberFormat="1" applyFont="1" applyFill="1" applyBorder="1" applyAlignment="1" applyProtection="1">
      <alignment horizontal="center" vertical="center" wrapText="1"/>
    </xf>
    <xf numFmtId="0" fontId="32" fillId="0" borderId="16" xfId="227" applyNumberFormat="1" applyFont="1" applyFill="1" applyBorder="1" applyAlignment="1" applyProtection="1">
      <alignment horizontal="center" vertical="center" wrapText="1"/>
    </xf>
    <xf numFmtId="0" fontId="38" fillId="0" borderId="1" xfId="227" applyFont="1" applyFill="1" applyBorder="1" applyAlignment="1">
      <alignment horizontal="center" vertical="center"/>
    </xf>
    <xf numFmtId="0" fontId="37" fillId="0" borderId="15" xfId="227" applyFont="1" applyFill="1" applyBorder="1" applyAlignment="1">
      <alignment horizontal="center" vertical="center"/>
    </xf>
    <xf numFmtId="0" fontId="37" fillId="0" borderId="17" xfId="227" applyFont="1" applyFill="1" applyBorder="1" applyAlignment="1">
      <alignment horizontal="center" vertical="center"/>
    </xf>
    <xf numFmtId="0" fontId="37" fillId="0" borderId="16" xfId="227" applyFont="1" applyFill="1" applyBorder="1" applyAlignment="1">
      <alignment horizontal="center" vertical="center"/>
    </xf>
    <xf numFmtId="0" fontId="37" fillId="0" borderId="15" xfId="227" applyFont="1" applyFill="1" applyBorder="1" applyAlignment="1">
      <alignment horizontal="left" vertical="center"/>
    </xf>
    <xf numFmtId="0" fontId="37" fillId="0" borderId="17" xfId="227" applyFont="1" applyFill="1" applyBorder="1" applyAlignment="1">
      <alignment horizontal="left" vertical="center"/>
    </xf>
    <xf numFmtId="0" fontId="37" fillId="0" borderId="16" xfId="227" applyFont="1" applyFill="1" applyBorder="1" applyAlignment="1">
      <alignment horizontal="left" vertical="center"/>
    </xf>
    <xf numFmtId="183" fontId="23" fillId="5" borderId="1" xfId="227" applyNumberFormat="1" applyFill="1" applyBorder="1" applyAlignment="1">
      <alignment horizontal="center" vertical="center" wrapText="1"/>
    </xf>
    <xf numFmtId="183" fontId="23" fillId="5" borderId="15" xfId="227" applyNumberFormat="1" applyFill="1" applyBorder="1" applyAlignment="1">
      <alignment horizontal="center" vertical="center" wrapText="1"/>
    </xf>
    <xf numFmtId="0" fontId="37" fillId="0" borderId="1" xfId="227" applyFont="1" applyFill="1" applyBorder="1" applyAlignment="1">
      <alignment horizontal="center" vertical="center"/>
    </xf>
    <xf numFmtId="0" fontId="34" fillId="0" borderId="17" xfId="227" applyFont="1" applyFill="1" applyBorder="1" applyAlignment="1">
      <alignment horizontal="center" vertical="center"/>
    </xf>
    <xf numFmtId="178" fontId="23" fillId="0" borderId="37" xfId="227" applyNumberFormat="1" applyBorder="1" applyAlignment="1">
      <alignment horizontal="center" vertical="center"/>
    </xf>
    <xf numFmtId="178" fontId="23" fillId="0" borderId="0" xfId="227" applyNumberFormat="1" applyAlignment="1">
      <alignment horizontal="center" vertical="center"/>
    </xf>
    <xf numFmtId="0" fontId="111" fillId="0" borderId="5" xfId="227" applyFont="1" applyFill="1" applyBorder="1" applyAlignment="1">
      <alignment horizontal="center" vertical="center" wrapText="1"/>
    </xf>
    <xf numFmtId="0" fontId="111" fillId="0" borderId="4" xfId="227" applyFont="1" applyFill="1" applyBorder="1" applyAlignment="1">
      <alignment horizontal="center" vertical="center" wrapText="1"/>
    </xf>
    <xf numFmtId="0" fontId="111" fillId="0" borderId="8" xfId="227" applyFont="1" applyFill="1" applyBorder="1" applyAlignment="1">
      <alignment horizontal="center" vertical="center" wrapText="1"/>
    </xf>
    <xf numFmtId="0" fontId="114" fillId="0" borderId="5" xfId="227" applyFont="1" applyFill="1" applyBorder="1" applyAlignment="1">
      <alignment horizontal="center" vertical="center" wrapText="1"/>
    </xf>
    <xf numFmtId="0" fontId="111" fillId="0" borderId="19" xfId="227" applyFont="1" applyFill="1" applyBorder="1" applyAlignment="1">
      <alignment horizontal="center" vertical="center" wrapText="1"/>
    </xf>
    <xf numFmtId="0" fontId="111" fillId="0" borderId="39" xfId="227" applyFont="1" applyFill="1" applyBorder="1" applyAlignment="1">
      <alignment horizontal="center" vertical="center" wrapText="1"/>
    </xf>
    <xf numFmtId="0" fontId="111" fillId="0" borderId="20" xfId="227" applyFont="1" applyFill="1" applyBorder="1" applyAlignment="1">
      <alignment horizontal="center" vertical="center" wrapText="1"/>
    </xf>
    <xf numFmtId="0" fontId="114" fillId="5" borderId="37" xfId="227" applyFont="1" applyFill="1" applyBorder="1" applyAlignment="1">
      <alignment horizontal="center" vertical="center" wrapText="1"/>
    </xf>
    <xf numFmtId="0" fontId="126" fillId="0" borderId="0" xfId="227" applyFont="1" applyFill="1" applyBorder="1" applyAlignment="1">
      <alignment horizontal="center" vertical="center"/>
    </xf>
    <xf numFmtId="0" fontId="116" fillId="0" borderId="5" xfId="227" applyFont="1" applyBorder="1" applyAlignment="1">
      <alignment horizontal="center" vertical="center"/>
    </xf>
    <xf numFmtId="0" fontId="114" fillId="0" borderId="8" xfId="227" applyFont="1" applyFill="1" applyBorder="1" applyAlignment="1">
      <alignment horizontal="center" vertical="center" wrapText="1"/>
    </xf>
    <xf numFmtId="0" fontId="111" fillId="0" borderId="5" xfId="227" applyFont="1" applyFill="1" applyBorder="1" applyAlignment="1">
      <alignment horizontal="center" vertical="center"/>
    </xf>
    <xf numFmtId="0" fontId="111" fillId="0" borderId="14" xfId="227" applyFont="1" applyFill="1" applyBorder="1" applyAlignment="1">
      <alignment horizontal="center" vertical="center" wrapText="1"/>
    </xf>
    <xf numFmtId="0" fontId="111" fillId="0" borderId="12" xfId="227" applyFont="1" applyFill="1" applyBorder="1" applyAlignment="1">
      <alignment horizontal="center" vertical="center" wrapText="1"/>
    </xf>
    <xf numFmtId="0" fontId="111" fillId="0" borderId="42" xfId="227" applyFont="1" applyFill="1" applyBorder="1" applyAlignment="1">
      <alignment horizontal="center" vertical="center" wrapText="1"/>
    </xf>
    <xf numFmtId="0" fontId="111" fillId="0" borderId="13" xfId="227" applyFont="1" applyFill="1" applyBorder="1" applyAlignment="1">
      <alignment horizontal="center" vertical="center" wrapText="1"/>
    </xf>
    <xf numFmtId="0" fontId="124" fillId="0" borderId="0" xfId="227" applyFont="1" applyFill="1" applyBorder="1" applyAlignment="1">
      <alignment horizontal="center" vertical="center"/>
    </xf>
    <xf numFmtId="0" fontId="116" fillId="0" borderId="19" xfId="227" applyNumberFormat="1" applyFont="1" applyFill="1" applyBorder="1" applyAlignment="1">
      <alignment horizontal="center" vertical="center"/>
    </xf>
    <xf numFmtId="0" fontId="116" fillId="0" borderId="39" xfId="227" applyNumberFormat="1" applyFont="1" applyFill="1" applyBorder="1" applyAlignment="1">
      <alignment horizontal="center" vertical="center"/>
    </xf>
    <xf numFmtId="0" fontId="116" fillId="0" borderId="26" xfId="227" applyNumberFormat="1" applyFont="1" applyFill="1" applyBorder="1" applyAlignment="1">
      <alignment horizontal="center" vertical="center"/>
    </xf>
    <xf numFmtId="0" fontId="111" fillId="0" borderId="24" xfId="227" applyFont="1" applyFill="1" applyBorder="1" applyAlignment="1">
      <alignment horizontal="center" vertical="center" wrapText="1"/>
    </xf>
    <xf numFmtId="0" fontId="111" fillId="0" borderId="41" xfId="227" applyFont="1" applyFill="1" applyBorder="1" applyAlignment="1">
      <alignment horizontal="center" vertical="center" wrapText="1"/>
    </xf>
    <xf numFmtId="0" fontId="111" fillId="0" borderId="25" xfId="227" applyFont="1" applyFill="1" applyBorder="1" applyAlignment="1">
      <alignment horizontal="center" vertical="center" wrapText="1"/>
    </xf>
    <xf numFmtId="0" fontId="111" fillId="0" borderId="29" xfId="227" applyFont="1" applyFill="1" applyBorder="1" applyAlignment="1">
      <alignment horizontal="center" vertical="center" wrapText="1"/>
    </xf>
    <xf numFmtId="0" fontId="111" fillId="0" borderId="6" xfId="227" applyFont="1" applyFill="1" applyBorder="1" applyAlignment="1">
      <alignment horizontal="center" vertical="center" wrapText="1"/>
    </xf>
    <xf numFmtId="0" fontId="111" fillId="0" borderId="9" xfId="227" applyFont="1" applyFill="1" applyBorder="1" applyAlignment="1">
      <alignment horizontal="center" vertical="center" wrapText="1"/>
    </xf>
    <xf numFmtId="0" fontId="114" fillId="0" borderId="4" xfId="227" applyFont="1" applyFill="1" applyBorder="1" applyAlignment="1">
      <alignment horizontal="center" vertical="center" wrapText="1"/>
    </xf>
    <xf numFmtId="0" fontId="115" fillId="0" borderId="0" xfId="227" applyFont="1" applyFill="1" applyBorder="1" applyAlignment="1">
      <alignment horizontal="left" vertical="center" wrapText="1"/>
    </xf>
    <xf numFmtId="0" fontId="116" fillId="0" borderId="4" xfId="227" applyNumberFormat="1" applyFont="1" applyFill="1" applyBorder="1" applyAlignment="1">
      <alignment horizontal="center" vertical="center"/>
    </xf>
    <xf numFmtId="0" fontId="116" fillId="0" borderId="23" xfId="227" applyNumberFormat="1" applyFont="1" applyFill="1" applyBorder="1" applyAlignment="1">
      <alignment horizontal="center" vertical="center"/>
    </xf>
    <xf numFmtId="0" fontId="109" fillId="0" borderId="14" xfId="227" applyNumberFormat="1" applyFont="1" applyFill="1" applyBorder="1" applyAlignment="1">
      <alignment horizontal="center" vertical="center"/>
    </xf>
    <xf numFmtId="0" fontId="109" fillId="0" borderId="4" xfId="227" applyNumberFormat="1" applyFont="1" applyFill="1" applyBorder="1" applyAlignment="1">
      <alignment horizontal="center" vertical="center"/>
    </xf>
    <xf numFmtId="0" fontId="109" fillId="0" borderId="12" xfId="227" applyNumberFormat="1" applyFont="1" applyFill="1" applyBorder="1" applyAlignment="1">
      <alignment horizontal="center" vertical="center"/>
    </xf>
    <xf numFmtId="0" fontId="109" fillId="0" borderId="5" xfId="227" applyNumberFormat="1" applyFont="1" applyFill="1" applyBorder="1" applyAlignment="1">
      <alignment horizontal="center" vertical="center"/>
    </xf>
    <xf numFmtId="0" fontId="108" fillId="0" borderId="5" xfId="227" applyFont="1" applyBorder="1" applyAlignment="1">
      <alignment horizontal="center" vertical="center"/>
    </xf>
    <xf numFmtId="0" fontId="114" fillId="0" borderId="4" xfId="227" applyFont="1" applyFill="1" applyBorder="1" applyAlignment="1">
      <alignment horizontal="center" vertical="center"/>
    </xf>
    <xf numFmtId="0" fontId="111" fillId="0" borderId="18" xfId="227" applyFont="1" applyFill="1" applyBorder="1" applyAlignment="1">
      <alignment horizontal="center" vertical="center"/>
    </xf>
    <xf numFmtId="0" fontId="111" fillId="0" borderId="10" xfId="227" applyFont="1" applyFill="1" applyBorder="1" applyAlignment="1">
      <alignment horizontal="center" vertical="center" wrapText="1"/>
    </xf>
    <xf numFmtId="0" fontId="111" fillId="0" borderId="13" xfId="227" applyFont="1" applyFill="1" applyBorder="1" applyAlignment="1">
      <alignment horizontal="center" vertical="center"/>
    </xf>
    <xf numFmtId="0" fontId="111" fillId="0" borderId="8" xfId="227" applyFont="1" applyFill="1" applyBorder="1" applyAlignment="1">
      <alignment horizontal="center" vertical="center"/>
    </xf>
    <xf numFmtId="0" fontId="123" fillId="5" borderId="0" xfId="227" applyFont="1" applyFill="1" applyAlignment="1">
      <alignment horizontal="center" vertical="center"/>
    </xf>
    <xf numFmtId="0" fontId="123" fillId="5" borderId="0" xfId="227" applyFont="1" applyFill="1" applyAlignment="1">
      <alignment horizontal="center" vertical="center" wrapText="1"/>
    </xf>
    <xf numFmtId="0" fontId="114" fillId="5" borderId="0" xfId="227" applyFont="1" applyFill="1" applyBorder="1" applyAlignment="1">
      <alignment horizontal="center" vertical="center" wrapText="1"/>
    </xf>
    <xf numFmtId="0" fontId="121" fillId="5" borderId="0" xfId="227" applyFont="1" applyFill="1" applyBorder="1" applyAlignment="1">
      <alignment horizontal="center" vertical="center"/>
    </xf>
    <xf numFmtId="0" fontId="116" fillId="0" borderId="31" xfId="227" applyFont="1" applyFill="1" applyBorder="1" applyAlignment="1">
      <alignment horizontal="left" vertical="center" wrapText="1"/>
    </xf>
    <xf numFmtId="0" fontId="116" fillId="0" borderId="0" xfId="227" applyFont="1" applyFill="1" applyBorder="1" applyAlignment="1">
      <alignment horizontal="left" vertical="center" wrapText="1"/>
    </xf>
    <xf numFmtId="0" fontId="116" fillId="0" borderId="40" xfId="227" applyFont="1" applyFill="1" applyBorder="1" applyAlignment="1">
      <alignment horizontal="left" vertical="center" wrapText="1"/>
    </xf>
    <xf numFmtId="0" fontId="116" fillId="0" borderId="24" xfId="227" applyFont="1" applyFill="1" applyBorder="1" applyAlignment="1">
      <alignment horizontal="left" vertical="center" wrapText="1"/>
    </xf>
    <xf numFmtId="0" fontId="116" fillId="0" borderId="41" xfId="227" applyFont="1" applyFill="1" applyBorder="1" applyAlignment="1">
      <alignment horizontal="left" vertical="center" wrapText="1"/>
    </xf>
    <xf numFmtId="0" fontId="116" fillId="0" borderId="25" xfId="227" applyFont="1" applyFill="1" applyBorder="1" applyAlignment="1">
      <alignment horizontal="left" vertical="center" wrapText="1"/>
    </xf>
    <xf numFmtId="0" fontId="116" fillId="0" borderId="5" xfId="227" applyFont="1" applyFill="1" applyBorder="1" applyAlignment="1">
      <alignment horizontal="center" vertical="center"/>
    </xf>
    <xf numFmtId="0" fontId="115" fillId="0" borderId="37" xfId="227" applyFont="1" applyFill="1" applyBorder="1" applyAlignment="1">
      <alignment horizontal="left" vertical="center" wrapText="1"/>
    </xf>
    <xf numFmtId="0" fontId="108" fillId="5" borderId="0" xfId="227" applyFont="1" applyFill="1" applyAlignment="1">
      <alignment horizontal="left" vertical="center" wrapText="1"/>
    </xf>
    <xf numFmtId="0" fontId="18" fillId="0" borderId="1" xfId="227" applyFont="1" applyBorder="1" applyAlignment="1">
      <alignment horizontal="center" vertical="center"/>
    </xf>
    <xf numFmtId="0" fontId="23" fillId="0" borderId="1" xfId="227" applyBorder="1" applyAlignment="1">
      <alignment horizontal="center" vertical="center"/>
    </xf>
    <xf numFmtId="0" fontId="32" fillId="0" borderId="15" xfId="227" applyFont="1" applyBorder="1" applyAlignment="1">
      <alignment horizontal="center" vertical="center" wrapText="1"/>
    </xf>
    <xf numFmtId="0" fontId="32" fillId="0" borderId="17" xfId="227" applyFont="1" applyBorder="1" applyAlignment="1">
      <alignment horizontal="center" vertical="center" wrapText="1"/>
    </xf>
    <xf numFmtId="0" fontId="23" fillId="0" borderId="1" xfId="227" applyFont="1" applyBorder="1" applyAlignment="1">
      <alignment horizontal="center" vertical="center"/>
    </xf>
    <xf numFmtId="0" fontId="32" fillId="0" borderId="1" xfId="227" applyFont="1" applyBorder="1" applyAlignment="1">
      <alignment horizontal="center" vertical="center"/>
    </xf>
    <xf numFmtId="0" fontId="32" fillId="0" borderId="1" xfId="227" applyNumberFormat="1" applyFont="1" applyBorder="1" applyAlignment="1">
      <alignment horizontal="center" vertical="center"/>
    </xf>
    <xf numFmtId="0" fontId="61" fillId="0" borderId="1" xfId="227" applyFont="1" applyFill="1" applyBorder="1" applyAlignment="1">
      <alignment horizontal="left" vertical="center" wrapText="1"/>
    </xf>
    <xf numFmtId="0" fontId="60" fillId="0" borderId="1" xfId="227" applyFont="1" applyBorder="1" applyAlignment="1">
      <alignment horizontal="center" vertical="center"/>
    </xf>
    <xf numFmtId="177" fontId="72" fillId="0" borderId="1" xfId="227" applyNumberFormat="1" applyFont="1" applyBorder="1" applyAlignment="1">
      <alignment horizontal="center" vertical="center"/>
    </xf>
    <xf numFmtId="0" fontId="34" fillId="11" borderId="1" xfId="227" applyFont="1" applyFill="1" applyBorder="1" applyAlignment="1">
      <alignment horizontal="center" vertical="center" wrapText="1"/>
    </xf>
    <xf numFmtId="0" fontId="34" fillId="0" borderId="1" xfId="227" applyFont="1" applyFill="1" applyBorder="1" applyAlignment="1">
      <alignment horizontal="center" vertical="center" wrapText="1"/>
    </xf>
    <xf numFmtId="0" fontId="61" fillId="0" borderId="15" xfId="227" applyFont="1" applyFill="1" applyBorder="1" applyAlignment="1">
      <alignment horizontal="left" vertical="center" wrapText="1"/>
    </xf>
    <xf numFmtId="0" fontId="61" fillId="0" borderId="17" xfId="227" applyFont="1" applyFill="1" applyBorder="1" applyAlignment="1">
      <alignment horizontal="left" vertical="center" wrapText="1"/>
    </xf>
    <xf numFmtId="0" fontId="61" fillId="0" borderId="16" xfId="227" applyFont="1" applyFill="1" applyBorder="1" applyAlignment="1">
      <alignment horizontal="left" vertical="center" wrapText="1"/>
    </xf>
    <xf numFmtId="49" fontId="34" fillId="0" borderId="1" xfId="227" applyNumberFormat="1" applyFont="1" applyFill="1" applyBorder="1" applyAlignment="1">
      <alignment horizontal="center" vertical="center" wrapText="1"/>
    </xf>
    <xf numFmtId="0" fontId="23" fillId="0" borderId="15" xfId="227" applyFill="1" applyBorder="1" applyAlignment="1">
      <alignment horizontal="left" vertical="center"/>
    </xf>
    <xf numFmtId="0" fontId="23" fillId="0" borderId="17" xfId="227" applyFill="1" applyBorder="1" applyAlignment="1">
      <alignment horizontal="left" vertical="center"/>
    </xf>
    <xf numFmtId="0" fontId="23" fillId="0" borderId="16" xfId="227" applyFill="1" applyBorder="1" applyAlignment="1">
      <alignment horizontal="left" vertical="center"/>
    </xf>
    <xf numFmtId="0" fontId="23" fillId="0" borderId="15" xfId="227" applyFill="1" applyBorder="1" applyAlignment="1">
      <alignment horizontal="left" vertical="center" wrapText="1"/>
    </xf>
    <xf numFmtId="0" fontId="23" fillId="0" borderId="17" xfId="227" applyFill="1" applyBorder="1" applyAlignment="1">
      <alignment horizontal="left" vertical="center" wrapText="1"/>
    </xf>
    <xf numFmtId="0" fontId="23" fillId="0" borderId="16" xfId="227" applyFill="1" applyBorder="1" applyAlignment="1">
      <alignment horizontal="left"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5" xfId="0" applyFont="1" applyBorder="1" applyAlignment="1">
      <alignment horizontal="center" vertical="center"/>
    </xf>
    <xf numFmtId="0" fontId="18" fillId="0" borderId="17" xfId="0" applyFont="1" applyBorder="1" applyAlignment="1">
      <alignment horizontal="center" vertical="center"/>
    </xf>
    <xf numFmtId="0" fontId="18" fillId="0" borderId="16" xfId="0" applyFont="1" applyBorder="1" applyAlignment="1">
      <alignment horizontal="center" vertical="center"/>
    </xf>
    <xf numFmtId="0" fontId="18" fillId="0" borderId="1" xfId="0" applyNumberFormat="1" applyFont="1" applyBorder="1" applyAlignment="1">
      <alignment horizontal="center" vertical="center"/>
    </xf>
    <xf numFmtId="183" fontId="18" fillId="0" borderId="38" xfId="227" applyNumberFormat="1" applyFont="1" applyFill="1" applyBorder="1" applyAlignment="1">
      <alignment horizontal="center" vertical="center" wrapText="1"/>
    </xf>
    <xf numFmtId="183" fontId="23" fillId="0" borderId="38" xfId="227" applyNumberFormat="1" applyFill="1" applyBorder="1" applyAlignment="1">
      <alignment horizontal="center" vertical="center" wrapText="1"/>
    </xf>
    <xf numFmtId="183" fontId="18" fillId="5" borderId="2" xfId="227" applyNumberFormat="1" applyFont="1" applyFill="1" applyBorder="1" applyAlignment="1">
      <alignment horizontal="center" vertical="center" wrapText="1"/>
    </xf>
    <xf numFmtId="183" fontId="23" fillId="5" borderId="3" xfId="227" applyNumberFormat="1" applyFont="1" applyFill="1" applyBorder="1" applyAlignment="1">
      <alignment horizontal="center" vertical="center" wrapText="1"/>
    </xf>
    <xf numFmtId="0" fontId="66" fillId="0" borderId="1" xfId="227" applyNumberFormat="1" applyFont="1" applyFill="1" applyBorder="1" applyAlignment="1" applyProtection="1">
      <alignment horizontal="center" vertical="center"/>
    </xf>
    <xf numFmtId="177" fontId="72" fillId="0" borderId="1" xfId="227" quotePrefix="1" applyNumberFormat="1" applyFont="1" applyFill="1" applyBorder="1" applyAlignment="1" applyProtection="1">
      <alignment horizontal="center" vertical="center"/>
    </xf>
    <xf numFmtId="177" fontId="72" fillId="0" borderId="1" xfId="227" applyNumberFormat="1" applyFont="1" applyFill="1" applyBorder="1" applyAlignment="1" applyProtection="1">
      <alignment horizontal="center" vertical="center"/>
    </xf>
    <xf numFmtId="0" fontId="32" fillId="0" borderId="15" xfId="227" applyNumberFormat="1" applyFont="1" applyFill="1" applyBorder="1" applyAlignment="1" applyProtection="1">
      <alignment horizontal="center" vertical="center" wrapText="1"/>
    </xf>
    <xf numFmtId="183" fontId="23" fillId="5" borderId="2" xfId="227" applyNumberFormat="1" applyFont="1" applyFill="1" applyBorder="1" applyAlignment="1">
      <alignment horizontal="center" vertical="center"/>
    </xf>
    <xf numFmtId="183" fontId="23" fillId="5" borderId="3" xfId="227" applyNumberFormat="1" applyFill="1" applyBorder="1" applyAlignment="1">
      <alignment horizontal="center" vertical="center"/>
    </xf>
    <xf numFmtId="183" fontId="23" fillId="5" borderId="2" xfId="227" applyNumberFormat="1" applyFont="1" applyFill="1" applyBorder="1" applyAlignment="1">
      <alignment horizontal="center" vertical="center" wrapText="1"/>
    </xf>
    <xf numFmtId="183" fontId="23" fillId="5" borderId="3" xfId="227" applyNumberFormat="1" applyFill="1" applyBorder="1" applyAlignment="1">
      <alignment horizontal="center" vertical="center" wrapText="1"/>
    </xf>
    <xf numFmtId="0" fontId="37" fillId="0" borderId="15" xfId="230" applyFont="1" applyFill="1" applyBorder="1" applyAlignment="1">
      <alignment horizontal="center" vertical="center" wrapText="1"/>
    </xf>
    <xf numFmtId="0" fontId="37" fillId="0" borderId="17" xfId="230" applyFont="1" applyFill="1" applyBorder="1" applyAlignment="1">
      <alignment horizontal="center" vertical="center" wrapText="1"/>
    </xf>
    <xf numFmtId="0" fontId="37" fillId="0" borderId="16" xfId="230" applyFont="1" applyFill="1" applyBorder="1" applyAlignment="1">
      <alignment horizontal="center" vertical="center" wrapText="1"/>
    </xf>
    <xf numFmtId="0" fontId="37" fillId="0" borderId="15" xfId="230" applyFont="1" applyFill="1" applyBorder="1" applyAlignment="1">
      <alignment horizontal="center" vertical="center"/>
    </xf>
    <xf numFmtId="0" fontId="37" fillId="0" borderId="16" xfId="230" applyFont="1" applyFill="1" applyBorder="1" applyAlignment="1">
      <alignment horizontal="center" vertical="center"/>
    </xf>
    <xf numFmtId="0" fontId="37" fillId="0" borderId="1" xfId="230" applyFont="1" applyFill="1" applyBorder="1" applyAlignment="1">
      <alignment horizontal="center" vertical="center"/>
    </xf>
    <xf numFmtId="0" fontId="37" fillId="9" borderId="1" xfId="227" applyFont="1" applyFill="1" applyBorder="1" applyAlignment="1">
      <alignment horizontal="center" vertical="center"/>
    </xf>
    <xf numFmtId="0" fontId="25" fillId="0" borderId="1" xfId="227" applyFont="1" applyFill="1" applyBorder="1" applyAlignment="1">
      <alignment horizontal="center" vertical="center"/>
    </xf>
    <xf numFmtId="0" fontId="32" fillId="0" borderId="1" xfId="227" applyFont="1" applyFill="1" applyBorder="1" applyAlignment="1">
      <alignment horizontal="center" vertical="center"/>
    </xf>
    <xf numFmtId="0" fontId="55" fillId="0" borderId="1" xfId="227" applyFont="1" applyFill="1" applyBorder="1" applyAlignment="1">
      <alignment horizontal="center" vertical="center"/>
    </xf>
    <xf numFmtId="0" fontId="68" fillId="0" borderId="1" xfId="227" applyFont="1" applyFill="1" applyBorder="1" applyAlignment="1">
      <alignment horizontal="center" vertical="center"/>
    </xf>
    <xf numFmtId="0" fontId="67" fillId="0" borderId="33" xfId="227" applyFont="1" applyFill="1" applyBorder="1" applyAlignment="1">
      <alignment horizontal="center" vertical="center"/>
    </xf>
    <xf numFmtId="0" fontId="23" fillId="0" borderId="37" xfId="227" applyBorder="1">
      <alignment vertical="center"/>
    </xf>
    <xf numFmtId="0" fontId="23" fillId="0" borderId="34" xfId="227" applyBorder="1">
      <alignment vertical="center"/>
    </xf>
    <xf numFmtId="0" fontId="23" fillId="0" borderId="35" xfId="227" applyBorder="1">
      <alignment vertical="center"/>
    </xf>
    <xf numFmtId="0" fontId="23" fillId="0" borderId="11" xfId="227" applyBorder="1">
      <alignment vertical="center"/>
    </xf>
    <xf numFmtId="0" fontId="23" fillId="0" borderId="36" xfId="227" applyBorder="1">
      <alignment vertical="center"/>
    </xf>
    <xf numFmtId="0" fontId="65" fillId="0" borderId="1" xfId="227" applyFont="1" applyFill="1" applyBorder="1" applyAlignment="1">
      <alignment horizontal="center" vertical="center"/>
    </xf>
    <xf numFmtId="178" fontId="39" fillId="0" borderId="1" xfId="227" applyNumberFormat="1" applyFont="1" applyFill="1" applyBorder="1" applyAlignment="1">
      <alignment horizontal="center" vertical="center"/>
    </xf>
    <xf numFmtId="184" fontId="23" fillId="0" borderId="1" xfId="227" applyNumberFormat="1" applyFill="1" applyBorder="1" applyAlignment="1">
      <alignment horizontal="center" vertical="center"/>
    </xf>
    <xf numFmtId="183" fontId="23" fillId="0" borderId="0" xfId="227" applyNumberFormat="1" applyFill="1" applyBorder="1" applyAlignment="1" applyProtection="1">
      <alignment horizontal="center" vertical="center"/>
    </xf>
    <xf numFmtId="183" fontId="23" fillId="0" borderId="0" xfId="227" applyNumberFormat="1" applyFill="1" applyBorder="1" applyAlignment="1">
      <alignment horizontal="center" vertical="center"/>
    </xf>
    <xf numFmtId="0" fontId="69" fillId="0" borderId="0" xfId="227" applyFont="1" applyFill="1" applyBorder="1" applyAlignment="1">
      <alignment horizontal="center" vertical="center"/>
    </xf>
    <xf numFmtId="183" fontId="23" fillId="0" borderId="0" xfId="227" applyNumberFormat="1" applyFont="1" applyFill="1" applyBorder="1" applyAlignment="1">
      <alignment horizontal="center" vertical="center"/>
    </xf>
    <xf numFmtId="183" fontId="46" fillId="0" borderId="0" xfId="227" applyNumberFormat="1" applyFont="1" applyFill="1" applyBorder="1" applyAlignment="1">
      <alignment horizontal="center" vertical="center"/>
    </xf>
    <xf numFmtId="0" fontId="44" fillId="0" borderId="0" xfId="227" applyFont="1" applyFill="1" applyBorder="1" applyAlignment="1">
      <alignment horizontal="center" vertical="center"/>
    </xf>
    <xf numFmtId="0" fontId="70" fillId="0" borderId="0" xfId="227" applyFont="1" applyFill="1" applyBorder="1" applyAlignment="1">
      <alignment horizontal="center" vertical="center"/>
    </xf>
    <xf numFmtId="0" fontId="44" fillId="0" borderId="0" xfId="227" applyFont="1" applyFill="1" applyBorder="1" applyAlignment="1">
      <alignment horizontal="right" vertical="center"/>
    </xf>
    <xf numFmtId="0" fontId="71" fillId="0" borderId="0" xfId="227" applyFont="1" applyFill="1" applyBorder="1" applyAlignment="1">
      <alignment horizontal="center" vertical="center"/>
    </xf>
    <xf numFmtId="0" fontId="51" fillId="0" borderId="1" xfId="227" applyFont="1" applyBorder="1" applyAlignment="1">
      <alignment horizontal="center" vertical="center" wrapText="1"/>
    </xf>
    <xf numFmtId="0" fontId="49" fillId="0" borderId="0" xfId="227" applyFont="1" applyAlignment="1">
      <alignment horizontal="center" vertical="center"/>
    </xf>
    <xf numFmtId="0" fontId="32" fillId="0" borderId="0" xfId="227" applyNumberFormat="1" applyFont="1" applyAlignment="1">
      <alignment horizontal="center" vertical="center"/>
    </xf>
    <xf numFmtId="0" fontId="32" fillId="0" borderId="0" xfId="227" applyNumberFormat="1" applyFont="1" applyBorder="1" applyAlignment="1">
      <alignment horizontal="center" vertical="center" wrapText="1"/>
    </xf>
    <xf numFmtId="0" fontId="44" fillId="0" borderId="11" xfId="227" applyNumberFormat="1" applyFont="1" applyBorder="1" applyAlignment="1">
      <alignment horizontal="center" vertical="center"/>
    </xf>
    <xf numFmtId="0" fontId="72" fillId="0" borderId="2" xfId="227" applyFont="1" applyBorder="1" applyAlignment="1">
      <alignment horizontal="center" vertical="center" wrapText="1"/>
    </xf>
    <xf numFmtId="0" fontId="72" fillId="0" borderId="30" xfId="227" applyFont="1" applyBorder="1" applyAlignment="1">
      <alignment horizontal="center" vertical="center" wrapText="1"/>
    </xf>
    <xf numFmtId="0" fontId="34" fillId="0" borderId="15" xfId="227" applyFont="1" applyBorder="1" applyAlignment="1">
      <alignment horizontal="left" vertical="center" wrapText="1"/>
    </xf>
    <xf numFmtId="0" fontId="34" fillId="0" borderId="17" xfId="227" applyFont="1" applyBorder="1" applyAlignment="1">
      <alignment horizontal="left" vertical="center" wrapText="1"/>
    </xf>
    <xf numFmtId="0" fontId="34" fillId="0" borderId="16" xfId="227" applyFont="1" applyBorder="1" applyAlignment="1">
      <alignment horizontal="left" vertical="center" wrapText="1"/>
    </xf>
    <xf numFmtId="0" fontId="34" fillId="0" borderId="15" xfId="227" applyFont="1" applyBorder="1" applyAlignment="1">
      <alignment horizontal="center" vertical="center" wrapText="1"/>
    </xf>
    <xf numFmtId="0" fontId="34" fillId="0" borderId="17" xfId="227" applyFont="1" applyBorder="1" applyAlignment="1">
      <alignment horizontal="center" vertical="center" wrapText="1"/>
    </xf>
    <xf numFmtId="0" fontId="34" fillId="0" borderId="16" xfId="227" applyFont="1" applyBorder="1" applyAlignment="1">
      <alignment horizontal="center" vertical="center" wrapText="1"/>
    </xf>
    <xf numFmtId="0" fontId="73" fillId="0" borderId="2" xfId="230" applyFont="1" applyBorder="1" applyAlignment="1">
      <alignment horizontal="center" vertical="center" wrapText="1"/>
    </xf>
    <xf numFmtId="0" fontId="73" fillId="0" borderId="30" xfId="230" applyFont="1" applyBorder="1" applyAlignment="1">
      <alignment horizontal="center" vertical="center" wrapText="1"/>
    </xf>
    <xf numFmtId="0" fontId="73" fillId="0" borderId="3" xfId="230" applyFont="1" applyBorder="1" applyAlignment="1">
      <alignment horizontal="center" vertical="center" wrapText="1"/>
    </xf>
    <xf numFmtId="0" fontId="51" fillId="4" borderId="15" xfId="227" applyFont="1" applyFill="1" applyBorder="1" applyAlignment="1">
      <alignment horizontal="center" vertical="center" wrapText="1"/>
    </xf>
    <xf numFmtId="0" fontId="51" fillId="4" borderId="17" xfId="227" applyFont="1" applyFill="1" applyBorder="1" applyAlignment="1">
      <alignment horizontal="center" vertical="center" wrapText="1"/>
    </xf>
    <xf numFmtId="0" fontId="51" fillId="4" borderId="16" xfId="227" applyFont="1" applyFill="1" applyBorder="1" applyAlignment="1">
      <alignment horizontal="center" vertical="center" wrapText="1"/>
    </xf>
    <xf numFmtId="0" fontId="36" fillId="0" borderId="15" xfId="230" applyFont="1" applyBorder="1" applyAlignment="1">
      <alignment horizontal="center" vertical="center" wrapText="1"/>
    </xf>
    <xf numFmtId="0" fontId="36" fillId="0" borderId="17" xfId="230" applyFont="1" applyBorder="1" applyAlignment="1">
      <alignment horizontal="center" vertical="center" wrapText="1"/>
    </xf>
    <xf numFmtId="0" fontId="36" fillId="0" borderId="16" xfId="230" applyFont="1" applyBorder="1" applyAlignment="1">
      <alignment horizontal="center" vertical="center" wrapText="1"/>
    </xf>
    <xf numFmtId="0" fontId="36" fillId="0" borderId="33" xfId="230" applyFont="1" applyBorder="1" applyAlignment="1">
      <alignment horizontal="center" vertical="center" wrapText="1"/>
    </xf>
    <xf numFmtId="0" fontId="36" fillId="0" borderId="37" xfId="230" applyFont="1" applyBorder="1" applyAlignment="1">
      <alignment horizontal="center" vertical="center" wrapText="1"/>
    </xf>
    <xf numFmtId="0" fontId="36" fillId="0" borderId="34" xfId="230" applyFont="1" applyBorder="1" applyAlignment="1">
      <alignment horizontal="center" vertical="center" wrapText="1"/>
    </xf>
    <xf numFmtId="0" fontId="36" fillId="0" borderId="35" xfId="230" applyFont="1" applyBorder="1" applyAlignment="1">
      <alignment horizontal="center" vertical="center" wrapText="1"/>
    </xf>
    <xf numFmtId="0" fontId="36" fillId="0" borderId="11" xfId="230" applyFont="1" applyBorder="1" applyAlignment="1">
      <alignment horizontal="center" vertical="center" wrapText="1"/>
    </xf>
    <xf numFmtId="0" fontId="36" fillId="0" borderId="36" xfId="230" applyFont="1" applyBorder="1" applyAlignment="1">
      <alignment horizontal="center" vertical="center" wrapText="1"/>
    </xf>
    <xf numFmtId="0" fontId="22" fillId="0" borderId="15" xfId="227" applyFont="1" applyBorder="1" applyAlignment="1">
      <alignment horizontal="center" vertical="center" wrapText="1"/>
    </xf>
    <xf numFmtId="0" fontId="22" fillId="0" borderId="17" xfId="227" applyFont="1" applyBorder="1" applyAlignment="1">
      <alignment horizontal="center" vertical="center" wrapText="1"/>
    </xf>
    <xf numFmtId="0" fontId="22" fillId="0" borderId="16" xfId="227" applyFont="1" applyBorder="1" applyAlignment="1">
      <alignment horizontal="center" vertical="center" wrapText="1"/>
    </xf>
    <xf numFmtId="0" fontId="51" fillId="4" borderId="1" xfId="227" applyFont="1" applyFill="1" applyBorder="1" applyAlignment="1">
      <alignment horizontal="center" vertical="center" wrapText="1"/>
    </xf>
    <xf numFmtId="0" fontId="34" fillId="0" borderId="1" xfId="0" applyFont="1" applyBorder="1" applyAlignment="1">
      <alignment horizontal="center" vertical="center" wrapText="1"/>
    </xf>
    <xf numFmtId="0" fontId="37" fillId="0" borderId="1" xfId="227" applyFont="1" applyFill="1" applyBorder="1" applyAlignment="1">
      <alignment horizontal="left" vertical="center"/>
    </xf>
    <xf numFmtId="177" fontId="32" fillId="0" borderId="1" xfId="227" quotePrefix="1" applyNumberFormat="1" applyFont="1" applyFill="1" applyBorder="1" applyAlignment="1" applyProtection="1">
      <alignment horizontal="center" vertical="center"/>
    </xf>
    <xf numFmtId="177" fontId="32" fillId="0" borderId="1" xfId="227" applyNumberFormat="1" applyFont="1" applyFill="1" applyBorder="1" applyAlignment="1" applyProtection="1">
      <alignment horizontal="center" vertical="center"/>
    </xf>
    <xf numFmtId="0" fontId="18" fillId="5" borderId="15" xfId="227" applyFont="1" applyFill="1" applyBorder="1" applyAlignment="1" applyProtection="1">
      <alignment horizontal="center" vertical="center"/>
    </xf>
    <xf numFmtId="0" fontId="23" fillId="5" borderId="17" xfId="227" applyFill="1" applyBorder="1" applyAlignment="1" applyProtection="1">
      <alignment horizontal="center" vertical="center"/>
    </xf>
    <xf numFmtId="0" fontId="23" fillId="5" borderId="16" xfId="227" applyFill="1" applyBorder="1" applyAlignment="1" applyProtection="1">
      <alignment horizontal="center" vertical="center"/>
    </xf>
    <xf numFmtId="0" fontId="66" fillId="9" borderId="1" xfId="227" applyNumberFormat="1" applyFont="1" applyFill="1" applyBorder="1" applyAlignment="1" applyProtection="1">
      <alignment horizontal="center" vertical="center"/>
    </xf>
    <xf numFmtId="183" fontId="23" fillId="5" borderId="2" xfId="227" applyNumberFormat="1" applyFill="1" applyBorder="1" applyAlignment="1" applyProtection="1">
      <alignment horizontal="center" vertical="center" wrapText="1"/>
    </xf>
    <xf numFmtId="183" fontId="23" fillId="5" borderId="3" xfId="227" applyNumberFormat="1" applyFill="1" applyBorder="1" applyAlignment="1" applyProtection="1">
      <alignment horizontal="center" vertical="center" wrapText="1"/>
    </xf>
    <xf numFmtId="0" fontId="23" fillId="5" borderId="2" xfId="227" applyFill="1" applyBorder="1" applyAlignment="1" applyProtection="1">
      <alignment horizontal="center" vertical="center" wrapText="1"/>
    </xf>
    <xf numFmtId="0" fontId="23" fillId="5" borderId="3" xfId="227" applyFill="1" applyBorder="1" applyAlignment="1" applyProtection="1">
      <alignment horizontal="center" vertical="center" wrapText="1"/>
    </xf>
    <xf numFmtId="178" fontId="23" fillId="5" borderId="2" xfId="227" applyNumberFormat="1" applyFill="1" applyBorder="1" applyAlignment="1" applyProtection="1">
      <alignment horizontal="center" vertical="center" wrapText="1"/>
    </xf>
    <xf numFmtId="178" fontId="23" fillId="5" borderId="3" xfId="227" applyNumberFormat="1" applyFill="1" applyBorder="1" applyAlignment="1" applyProtection="1">
      <alignment horizontal="center" vertical="center" wrapText="1"/>
    </xf>
    <xf numFmtId="182" fontId="23" fillId="5" borderId="2" xfId="227" applyNumberFormat="1" applyFont="1" applyFill="1" applyBorder="1" applyAlignment="1" applyProtection="1">
      <alignment horizontal="center" vertical="center" wrapText="1"/>
    </xf>
    <xf numFmtId="182" fontId="23" fillId="5" borderId="3" xfId="227" applyNumberFormat="1" applyFill="1" applyBorder="1" applyAlignment="1" applyProtection="1">
      <alignment horizontal="center" vertical="center" wrapText="1"/>
    </xf>
    <xf numFmtId="0" fontId="40" fillId="0" borderId="0" xfId="227" applyFont="1" applyFill="1" applyBorder="1" applyAlignment="1">
      <alignment horizontal="left" vertical="center"/>
    </xf>
    <xf numFmtId="182" fontId="34" fillId="0" borderId="15" xfId="227" applyNumberFormat="1" applyFont="1" applyFill="1" applyBorder="1" applyAlignment="1">
      <alignment horizontal="center" vertical="center"/>
    </xf>
    <xf numFmtId="182" fontId="34" fillId="0" borderId="16" xfId="227" applyNumberFormat="1" applyFont="1" applyFill="1" applyBorder="1" applyAlignment="1">
      <alignment horizontal="center" vertical="center"/>
    </xf>
    <xf numFmtId="184" fontId="18" fillId="0" borderId="16" xfId="227" applyNumberFormat="1" applyFont="1" applyFill="1" applyBorder="1" applyAlignment="1">
      <alignment horizontal="center" vertical="center"/>
    </xf>
    <xf numFmtId="0" fontId="34" fillId="0" borderId="11" xfId="227" applyNumberFormat="1" applyFont="1" applyBorder="1" applyAlignment="1">
      <alignment horizontal="center" vertical="center"/>
    </xf>
    <xf numFmtId="177" fontId="44" fillId="0" borderId="11" xfId="227" applyNumberFormat="1" applyFont="1" applyBorder="1" applyAlignment="1">
      <alignment horizontal="center" vertical="center"/>
    </xf>
    <xf numFmtId="0" fontId="32" fillId="0" borderId="11" xfId="227" applyNumberFormat="1" applyFont="1" applyBorder="1" applyAlignment="1">
      <alignment horizontal="left" vertical="center"/>
    </xf>
    <xf numFmtId="0" fontId="34" fillId="0" borderId="0" xfId="227" applyNumberFormat="1" applyFont="1" applyAlignment="1">
      <alignment vertical="center"/>
    </xf>
    <xf numFmtId="0" fontId="34" fillId="0" borderId="0" xfId="227" applyNumberFormat="1" applyFont="1" applyAlignment="1">
      <alignment horizontal="center" vertical="center"/>
    </xf>
    <xf numFmtId="0" fontId="32" fillId="0" borderId="0" xfId="227" applyNumberFormat="1" applyFont="1" applyBorder="1" applyAlignment="1">
      <alignment horizontal="center" vertical="center"/>
    </xf>
    <xf numFmtId="0" fontId="32" fillId="0" borderId="0" xfId="227" applyNumberFormat="1" applyFont="1" applyAlignment="1">
      <alignment horizontal="left" vertical="center" wrapText="1"/>
    </xf>
    <xf numFmtId="0" fontId="51" fillId="0" borderId="1" xfId="227" applyFont="1" applyBorder="1" applyAlignment="1">
      <alignment horizontal="center" vertical="center"/>
    </xf>
    <xf numFmtId="0" fontId="74" fillId="0" borderId="1" xfId="227" applyFont="1" applyBorder="1" applyAlignment="1">
      <alignment horizontal="center" vertical="center" wrapText="1"/>
    </xf>
    <xf numFmtId="0" fontId="51" fillId="0" borderId="15" xfId="227" applyFont="1" applyBorder="1" applyAlignment="1">
      <alignment horizontal="center" vertical="center" wrapText="1"/>
    </xf>
    <xf numFmtId="0" fontId="51" fillId="0" borderId="17" xfId="227" applyFont="1" applyBorder="1" applyAlignment="1">
      <alignment horizontal="center" vertical="center" wrapText="1"/>
    </xf>
    <xf numFmtId="0" fontId="51" fillId="0" borderId="16" xfId="227" applyFont="1" applyBorder="1" applyAlignment="1">
      <alignment horizontal="center" vertical="center" wrapText="1"/>
    </xf>
    <xf numFmtId="0" fontId="79" fillId="0" borderId="15" xfId="227" applyFont="1" applyBorder="1" applyAlignment="1">
      <alignment horizontal="center" vertical="center" wrapText="1"/>
    </xf>
    <xf numFmtId="0" fontId="79" fillId="0" borderId="17" xfId="227" applyFont="1" applyBorder="1" applyAlignment="1">
      <alignment horizontal="center" vertical="center" wrapText="1"/>
    </xf>
    <xf numFmtId="0" fontId="79" fillId="0" borderId="16" xfId="227" applyFont="1" applyBorder="1" applyAlignment="1">
      <alignment horizontal="center" vertical="center" wrapText="1"/>
    </xf>
    <xf numFmtId="0" fontId="22" fillId="0" borderId="1" xfId="227" applyFont="1" applyBorder="1" applyAlignment="1">
      <alignment horizontal="center" vertical="center" wrapText="1"/>
    </xf>
    <xf numFmtId="0" fontId="81" fillId="0" borderId="1" xfId="227" applyFont="1" applyBorder="1" applyAlignment="1">
      <alignment horizontal="center" vertical="center" wrapText="1"/>
    </xf>
    <xf numFmtId="0" fontId="23" fillId="0" borderId="1" xfId="227" applyBorder="1">
      <alignment vertical="center"/>
    </xf>
    <xf numFmtId="0" fontId="74" fillId="4" borderId="1" xfId="227" applyFont="1" applyFill="1" applyBorder="1" applyAlignment="1">
      <alignment horizontal="center" vertical="center" wrapText="1"/>
    </xf>
    <xf numFmtId="0" fontId="51" fillId="0" borderId="1" xfId="227" applyFont="1" applyFill="1" applyBorder="1" applyAlignment="1">
      <alignment horizontal="center" vertical="center" wrapText="1"/>
    </xf>
    <xf numFmtId="0" fontId="51" fillId="0" borderId="1" xfId="227" applyFont="1" applyFill="1" applyBorder="1" applyAlignment="1">
      <alignment horizontal="left" vertical="center" wrapText="1"/>
    </xf>
    <xf numFmtId="0" fontId="53" fillId="12" borderId="0" xfId="227" applyFont="1" applyFill="1" applyBorder="1" applyAlignment="1">
      <alignment horizontal="center" vertical="center"/>
    </xf>
    <xf numFmtId="0" fontId="82" fillId="10" borderId="1" xfId="227" applyFont="1" applyFill="1" applyBorder="1" applyAlignment="1">
      <alignment horizontal="center" vertical="center"/>
    </xf>
    <xf numFmtId="0" fontId="52" fillId="12" borderId="37" xfId="227" applyFont="1" applyFill="1" applyBorder="1" applyAlignment="1">
      <alignment horizontal="center" vertical="center" textRotation="255"/>
    </xf>
    <xf numFmtId="0" fontId="52" fillId="12" borderId="0" xfId="227" applyFont="1" applyFill="1" applyBorder="1" applyAlignment="1">
      <alignment horizontal="center" vertical="center" textRotation="255"/>
    </xf>
    <xf numFmtId="0" fontId="53" fillId="12" borderId="37" xfId="227" applyFont="1" applyFill="1" applyBorder="1" applyAlignment="1">
      <alignment horizontal="center" vertical="center"/>
    </xf>
    <xf numFmtId="0" fontId="53" fillId="12" borderId="0" xfId="227" applyFont="1" applyFill="1" applyBorder="1" applyAlignment="1">
      <alignment horizontal="center" vertical="center" wrapText="1"/>
    </xf>
    <xf numFmtId="0" fontId="35" fillId="12" borderId="0" xfId="227" applyFont="1" applyFill="1" applyBorder="1" applyAlignment="1">
      <alignment horizontal="center" vertical="center" wrapText="1"/>
    </xf>
    <xf numFmtId="0" fontId="4" fillId="0" borderId="1" xfId="230" applyFont="1" applyFill="1" applyBorder="1" applyAlignment="1">
      <alignment horizontal="center" vertical="center"/>
    </xf>
    <xf numFmtId="177" fontId="34" fillId="0" borderId="1" xfId="227" applyNumberFormat="1" applyFont="1" applyBorder="1" applyAlignment="1">
      <alignment horizontal="center" vertical="center"/>
    </xf>
    <xf numFmtId="0" fontId="34" fillId="0" borderId="1" xfId="227" applyNumberFormat="1" applyFont="1" applyBorder="1" applyAlignment="1">
      <alignment horizontal="center" vertical="center"/>
    </xf>
    <xf numFmtId="0" fontId="85" fillId="0" borderId="0" xfId="230" applyFont="1" applyAlignment="1">
      <alignment horizontal="center" vertical="center"/>
    </xf>
    <xf numFmtId="0" fontId="85" fillId="0" borderId="11" xfId="230" applyFont="1" applyBorder="1" applyAlignment="1">
      <alignment horizontal="center" vertical="center"/>
    </xf>
    <xf numFmtId="0" fontId="4" fillId="0" borderId="2" xfId="230" applyFont="1" applyFill="1" applyBorder="1" applyAlignment="1">
      <alignment horizontal="center" vertical="center"/>
    </xf>
    <xf numFmtId="0" fontId="4" fillId="0" borderId="30" xfId="230" applyFont="1" applyFill="1" applyBorder="1" applyAlignment="1">
      <alignment horizontal="center" vertical="center"/>
    </xf>
    <xf numFmtId="0" fontId="4" fillId="0" borderId="3" xfId="230" applyFont="1" applyFill="1" applyBorder="1" applyAlignment="1">
      <alignment horizontal="center" vertical="center"/>
    </xf>
    <xf numFmtId="0" fontId="4" fillId="0" borderId="15" xfId="230" applyFont="1" applyFill="1" applyBorder="1" applyAlignment="1">
      <alignment horizontal="center" vertical="center"/>
    </xf>
    <xf numFmtId="0" fontId="4" fillId="0" borderId="16" xfId="230" applyFont="1" applyFill="1" applyBorder="1" applyAlignment="1">
      <alignment horizontal="center" vertical="center"/>
    </xf>
    <xf numFmtId="0" fontId="10" fillId="0" borderId="33" xfId="230" applyFont="1" applyFill="1" applyBorder="1" applyAlignment="1">
      <alignment horizontal="center" vertical="center" wrapText="1"/>
    </xf>
    <xf numFmtId="0" fontId="10" fillId="0" borderId="37" xfId="230" applyFont="1" applyFill="1" applyBorder="1" applyAlignment="1">
      <alignment horizontal="center" vertical="center" wrapText="1"/>
    </xf>
    <xf numFmtId="0" fontId="10" fillId="0" borderId="34" xfId="230" applyFont="1" applyFill="1" applyBorder="1" applyAlignment="1">
      <alignment horizontal="center" vertical="center" wrapText="1"/>
    </xf>
    <xf numFmtId="0" fontId="10" fillId="0" borderId="38" xfId="230" applyFont="1" applyFill="1" applyBorder="1" applyAlignment="1">
      <alignment horizontal="center" vertical="center" wrapText="1"/>
    </xf>
    <xf numFmtId="0" fontId="10" fillId="0" borderId="0" xfId="230" applyFont="1" applyFill="1" applyBorder="1" applyAlignment="1">
      <alignment horizontal="center" vertical="center" wrapText="1"/>
    </xf>
    <xf numFmtId="0" fontId="10" fillId="0" borderId="32" xfId="230" applyFont="1" applyFill="1" applyBorder="1" applyAlignment="1">
      <alignment horizontal="center" vertical="center" wrapText="1"/>
    </xf>
    <xf numFmtId="0" fontId="10" fillId="0" borderId="35" xfId="230" applyFont="1" applyFill="1" applyBorder="1" applyAlignment="1">
      <alignment horizontal="center" vertical="center" wrapText="1"/>
    </xf>
    <xf numFmtId="0" fontId="10" fillId="0" borderId="11" xfId="230" applyFont="1" applyFill="1" applyBorder="1" applyAlignment="1">
      <alignment horizontal="center" vertical="center" wrapText="1"/>
    </xf>
    <xf numFmtId="0" fontId="10" fillId="0" borderId="36" xfId="230" applyFont="1" applyFill="1" applyBorder="1" applyAlignment="1">
      <alignment horizontal="center" vertical="center" wrapText="1"/>
    </xf>
    <xf numFmtId="179" fontId="24" fillId="13" borderId="2" xfId="230" applyNumberFormat="1" applyFont="1" applyFill="1" applyBorder="1" applyAlignment="1">
      <alignment horizontal="center" vertical="center" wrapText="1"/>
    </xf>
    <xf numFmtId="0" fontId="24" fillId="13" borderId="30" xfId="230" applyFont="1" applyFill="1" applyBorder="1" applyAlignment="1">
      <alignment horizontal="center" vertical="center" wrapText="1"/>
    </xf>
    <xf numFmtId="0" fontId="24" fillId="13" borderId="3" xfId="230" applyFont="1" applyFill="1" applyBorder="1" applyAlignment="1">
      <alignment horizontal="center" vertical="center" wrapText="1"/>
    </xf>
    <xf numFmtId="0" fontId="24" fillId="13" borderId="2" xfId="230" applyFont="1" applyFill="1" applyBorder="1" applyAlignment="1">
      <alignment horizontal="center" vertical="center" wrapText="1"/>
    </xf>
    <xf numFmtId="0" fontId="4" fillId="13" borderId="2" xfId="230" applyFont="1" applyFill="1" applyBorder="1" applyAlignment="1">
      <alignment horizontal="center" vertical="center" wrapText="1"/>
    </xf>
    <xf numFmtId="0" fontId="4" fillId="13" borderId="30" xfId="230" applyFont="1" applyFill="1" applyBorder="1" applyAlignment="1">
      <alignment horizontal="center" vertical="center" wrapText="1"/>
    </xf>
    <xf numFmtId="0" fontId="4" fillId="13" borderId="3" xfId="230" applyFont="1" applyFill="1" applyBorder="1" applyAlignment="1">
      <alignment horizontal="center" vertical="center" wrapText="1"/>
    </xf>
    <xf numFmtId="178" fontId="24" fillId="13" borderId="2" xfId="230" applyNumberFormat="1" applyFont="1" applyFill="1" applyBorder="1" applyAlignment="1">
      <alignment horizontal="center" vertical="center" wrapText="1"/>
    </xf>
    <xf numFmtId="178" fontId="24" fillId="13" borderId="30" xfId="230" applyNumberFormat="1" applyFont="1" applyFill="1" applyBorder="1" applyAlignment="1">
      <alignment horizontal="center" vertical="center" wrapText="1"/>
    </xf>
    <xf numFmtId="178" fontId="24" fillId="13" borderId="3" xfId="230" applyNumberFormat="1" applyFont="1" applyFill="1" applyBorder="1" applyAlignment="1">
      <alignment horizontal="center" vertical="center" wrapText="1"/>
    </xf>
    <xf numFmtId="0" fontId="24" fillId="13" borderId="15" xfId="230" applyFont="1" applyFill="1" applyBorder="1" applyAlignment="1">
      <alignment horizontal="center" vertical="center"/>
    </xf>
    <xf numFmtId="0" fontId="24" fillId="13" borderId="17" xfId="230" applyFont="1" applyFill="1" applyBorder="1" applyAlignment="1">
      <alignment horizontal="center" vertical="center"/>
    </xf>
    <xf numFmtId="0" fontId="24" fillId="13" borderId="16" xfId="230" applyFont="1" applyFill="1" applyBorder="1" applyAlignment="1">
      <alignment horizontal="center" vertical="center"/>
    </xf>
    <xf numFmtId="0" fontId="17" fillId="0" borderId="1" xfId="230" applyFont="1" applyFill="1" applyBorder="1" applyAlignment="1">
      <alignment horizontal="center" vertical="center"/>
    </xf>
    <xf numFmtId="0" fontId="4" fillId="0" borderId="34" xfId="230" applyFont="1" applyFill="1" applyBorder="1" applyAlignment="1">
      <alignment horizontal="center" vertical="center" wrapText="1"/>
    </xf>
    <xf numFmtId="0" fontId="4" fillId="0" borderId="32" xfId="230" applyFont="1" applyFill="1" applyBorder="1" applyAlignment="1">
      <alignment horizontal="center" vertical="center" wrapText="1"/>
    </xf>
    <xf numFmtId="0" fontId="4" fillId="0" borderId="1" xfId="230" applyFont="1" applyFill="1" applyBorder="1" applyAlignment="1">
      <alignment horizontal="center" vertical="center" wrapText="1"/>
    </xf>
    <xf numFmtId="0" fontId="21" fillId="0" borderId="1" xfId="226" applyFont="1" applyBorder="1" applyAlignment="1">
      <alignment horizontal="center"/>
    </xf>
    <xf numFmtId="0" fontId="94" fillId="0" borderId="0" xfId="226" applyFont="1" applyAlignment="1">
      <alignment horizontal="center"/>
    </xf>
    <xf numFmtId="0" fontId="95" fillId="0" borderId="0" xfId="226" applyFont="1" applyAlignment="1">
      <alignment horizontal="center"/>
    </xf>
    <xf numFmtId="0" fontId="21" fillId="0" borderId="11" xfId="226" applyFont="1" applyBorder="1" applyAlignment="1">
      <alignment horizontal="center"/>
    </xf>
    <xf numFmtId="0" fontId="5" fillId="0" borderId="11" xfId="226" applyFont="1" applyBorder="1" applyAlignment="1">
      <alignment horizontal="center"/>
    </xf>
    <xf numFmtId="176" fontId="24" fillId="0" borderId="11" xfId="226" applyNumberFormat="1" applyFont="1" applyBorder="1" applyAlignment="1">
      <alignment horizontal="center"/>
    </xf>
    <xf numFmtId="0" fontId="21" fillId="0" borderId="17" xfId="226" applyFont="1" applyBorder="1" applyAlignment="1">
      <alignment horizontal="center"/>
    </xf>
    <xf numFmtId="0" fontId="21" fillId="6" borderId="1" xfId="226" applyFont="1" applyFill="1" applyBorder="1" applyAlignment="1">
      <alignment horizontal="center"/>
    </xf>
    <xf numFmtId="0" fontId="21" fillId="14" borderId="1" xfId="226" applyFont="1" applyFill="1" applyBorder="1" applyAlignment="1">
      <alignment horizontal="center"/>
    </xf>
    <xf numFmtId="0" fontId="93" fillId="15" borderId="37" xfId="226" applyNumberFormat="1" applyFont="1" applyFill="1" applyBorder="1" applyAlignment="1">
      <alignment horizontal="center"/>
    </xf>
    <xf numFmtId="0" fontId="21" fillId="15" borderId="37" xfId="226" applyNumberFormat="1" applyFill="1" applyBorder="1" applyAlignment="1">
      <alignment horizontal="center"/>
    </xf>
    <xf numFmtId="0" fontId="21" fillId="15" borderId="0" xfId="226" applyNumberFormat="1" applyFill="1" applyBorder="1" applyAlignment="1">
      <alignment horizontal="center"/>
    </xf>
    <xf numFmtId="0" fontId="96" fillId="0" borderId="0" xfId="226" applyFont="1" applyBorder="1" applyAlignment="1">
      <alignment horizontal="center"/>
    </xf>
    <xf numFmtId="0" fontId="86" fillId="0" borderId="0" xfId="226" applyFont="1" applyBorder="1" applyAlignment="1">
      <alignment horizontal="center"/>
    </xf>
    <xf numFmtId="0" fontId="21" fillId="0" borderId="0" xfId="226" applyFont="1" applyBorder="1" applyAlignment="1">
      <alignment horizontal="center"/>
    </xf>
    <xf numFmtId="14" fontId="24" fillId="0" borderId="0" xfId="226" applyNumberFormat="1" applyFont="1" applyBorder="1" applyAlignment="1">
      <alignment horizontal="center"/>
    </xf>
    <xf numFmtId="0" fontId="24" fillId="0" borderId="0" xfId="226" applyFont="1" applyBorder="1" applyAlignment="1">
      <alignment horizontal="center"/>
    </xf>
  </cellXfs>
  <cellStyles count="247">
    <cellStyle name="差_油漆领料单(NEW 2009-3-16)" xfId="1"/>
    <cellStyle name="差_油漆领料单(NEW 2009-3-16)_ED-苏州-D090277(简欧 DSJD12)" xfId="27"/>
    <cellStyle name="常规" xfId="0" builtinId="0"/>
    <cellStyle name="常规 10" xfId="28"/>
    <cellStyle name="常规 10 2" xfId="29"/>
    <cellStyle name="常规 10 2 2" xfId="30"/>
    <cellStyle name="常规 10 2 3" xfId="31"/>
    <cellStyle name="常规 10 2 4" xfId="32"/>
    <cellStyle name="常规 10 2 5" xfId="33"/>
    <cellStyle name="常规 10 3" xfId="34"/>
    <cellStyle name="常规 10 3 2" xfId="35"/>
    <cellStyle name="常规 10 3 3" xfId="36"/>
    <cellStyle name="常规 10 3 3 2" xfId="37"/>
    <cellStyle name="常规 10 3 3 2 2" xfId="38"/>
    <cellStyle name="常规 10 3 3 3" xfId="39"/>
    <cellStyle name="常规 10 3 3 4" xfId="40"/>
    <cellStyle name="常规 10 3 3 5" xfId="41"/>
    <cellStyle name="常规 10 4" xfId="42"/>
    <cellStyle name="常规 10 5" xfId="43"/>
    <cellStyle name="常规 10 5 2" xfId="44"/>
    <cellStyle name="常规 10 6" xfId="45"/>
    <cellStyle name="常规 10 7" xfId="235"/>
    <cellStyle name="常规 11" xfId="46"/>
    <cellStyle name="常规 11 2" xfId="47"/>
    <cellStyle name="常规 11 2 2" xfId="48"/>
    <cellStyle name="常规 11 3" xfId="49"/>
    <cellStyle name="常规 11 4" xfId="50"/>
    <cellStyle name="常规 11 5" xfId="51"/>
    <cellStyle name="常规 12" xfId="52"/>
    <cellStyle name="常规 12 2" xfId="53"/>
    <cellStyle name="常规 13" xfId="54"/>
    <cellStyle name="常规 13 2" xfId="55"/>
    <cellStyle name="常规 13 2 2" xfId="56"/>
    <cellStyle name="常规 13 3" xfId="234"/>
    <cellStyle name="常规 14" xfId="57"/>
    <cellStyle name="常规 15" xfId="58"/>
    <cellStyle name="常规 16" xfId="59"/>
    <cellStyle name="常规 16 2" xfId="60"/>
    <cellStyle name="常规 16 3" xfId="233"/>
    <cellStyle name="常规 17" xfId="61"/>
    <cellStyle name="常规 18" xfId="62"/>
    <cellStyle name="常规 19" xfId="63"/>
    <cellStyle name="常规 2" xfId="2"/>
    <cellStyle name="常规 2 10" xfId="226"/>
    <cellStyle name="常规 2 10 2" xfId="244"/>
    <cellStyle name="常规 2 2" xfId="3"/>
    <cellStyle name="常规 2 2 2" xfId="4"/>
    <cellStyle name="常规 2 2 2 2" xfId="64"/>
    <cellStyle name="常规 2 2 2 2 2" xfId="245"/>
    <cellStyle name="常规 2 2 2 3" xfId="65"/>
    <cellStyle name="常规 2 2 2 3 2" xfId="66"/>
    <cellStyle name="常规 2 2 2 4" xfId="67"/>
    <cellStyle name="常规 2 2 2 5" xfId="68"/>
    <cellStyle name="常规 2 2 3" xfId="26"/>
    <cellStyle name="常规 2 2 3 2" xfId="69"/>
    <cellStyle name="常规 2 2 3 2 2" xfId="70"/>
    <cellStyle name="常规 2 2 3 3" xfId="71"/>
    <cellStyle name="常规 2 2 4" xfId="72"/>
    <cellStyle name="常规 2 2 4 2" xfId="73"/>
    <cellStyle name="常规 2 2 4 3" xfId="74"/>
    <cellStyle name="常规 2 2 5" xfId="75"/>
    <cellStyle name="常规 2 2 5 2" xfId="76"/>
    <cellStyle name="常规 2 2 5 3" xfId="77"/>
    <cellStyle name="常规 2 2 6" xfId="78"/>
    <cellStyle name="常规 2 2 7" xfId="79"/>
    <cellStyle name="常规 2 2 7 2" xfId="80"/>
    <cellStyle name="常规 2 2 8" xfId="81"/>
    <cellStyle name="常规 2 2 8 2" xfId="82"/>
    <cellStyle name="常规 2 2 8 2 2" xfId="83"/>
    <cellStyle name="常规 2 2 8 2 3" xfId="84"/>
    <cellStyle name="常规 2 2 8 3" xfId="85"/>
    <cellStyle name="常规 2 2 9" xfId="228"/>
    <cellStyle name="常规 2 2_80平板踢角线 " xfId="86"/>
    <cellStyle name="常规 2 3" xfId="5"/>
    <cellStyle name="常规 2 3 2" xfId="6"/>
    <cellStyle name="常规 2 3 2 2" xfId="87"/>
    <cellStyle name="常规 2 3 3" xfId="88"/>
    <cellStyle name="常规 2 4" xfId="7"/>
    <cellStyle name="常规 2 4 2" xfId="8"/>
    <cellStyle name="常规 2 4 3" xfId="89"/>
    <cellStyle name="常规 2 4 3 2" xfId="242"/>
    <cellStyle name="常规 2 4 4" xfId="90"/>
    <cellStyle name="常规 2 4 5" xfId="91"/>
    <cellStyle name="常规 2 4 5 2" xfId="237"/>
    <cellStyle name="常规 2 4 6" xfId="92"/>
    <cellStyle name="常规 2 5" xfId="25"/>
    <cellStyle name="常规 2 5 2" xfId="93"/>
    <cellStyle name="常规 2 5 3" xfId="94"/>
    <cellStyle name="常规 2 5 3 2" xfId="95"/>
    <cellStyle name="常规 2 6" xfId="96"/>
    <cellStyle name="常规 2 6 2" xfId="97"/>
    <cellStyle name="常规 2 6 3" xfId="238"/>
    <cellStyle name="常规 2 7" xfId="98"/>
    <cellStyle name="常规 2 8" xfId="99"/>
    <cellStyle name="常规 2 9" xfId="100"/>
    <cellStyle name="常规 2_80平板踢角线 " xfId="101"/>
    <cellStyle name="常规 20" xfId="102"/>
    <cellStyle name="常规 21" xfId="227"/>
    <cellStyle name="常规 22" xfId="239"/>
    <cellStyle name="常规 3" xfId="9"/>
    <cellStyle name="常规 3 2" xfId="10"/>
    <cellStyle name="常规 3 2 2" xfId="103"/>
    <cellStyle name="常规 3 2 3" xfId="104"/>
    <cellStyle name="常规 3 2_80平板踢角线 " xfId="105"/>
    <cellStyle name="常规 3 3" xfId="106"/>
    <cellStyle name="常规 3 4" xfId="107"/>
    <cellStyle name="常规 3 5" xfId="108"/>
    <cellStyle name="常规 3 6" xfId="109"/>
    <cellStyle name="常规 3 7" xfId="110"/>
    <cellStyle name="常规 3 8" xfId="236"/>
    <cellStyle name="常规 3_80平板踢角线 " xfId="111"/>
    <cellStyle name="常规 4" xfId="11"/>
    <cellStyle name="常规 4 2" xfId="12"/>
    <cellStyle name="常规 4 2 2" xfId="13"/>
    <cellStyle name="常规 4 2 2 2" xfId="14"/>
    <cellStyle name="常规 4 2 2 2 2" xfId="112"/>
    <cellStyle name="常规 4 2 2 2 3" xfId="113"/>
    <cellStyle name="常规 4 2 2 3" xfId="15"/>
    <cellStyle name="常规 4 2 2 3 2" xfId="16"/>
    <cellStyle name="常规 4 2 2 3 2 2" xfId="17"/>
    <cellStyle name="常规 4 2 2 3 2 2 2" xfId="114"/>
    <cellStyle name="常规 4 2 2 3 2 2 3" xfId="115"/>
    <cellStyle name="常规 4 2 2 3 2 3" xfId="116"/>
    <cellStyle name="常规 4 2 2 3 2 4" xfId="117"/>
    <cellStyle name="常规 4 2 2 3 2 4 2" xfId="118"/>
    <cellStyle name="常规 4 2 2 3 3" xfId="18"/>
    <cellStyle name="常规 4 2 2 3 3 2" xfId="119"/>
    <cellStyle name="常规 4 2 2 3 3 2 2" xfId="120"/>
    <cellStyle name="常规 4 2 2 3 3 2 3" xfId="121"/>
    <cellStyle name="常规 4 2 2 3 4" xfId="122"/>
    <cellStyle name="常规 4 2 2 3 4 2" xfId="123"/>
    <cellStyle name="常规 4 2 2 3 5" xfId="124"/>
    <cellStyle name="常规 4 2 2 3 5 2" xfId="125"/>
    <cellStyle name="常规 4 2 2 3 5 2 2" xfId="126"/>
    <cellStyle name="常规 4 2 2 3 5 2 2 2" xfId="127"/>
    <cellStyle name="常规 4 2 2 3 5 2 2 2 2" xfId="128"/>
    <cellStyle name="常规 4 2 2 3 5 2 2 2 2 2" xfId="129"/>
    <cellStyle name="常规 4 2 2 3 5 2 2 2 2 2 2" xfId="130"/>
    <cellStyle name="常规 4 2 2 3 5 2 2 2 2 3" xfId="131"/>
    <cellStyle name="常规 4 2 2 3 5 2 2 3" xfId="132"/>
    <cellStyle name="常规 4 2 2 3 5 2 2 3 2" xfId="133"/>
    <cellStyle name="常规 4 2 2 3 5 2 2 3 2 2" xfId="134"/>
    <cellStyle name="常规 4 2 2 3 5 2 2 3 3" xfId="135"/>
    <cellStyle name="常规 4 2 2 3 5 2 2 4" xfId="136"/>
    <cellStyle name="常规 4 2 2 3 5 2 2 4 2" xfId="137"/>
    <cellStyle name="常规 4 2 2 3 5 2 3" xfId="138"/>
    <cellStyle name="常规 4 2 2 3 5 3" xfId="139"/>
    <cellStyle name="常规 4 2 2 3 5 4" xfId="140"/>
    <cellStyle name="常规 4 2 2 3 6" xfId="141"/>
    <cellStyle name="常规 4 2 2 3 6 2" xfId="142"/>
    <cellStyle name="常规 4 2 2 3 6 2 2" xfId="143"/>
    <cellStyle name="常规 4 2 2 3 6 2 2 2" xfId="144"/>
    <cellStyle name="常规 4 2 2 3 6 2 2 3" xfId="145"/>
    <cellStyle name="常规 4 2 2 3 6 2 3" xfId="146"/>
    <cellStyle name="常规 4 2 2 3 6 3" xfId="147"/>
    <cellStyle name="常规 4 2 2 3 7" xfId="148"/>
    <cellStyle name="常规 4 2 2 3 7 2" xfId="149"/>
    <cellStyle name="常规 4 2 2 4" xfId="150"/>
    <cellStyle name="常规 4 2 2 4 2" xfId="151"/>
    <cellStyle name="常规 4 2 2 4 2 2" xfId="152"/>
    <cellStyle name="常规 4 2 2 4 3" xfId="153"/>
    <cellStyle name="常规 4 2 2 4_DSGD-04维尼奥拉三格6.25" xfId="154"/>
    <cellStyle name="常规 4 2 2 5" xfId="155"/>
    <cellStyle name="常规 4 2 2 6" xfId="156"/>
    <cellStyle name="常规 4 2 2 7" xfId="157"/>
    <cellStyle name="常规 4 2 2 8" xfId="158"/>
    <cellStyle name="常规 4 2 2 9" xfId="159"/>
    <cellStyle name="常规 4 2 3" xfId="160"/>
    <cellStyle name="常规 4 2 3 2" xfId="161"/>
    <cellStyle name="常规 4 2 4" xfId="162"/>
    <cellStyle name="常规 4 2 4 2" xfId="163"/>
    <cellStyle name="常规 4 2 4 3" xfId="164"/>
    <cellStyle name="常规 4 2 4 3 2" xfId="165"/>
    <cellStyle name="常规 4 2 5" xfId="166"/>
    <cellStyle name="常规 4 2 5 2" xfId="167"/>
    <cellStyle name="常规 4 2 6" xfId="168"/>
    <cellStyle name="常规 4 2 7" xfId="169"/>
    <cellStyle name="常规 4 2_丛林印象模板0429（科技木）内门" xfId="170"/>
    <cellStyle name="常规 4 3" xfId="19"/>
    <cellStyle name="常规 4 4" xfId="20"/>
    <cellStyle name="常规 4 4 2" xfId="171"/>
    <cellStyle name="常规 4 4 2 2" xfId="172"/>
    <cellStyle name="常规 4 4 3" xfId="173"/>
    <cellStyle name="常规 4 4 4" xfId="174"/>
    <cellStyle name="常规 4 4 4 2" xfId="175"/>
    <cellStyle name="常规 4 4 5" xfId="176"/>
    <cellStyle name="常规 4 4 6" xfId="177"/>
    <cellStyle name="常规 4 4 7" xfId="178"/>
    <cellStyle name="常规 4 4_X13色诱" xfId="179"/>
    <cellStyle name="常规 4 5" xfId="180"/>
    <cellStyle name="常规 4 5 2" xfId="181"/>
    <cellStyle name="常规 4 5 2 2" xfId="182"/>
    <cellStyle name="常规 4 5 3" xfId="183"/>
    <cellStyle name="常规 4 6" xfId="184"/>
    <cellStyle name="常规 4_DSGD-03维尼奥拉（6.23）" xfId="185"/>
    <cellStyle name="常规 5" xfId="21"/>
    <cellStyle name="常规 5 2" xfId="186"/>
    <cellStyle name="常规 5 2 2" xfId="187"/>
    <cellStyle name="常规 5 2 3" xfId="188"/>
    <cellStyle name="常规 5 3" xfId="189"/>
    <cellStyle name="常规 5 3 2" xfId="190"/>
    <cellStyle name="常规 5 3 2 2" xfId="191"/>
    <cellStyle name="常规 5 3 2 2 2" xfId="192"/>
    <cellStyle name="常规 5 4" xfId="193"/>
    <cellStyle name="常规 5 4 2" xfId="194"/>
    <cellStyle name="常规 5 4 2 2" xfId="195"/>
    <cellStyle name="常规 5 5" xfId="196"/>
    <cellStyle name="常规 5 6" xfId="197"/>
    <cellStyle name="常规 5 7" xfId="198"/>
    <cellStyle name="常规 6" xfId="22"/>
    <cellStyle name="常规 6 2" xfId="199"/>
    <cellStyle name="常规 6 2 2" xfId="200"/>
    <cellStyle name="常规 6 2 2 2" xfId="201"/>
    <cellStyle name="常规 6 2 2 3" xfId="202"/>
    <cellStyle name="常规 6 2 3" xfId="203"/>
    <cellStyle name="常规 6 2 4" xfId="204"/>
    <cellStyle name="常规 6 2 5" xfId="205"/>
    <cellStyle name="常规 6 2 6" xfId="206"/>
    <cellStyle name="常规 6 3" xfId="207"/>
    <cellStyle name="常规 7" xfId="208"/>
    <cellStyle name="常规 7 2" xfId="209"/>
    <cellStyle name="常规 7 2 2" xfId="232"/>
    <cellStyle name="常规 7 3" xfId="230"/>
    <cellStyle name="常规 7 3 3" xfId="246"/>
    <cellStyle name="常规 7 4" xfId="240"/>
    <cellStyle name="常规 8" xfId="210"/>
    <cellStyle name="常规 8 2" xfId="211"/>
    <cellStyle name="常规 8 3" xfId="212"/>
    <cellStyle name="常规 8 3 2" xfId="213"/>
    <cellStyle name="常规 8 3 3" xfId="214"/>
    <cellStyle name="常规 8 3 3 2" xfId="215"/>
    <cellStyle name="常规 8 3 3 3" xfId="216"/>
    <cellStyle name="常规 8 3 4" xfId="217"/>
    <cellStyle name="常规 8 3 5" xfId="218"/>
    <cellStyle name="常规 8 4" xfId="219"/>
    <cellStyle name="常规 8 4 2" xfId="220"/>
    <cellStyle name="常规 8 5" xfId="221"/>
    <cellStyle name="常规 9" xfId="222"/>
    <cellStyle name="常规 9 2" xfId="223"/>
    <cellStyle name="常规_6月份不良统计分析_1" xfId="241"/>
    <cellStyle name="常规_领料单试行标准5.21 2" xfId="231"/>
    <cellStyle name="超链接" xfId="229" builtinId="8"/>
    <cellStyle name="超链接 2" xfId="224"/>
    <cellStyle name="超链接 3" xfId="243"/>
    <cellStyle name="好_半成品油漆领料单模板(NEW 2009-4-1)" xfId="23"/>
    <cellStyle name="好_油漆领料单(NEW 2009-3-16)" xfId="24"/>
    <cellStyle name="好_油漆领料单(NEW 2009-3-16)_ED-苏州-D090277(简欧 DSJD12)" xfId="225"/>
  </cellStyles>
  <dxfs count="56">
    <dxf>
      <font>
        <color theme="0"/>
      </font>
    </dxf>
    <dxf>
      <font>
        <color theme="0"/>
      </font>
    </dxf>
    <dxf>
      <font>
        <color theme="0"/>
      </font>
    </dxf>
    <dxf>
      <font>
        <color theme="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dxf>
    <dxf>
      <font>
        <color theme="0"/>
      </font>
    </dxf>
    <dxf>
      <font>
        <color theme="0"/>
      </font>
    </dxf>
    <dxf>
      <font>
        <color theme="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dxf>
    <dxf>
      <font>
        <color theme="0"/>
      </font>
    </dxf>
    <dxf>
      <font>
        <color theme="0"/>
      </font>
    </dxf>
    <dxf>
      <font>
        <color theme="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32</xdr:col>
      <xdr:colOff>276225</xdr:colOff>
      <xdr:row>0</xdr:row>
      <xdr:rowOff>180975</xdr:rowOff>
    </xdr:from>
    <xdr:to>
      <xdr:col>36</xdr:col>
      <xdr:colOff>876300</xdr:colOff>
      <xdr:row>3</xdr:row>
      <xdr:rowOff>114300</xdr:rowOff>
    </xdr:to>
    <xdr:sp macro="" textlink="">
      <xdr:nvSpPr>
        <xdr:cNvPr id="2" name="矩形 1"/>
        <xdr:cNvSpPr/>
      </xdr:nvSpPr>
      <xdr:spPr>
        <a:xfrm>
          <a:off x="9753600" y="180975"/>
          <a:ext cx="3343275" cy="619125"/>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500" baseline="0">
              <a:ln>
                <a:solidFill>
                  <a:srgbClr val="0070C0"/>
                </a:solidFill>
              </a:ln>
              <a:solidFill>
                <a:sysClr val="windowText" lastClr="000000"/>
              </a:solidFill>
              <a:effectLst/>
              <a:latin typeface="+mn-ea"/>
              <a:ea typeface="+mn-ea"/>
            </a:rPr>
            <a:t>所有</a:t>
          </a:r>
          <a:r>
            <a:rPr lang="en-US" altLang="zh-CN" sz="1500" baseline="0">
              <a:ln>
                <a:solidFill>
                  <a:srgbClr val="0070C0"/>
                </a:solidFill>
              </a:ln>
              <a:solidFill>
                <a:sysClr val="windowText" lastClr="000000"/>
              </a:solidFill>
              <a:effectLst/>
              <a:latin typeface="+mn-ea"/>
              <a:ea typeface="+mn-ea"/>
            </a:rPr>
            <a:t>25</a:t>
          </a:r>
          <a:r>
            <a:rPr lang="zh-CN" altLang="en-US" sz="1500" baseline="0">
              <a:ln>
                <a:solidFill>
                  <a:srgbClr val="0070C0"/>
                </a:solidFill>
              </a:ln>
              <a:solidFill>
                <a:sysClr val="windowText" lastClr="000000"/>
              </a:solidFill>
              <a:effectLst/>
              <a:latin typeface="+mn-ea"/>
              <a:ea typeface="+mn-ea"/>
            </a:rPr>
            <a:t>厚共用侧板均需使用加高底座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2011&#24180;\&#34915;&#24125;&#38388;\&#39033;&#33495;&#26494;\4&#26376;\20\&#24429;&#21355;&#19996;%20%20%20S400029352%20%20&#34915;&#24125;&#383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286;&#21333;&#27169;&#26495;/&#39321;&#39042;&#22721;&#265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27809;&#25105;&#35841;&#37117;&#36827;&#19981;&#21435;&#65292;&#22079;&#22079;/&#26700;&#38754;/&#26588;&#20307;&#21644;&#38376;&#26495;&#27169;&#26495;/&#27833;&#28422;&#26408;&#30382;&#38376;&#26495;&#26032;&#27169;&#29256;20100622/&#27249;&#26588;&#27833;&#28422;&#27169;&#26495;/&#26588;&#20307;&#21644;&#38376;&#26495;&#27169;&#26495;/&#27833;&#28422;&#26408;&#30382;&#38376;&#26495;&#26032;&#27169;&#29256;20100622/&#24037;&#33402;&#35746;&#21333;&#30005;&#23376;&#29256;/&#34915;&#24125;&#38388;---&#24212;&#32654;&#22915;/&#20041;&#20044;%20%20&#34915;&#24125;&#38388;%20%20S400024316%20%20&#24212;&#32654;&#229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915;&#22721;&#26588;&#27169;&#26495;%20-%20&#21103;&#264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下料单2"/>
      <sheetName val="新领料单"/>
      <sheetName val="交接表"/>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蒙戈班"/>
      <sheetName val="柜体1 "/>
      <sheetName val="柜体2"/>
      <sheetName val="下料单2"/>
      <sheetName val="柜体3"/>
      <sheetName val="内胆1"/>
      <sheetName val="内胆2"/>
      <sheetName val="内胆3"/>
      <sheetName val="铝框线形"/>
      <sheetName val="新领料单"/>
      <sheetName val="交接表 "/>
      <sheetName val="包装"/>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转"/>
      <sheetName val="柜体"/>
      <sheetName val="柜体1 "/>
      <sheetName val="柜体3"/>
      <sheetName val="料单"/>
      <sheetName val="包覆"/>
      <sheetName val="包装"/>
      <sheetName val="吸转"/>
      <sheetName val="吸塑"/>
      <sheetName val="吸料"/>
      <sheetName val="混转"/>
      <sheetName val="混油"/>
      <sheetName val="混料"/>
      <sheetName val="油漆料单"/>
      <sheetName val="清转"/>
      <sheetName val="清油"/>
      <sheetName val="清料"/>
      <sheetName val="热压单"/>
      <sheetName val="清油油漆"/>
      <sheetName val="香颂"/>
      <sheetName val="附页"/>
    </sheetNames>
    <sheetDataSet>
      <sheetData sheetId="0"/>
      <sheetData sheetId="1"/>
      <sheetData sheetId="2"/>
      <sheetData sheetId="3"/>
      <sheetData sheetId="4"/>
      <sheetData sheetId="5">
        <row r="8">
          <cell r="X8" t="str">
            <v>荷花白PU包覆纸</v>
          </cell>
        </row>
        <row r="16">
          <cell r="V16">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BDF2C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L47"/>
  <sheetViews>
    <sheetView view="pageBreakPreview" zoomScaleSheetLayoutView="100" workbookViewId="0">
      <selection activeCell="I3" sqref="I3:J3"/>
    </sheetView>
  </sheetViews>
  <sheetFormatPr defaultRowHeight="14.25"/>
  <cols>
    <col min="1" max="1" width="8" style="201" customWidth="1"/>
    <col min="2" max="2" width="10.125" style="222" customWidth="1"/>
    <col min="3" max="3" width="13.875" style="222" customWidth="1"/>
    <col min="4" max="4" width="11.875" style="201" customWidth="1"/>
    <col min="5" max="5" width="7.875" style="201" customWidth="1"/>
    <col min="6" max="6" width="7.75" style="201" customWidth="1"/>
    <col min="7" max="7" width="9" style="201" customWidth="1"/>
    <col min="8" max="8" width="9.125" style="201" customWidth="1"/>
    <col min="9" max="9" width="7.625" style="201" customWidth="1"/>
    <col min="10" max="10" width="6.625" style="201" customWidth="1"/>
    <col min="11" max="16384" width="9" style="201"/>
  </cols>
  <sheetData>
    <row r="1" spans="1:12" ht="27" customHeight="1">
      <c r="A1" s="390" t="s">
        <v>452</v>
      </c>
      <c r="B1" s="390"/>
      <c r="C1" s="390"/>
      <c r="D1" s="390"/>
      <c r="E1" s="390"/>
      <c r="F1" s="390"/>
      <c r="G1" s="390"/>
      <c r="H1" s="390"/>
      <c r="I1" s="390"/>
      <c r="J1" s="390"/>
    </row>
    <row r="2" spans="1:12" ht="21" customHeight="1">
      <c r="A2" s="223" t="s">
        <v>453</v>
      </c>
      <c r="B2" s="389" t="str">
        <f>柜体!D3</f>
        <v>刘万兴</v>
      </c>
      <c r="C2" s="389"/>
      <c r="D2" s="259" t="s">
        <v>558</v>
      </c>
      <c r="E2" s="389" t="str">
        <f>柜体!D4</f>
        <v>S400374221</v>
      </c>
      <c r="F2" s="389"/>
      <c r="G2" s="389"/>
      <c r="H2" s="208" t="s">
        <v>455</v>
      </c>
      <c r="I2" s="388">
        <f>柜体!AD1</f>
        <v>0</v>
      </c>
      <c r="J2" s="388"/>
    </row>
    <row r="3" spans="1:12" ht="21" customHeight="1">
      <c r="A3" s="208" t="s">
        <v>456</v>
      </c>
      <c r="B3" s="389" t="str">
        <f>柜体!N3</f>
        <v>左岸都市II</v>
      </c>
      <c r="C3" s="389"/>
      <c r="D3" s="208" t="s">
        <v>457</v>
      </c>
      <c r="E3" s="389" t="str">
        <f>柜体!H8&amp;柜转!L4&amp;附页!H8</f>
        <v>深胡桃+深胡桃</v>
      </c>
      <c r="F3" s="389"/>
      <c r="G3" s="389"/>
      <c r="H3" s="208" t="s">
        <v>458</v>
      </c>
      <c r="I3" s="388">
        <f>柜体!AD2</f>
        <v>0</v>
      </c>
      <c r="J3" s="388"/>
    </row>
    <row r="4" spans="1:12" ht="21" customHeight="1">
      <c r="A4" s="259" t="s">
        <v>545</v>
      </c>
      <c r="B4" s="389" t="str">
        <f>柜体!X4</f>
        <v>天津</v>
      </c>
      <c r="C4" s="389"/>
      <c r="D4" s="260" t="s">
        <v>546</v>
      </c>
      <c r="E4" s="387">
        <f>柜体!X5</f>
        <v>0</v>
      </c>
      <c r="F4" s="387"/>
      <c r="G4" s="387"/>
      <c r="H4" s="259" t="s">
        <v>461</v>
      </c>
      <c r="I4" s="388" t="str">
        <f>柜体!X3</f>
        <v>2017-</v>
      </c>
      <c r="J4" s="388"/>
      <c r="L4" s="205" t="s">
        <v>562</v>
      </c>
    </row>
    <row r="5" spans="1:12" ht="21" customHeight="1">
      <c r="A5" s="208" t="s">
        <v>462</v>
      </c>
      <c r="B5" s="208" t="s">
        <v>463</v>
      </c>
      <c r="C5" s="208" t="s">
        <v>464</v>
      </c>
      <c r="D5" s="208" t="s">
        <v>465</v>
      </c>
      <c r="E5" s="208" t="s">
        <v>466</v>
      </c>
      <c r="F5" s="208" t="s">
        <v>467</v>
      </c>
      <c r="G5" s="208" t="s">
        <v>468</v>
      </c>
      <c r="H5" s="254" t="s">
        <v>550</v>
      </c>
      <c r="I5" s="389" t="s">
        <v>551</v>
      </c>
      <c r="J5" s="389"/>
    </row>
    <row r="6" spans="1:12" ht="21" customHeight="1">
      <c r="A6" s="208" t="s">
        <v>469</v>
      </c>
      <c r="B6" s="389"/>
      <c r="C6" s="389"/>
      <c r="D6" s="208" t="s">
        <v>470</v>
      </c>
      <c r="E6" s="389"/>
      <c r="F6" s="389"/>
      <c r="G6" s="389"/>
      <c r="H6" s="208" t="s">
        <v>471</v>
      </c>
      <c r="I6" s="389"/>
      <c r="J6" s="389"/>
    </row>
    <row r="7" spans="1:12" ht="21" customHeight="1">
      <c r="A7" s="208" t="s">
        <v>472</v>
      </c>
      <c r="B7" s="208" t="s">
        <v>473</v>
      </c>
      <c r="C7" s="208" t="s">
        <v>474</v>
      </c>
      <c r="D7" s="208" t="s">
        <v>475</v>
      </c>
      <c r="E7" s="208" t="s">
        <v>476</v>
      </c>
      <c r="F7" s="208" t="s">
        <v>455</v>
      </c>
      <c r="G7" s="208" t="s">
        <v>477</v>
      </c>
      <c r="H7" s="208" t="s">
        <v>478</v>
      </c>
      <c r="I7" s="208" t="s">
        <v>479</v>
      </c>
      <c r="J7" s="208" t="s">
        <v>480</v>
      </c>
    </row>
    <row r="8" spans="1:12" ht="21" customHeight="1">
      <c r="A8" s="208">
        <v>1</v>
      </c>
      <c r="B8" s="386" t="s">
        <v>481</v>
      </c>
      <c r="C8" s="209" t="s">
        <v>482</v>
      </c>
      <c r="D8" s="208"/>
      <c r="E8" s="208" t="s">
        <v>483</v>
      </c>
      <c r="F8" s="208"/>
      <c r="G8" s="208"/>
      <c r="H8" s="208"/>
      <c r="I8" s="208"/>
      <c r="J8" s="210"/>
    </row>
    <row r="9" spans="1:12" ht="21" customHeight="1">
      <c r="A9" s="208">
        <v>2</v>
      </c>
      <c r="B9" s="386"/>
      <c r="C9" s="209" t="s">
        <v>484</v>
      </c>
      <c r="D9" s="208"/>
      <c r="E9" s="208" t="s">
        <v>485</v>
      </c>
      <c r="F9" s="208"/>
      <c r="G9" s="208"/>
      <c r="H9" s="208"/>
      <c r="I9" s="208"/>
      <c r="J9" s="210"/>
    </row>
    <row r="10" spans="1:12" ht="21" customHeight="1">
      <c r="A10" s="208">
        <v>3</v>
      </c>
      <c r="B10" s="386"/>
      <c r="C10" s="211" t="s">
        <v>486</v>
      </c>
      <c r="D10" s="208"/>
      <c r="E10" s="208" t="s">
        <v>485</v>
      </c>
      <c r="F10" s="208"/>
      <c r="G10" s="208"/>
      <c r="H10" s="208"/>
      <c r="I10" s="208"/>
      <c r="J10" s="210"/>
    </row>
    <row r="11" spans="1:12" ht="21" customHeight="1">
      <c r="A11" s="208">
        <v>4</v>
      </c>
      <c r="B11" s="386" t="s">
        <v>487</v>
      </c>
      <c r="C11" s="209" t="s">
        <v>488</v>
      </c>
      <c r="D11" s="208">
        <f>柜体!C22</f>
        <v>25</v>
      </c>
      <c r="E11" s="208" t="s">
        <v>485</v>
      </c>
      <c r="F11" s="208"/>
      <c r="G11" s="208"/>
      <c r="H11" s="208"/>
      <c r="I11" s="208"/>
      <c r="J11" s="210"/>
    </row>
    <row r="12" spans="1:12" ht="21" customHeight="1">
      <c r="A12" s="208">
        <v>5</v>
      </c>
      <c r="B12" s="386"/>
      <c r="C12" s="209" t="s">
        <v>484</v>
      </c>
      <c r="D12" s="208">
        <f>柜体!K22</f>
        <v>25</v>
      </c>
      <c r="E12" s="208" t="s">
        <v>485</v>
      </c>
      <c r="F12" s="208"/>
      <c r="G12" s="208"/>
      <c r="H12" s="208"/>
      <c r="I12" s="208"/>
      <c r="J12" s="210"/>
    </row>
    <row r="13" spans="1:12" ht="21" customHeight="1">
      <c r="A13" s="208">
        <v>6</v>
      </c>
      <c r="B13" s="386"/>
      <c r="C13" s="211" t="s">
        <v>489</v>
      </c>
      <c r="D13" s="208">
        <f>柜体!Q22</f>
        <v>20</v>
      </c>
      <c r="E13" s="208" t="s">
        <v>485</v>
      </c>
      <c r="F13" s="208"/>
      <c r="G13" s="208"/>
      <c r="H13" s="208"/>
      <c r="I13" s="208"/>
      <c r="J13" s="210"/>
    </row>
    <row r="14" spans="1:12" ht="21" customHeight="1">
      <c r="A14" s="272">
        <v>7</v>
      </c>
      <c r="B14" s="273" t="s">
        <v>578</v>
      </c>
      <c r="C14" s="211" t="s">
        <v>579</v>
      </c>
      <c r="D14" s="272"/>
      <c r="E14" s="272" t="s">
        <v>580</v>
      </c>
      <c r="F14" s="272"/>
      <c r="G14" s="272"/>
      <c r="H14" s="272"/>
      <c r="I14" s="272"/>
      <c r="J14" s="210"/>
    </row>
    <row r="15" spans="1:12" ht="21" customHeight="1">
      <c r="A15" s="272">
        <v>8</v>
      </c>
      <c r="B15" s="386" t="s">
        <v>490</v>
      </c>
      <c r="C15" s="209" t="s">
        <v>491</v>
      </c>
      <c r="D15" s="208"/>
      <c r="E15" s="208" t="s">
        <v>485</v>
      </c>
      <c r="F15" s="208"/>
      <c r="G15" s="208"/>
      <c r="H15" s="208"/>
      <c r="I15" s="208"/>
      <c r="J15" s="210"/>
    </row>
    <row r="16" spans="1:12" ht="21" customHeight="1">
      <c r="A16" s="272">
        <v>9</v>
      </c>
      <c r="B16" s="386"/>
      <c r="C16" s="209" t="s">
        <v>492</v>
      </c>
      <c r="D16" s="208"/>
      <c r="E16" s="208" t="s">
        <v>485</v>
      </c>
      <c r="F16" s="208"/>
      <c r="G16" s="208"/>
      <c r="H16" s="208"/>
      <c r="I16" s="208"/>
      <c r="J16" s="210"/>
    </row>
    <row r="17" spans="1:10" ht="21" customHeight="1">
      <c r="A17" s="272">
        <v>10</v>
      </c>
      <c r="B17" s="386" t="s">
        <v>493</v>
      </c>
      <c r="C17" s="209" t="s">
        <v>494</v>
      </c>
      <c r="D17" s="208"/>
      <c r="E17" s="208" t="s">
        <v>485</v>
      </c>
      <c r="F17" s="208"/>
      <c r="G17" s="208"/>
      <c r="H17" s="208"/>
      <c r="I17" s="208"/>
      <c r="J17" s="210"/>
    </row>
    <row r="18" spans="1:10" ht="21" customHeight="1">
      <c r="A18" s="272">
        <v>11</v>
      </c>
      <c r="B18" s="386"/>
      <c r="C18" s="209" t="s">
        <v>495</v>
      </c>
      <c r="D18" s="208"/>
      <c r="E18" s="208" t="s">
        <v>485</v>
      </c>
      <c r="F18" s="208"/>
      <c r="G18" s="208"/>
      <c r="H18" s="208"/>
      <c r="I18" s="208"/>
      <c r="J18" s="210"/>
    </row>
    <row r="19" spans="1:10" ht="21" customHeight="1">
      <c r="A19" s="272">
        <v>12</v>
      </c>
      <c r="B19" s="386"/>
      <c r="C19" s="209" t="s">
        <v>496</v>
      </c>
      <c r="D19" s="208"/>
      <c r="E19" s="208" t="s">
        <v>485</v>
      </c>
      <c r="F19" s="208"/>
      <c r="G19" s="208"/>
      <c r="H19" s="208"/>
      <c r="I19" s="208"/>
      <c r="J19" s="210"/>
    </row>
    <row r="20" spans="1:10" ht="21" customHeight="1">
      <c r="A20" s="272">
        <v>13</v>
      </c>
      <c r="B20" s="386"/>
      <c r="C20" s="209" t="s">
        <v>497</v>
      </c>
      <c r="D20" s="208"/>
      <c r="E20" s="208" t="s">
        <v>485</v>
      </c>
      <c r="F20" s="208"/>
      <c r="G20" s="208"/>
      <c r="H20" s="208"/>
      <c r="I20" s="208"/>
      <c r="J20" s="210"/>
    </row>
    <row r="21" spans="1:10" ht="21" customHeight="1">
      <c r="A21" s="272">
        <v>14</v>
      </c>
      <c r="B21" s="386" t="s">
        <v>498</v>
      </c>
      <c r="C21" s="209" t="s">
        <v>499</v>
      </c>
      <c r="D21" s="208"/>
      <c r="E21" s="208" t="s">
        <v>500</v>
      </c>
      <c r="F21" s="208"/>
      <c r="G21" s="208"/>
      <c r="H21" s="208"/>
      <c r="I21" s="208"/>
      <c r="J21" s="210"/>
    </row>
    <row r="22" spans="1:10" ht="21" customHeight="1">
      <c r="A22" s="272">
        <v>15</v>
      </c>
      <c r="B22" s="386"/>
      <c r="C22" s="209" t="s">
        <v>501</v>
      </c>
      <c r="D22" s="208">
        <f>柜体!W22</f>
        <v>10.704636000000001</v>
      </c>
      <c r="E22" s="208" t="s">
        <v>502</v>
      </c>
      <c r="F22" s="208"/>
      <c r="G22" s="208"/>
      <c r="H22" s="208"/>
      <c r="I22" s="208"/>
      <c r="J22" s="210"/>
    </row>
    <row r="23" spans="1:10" ht="21" customHeight="1">
      <c r="A23" s="272">
        <v>16</v>
      </c>
      <c r="B23" s="386"/>
      <c r="C23" s="212" t="s">
        <v>503</v>
      </c>
      <c r="D23" s="208">
        <v>1</v>
      </c>
      <c r="E23" s="208" t="s">
        <v>504</v>
      </c>
      <c r="F23" s="208"/>
      <c r="G23" s="208"/>
      <c r="H23" s="208"/>
      <c r="I23" s="208"/>
      <c r="J23" s="210"/>
    </row>
    <row r="24" spans="1:10" ht="21" customHeight="1">
      <c r="A24" s="272">
        <v>17</v>
      </c>
      <c r="B24" s="385" t="s">
        <v>505</v>
      </c>
      <c r="C24" s="213" t="s">
        <v>506</v>
      </c>
      <c r="D24" s="208"/>
      <c r="E24" s="208" t="s">
        <v>502</v>
      </c>
      <c r="F24" s="208"/>
      <c r="G24" s="208"/>
      <c r="H24" s="208"/>
      <c r="I24" s="208"/>
      <c r="J24" s="210"/>
    </row>
    <row r="25" spans="1:10" ht="21" customHeight="1">
      <c r="A25" s="272">
        <v>18</v>
      </c>
      <c r="B25" s="385"/>
      <c r="C25" s="213" t="s">
        <v>507</v>
      </c>
      <c r="D25" s="208"/>
      <c r="E25" s="208" t="s">
        <v>502</v>
      </c>
      <c r="F25" s="208"/>
      <c r="G25" s="208"/>
      <c r="H25" s="208"/>
      <c r="I25" s="208"/>
      <c r="J25" s="210"/>
    </row>
    <row r="26" spans="1:10" ht="25.5" customHeight="1">
      <c r="A26" s="272">
        <v>19</v>
      </c>
      <c r="B26" s="383" t="s">
        <v>554</v>
      </c>
      <c r="C26" s="242" t="s">
        <v>555</v>
      </c>
      <c r="D26" s="256"/>
      <c r="E26" s="256" t="s">
        <v>556</v>
      </c>
      <c r="F26" s="256"/>
      <c r="G26" s="256"/>
      <c r="H26" s="256"/>
      <c r="I26" s="256"/>
      <c r="J26" s="237"/>
    </row>
    <row r="27" spans="1:10" ht="19.5" customHeight="1">
      <c r="A27" s="272">
        <v>20</v>
      </c>
      <c r="B27" s="384"/>
      <c r="C27" s="242" t="s">
        <v>557</v>
      </c>
      <c r="D27" s="256"/>
      <c r="E27" s="256" t="s">
        <v>556</v>
      </c>
      <c r="F27" s="256"/>
      <c r="G27" s="256"/>
      <c r="H27" s="256"/>
      <c r="I27" s="256"/>
      <c r="J27" s="237"/>
    </row>
    <row r="28" spans="1:10" ht="23.25" customHeight="1">
      <c r="A28" s="272">
        <v>21</v>
      </c>
      <c r="B28" s="211" t="s">
        <v>508</v>
      </c>
      <c r="C28" s="213" t="s">
        <v>509</v>
      </c>
      <c r="D28" s="208">
        <f>柜体!C22</f>
        <v>25</v>
      </c>
      <c r="E28" s="208" t="s">
        <v>485</v>
      </c>
      <c r="F28" s="208"/>
      <c r="G28" s="208"/>
      <c r="H28" s="208"/>
      <c r="I28" s="208"/>
      <c r="J28" s="210"/>
    </row>
    <row r="29" spans="1:10">
      <c r="A29" s="214"/>
      <c r="B29" s="214"/>
      <c r="C29" s="215"/>
      <c r="D29" s="214"/>
      <c r="E29" s="214"/>
      <c r="F29" s="214"/>
      <c r="G29" s="214"/>
      <c r="H29" s="214"/>
      <c r="I29" s="214"/>
      <c r="J29" s="216"/>
    </row>
    <row r="30" spans="1:10">
      <c r="A30" s="214"/>
      <c r="B30" s="214"/>
      <c r="C30" s="217"/>
      <c r="D30" s="214"/>
      <c r="E30" s="214"/>
      <c r="F30" s="214"/>
      <c r="G30" s="214"/>
      <c r="H30" s="214"/>
      <c r="I30" s="214"/>
      <c r="J30" s="216"/>
    </row>
    <row r="31" spans="1:10">
      <c r="A31" s="214"/>
      <c r="B31" s="214"/>
      <c r="C31" s="218"/>
      <c r="D31" s="214"/>
      <c r="E31" s="214"/>
      <c r="F31" s="214"/>
      <c r="G31" s="214"/>
      <c r="H31" s="214"/>
      <c r="I31" s="214"/>
      <c r="J31" s="216"/>
    </row>
    <row r="32" spans="1:10">
      <c r="A32" s="214"/>
      <c r="B32" s="214"/>
      <c r="C32" s="218"/>
      <c r="D32" s="214"/>
      <c r="E32" s="214"/>
      <c r="F32" s="214"/>
      <c r="G32" s="214"/>
      <c r="H32" s="214"/>
      <c r="I32" s="214"/>
      <c r="J32" s="216"/>
    </row>
    <row r="33" spans="1:10">
      <c r="A33" s="214"/>
      <c r="B33" s="214"/>
      <c r="C33" s="214"/>
      <c r="D33" s="214"/>
      <c r="E33" s="214"/>
      <c r="F33" s="214"/>
      <c r="G33" s="214"/>
      <c r="H33" s="214"/>
      <c r="I33" s="214"/>
      <c r="J33" s="216"/>
    </row>
    <row r="34" spans="1:10">
      <c r="A34" s="214"/>
      <c r="B34" s="214"/>
      <c r="C34" s="214"/>
      <c r="D34" s="214"/>
      <c r="E34" s="214"/>
      <c r="F34" s="214"/>
      <c r="G34" s="214"/>
      <c r="H34" s="214"/>
      <c r="I34" s="214"/>
      <c r="J34" s="216"/>
    </row>
    <row r="35" spans="1:10">
      <c r="A35" s="214"/>
      <c r="B35" s="214"/>
      <c r="C35" s="214"/>
      <c r="D35" s="214"/>
      <c r="E35" s="214"/>
      <c r="F35" s="214"/>
      <c r="G35" s="214"/>
      <c r="H35" s="214"/>
      <c r="I35" s="214"/>
      <c r="J35" s="216"/>
    </row>
    <row r="36" spans="1:10">
      <c r="A36" s="214"/>
      <c r="B36" s="214"/>
      <c r="C36" s="214"/>
      <c r="D36" s="214"/>
      <c r="E36" s="214"/>
      <c r="F36" s="214"/>
      <c r="G36" s="214"/>
      <c r="H36" s="214"/>
      <c r="I36" s="214"/>
      <c r="J36" s="216"/>
    </row>
    <row r="37" spans="1:10" ht="18.75" customHeight="1">
      <c r="A37" s="214"/>
      <c r="B37" s="214"/>
      <c r="C37" s="215"/>
      <c r="D37" s="214"/>
      <c r="E37" s="214"/>
      <c r="F37" s="214"/>
      <c r="G37" s="214"/>
      <c r="H37" s="214"/>
      <c r="I37" s="214"/>
      <c r="J37" s="216"/>
    </row>
    <row r="38" spans="1:10">
      <c r="A38" s="214"/>
      <c r="B38" s="214"/>
      <c r="C38" s="215"/>
      <c r="D38" s="214"/>
      <c r="E38" s="214"/>
      <c r="F38" s="214"/>
      <c r="G38" s="214"/>
      <c r="H38" s="214"/>
      <c r="I38" s="214"/>
      <c r="J38" s="216"/>
    </row>
    <row r="39" spans="1:10">
      <c r="A39" s="214"/>
      <c r="B39" s="214"/>
      <c r="C39" s="219"/>
      <c r="D39" s="214"/>
      <c r="E39" s="214"/>
      <c r="F39" s="214"/>
      <c r="G39" s="214"/>
      <c r="H39" s="214"/>
      <c r="I39" s="214"/>
      <c r="J39" s="216"/>
    </row>
    <row r="40" spans="1:10">
      <c r="A40" s="214"/>
      <c r="B40" s="214"/>
      <c r="C40" s="214"/>
      <c r="D40" s="214"/>
      <c r="E40" s="214"/>
      <c r="F40" s="214"/>
      <c r="G40" s="214"/>
      <c r="H40" s="214"/>
      <c r="I40" s="214"/>
      <c r="J40" s="216"/>
    </row>
    <row r="41" spans="1:10">
      <c r="A41" s="214"/>
      <c r="B41" s="214"/>
      <c r="C41" s="214"/>
      <c r="D41" s="214"/>
      <c r="E41" s="214"/>
      <c r="F41" s="214"/>
      <c r="G41" s="214"/>
      <c r="H41" s="214"/>
      <c r="I41" s="214"/>
      <c r="J41" s="216"/>
    </row>
    <row r="42" spans="1:10">
      <c r="A42" s="214"/>
      <c r="B42" s="214"/>
      <c r="C42" s="220"/>
      <c r="D42" s="214"/>
      <c r="E42" s="214"/>
      <c r="F42" s="214"/>
      <c r="G42" s="214"/>
      <c r="H42" s="214"/>
      <c r="I42" s="214"/>
      <c r="J42" s="216"/>
    </row>
    <row r="43" spans="1:10">
      <c r="A43" s="214"/>
      <c r="B43" s="214"/>
      <c r="C43" s="220"/>
      <c r="D43" s="214"/>
      <c r="E43" s="214"/>
      <c r="F43" s="214"/>
      <c r="G43" s="214"/>
      <c r="H43" s="214"/>
      <c r="I43" s="214"/>
      <c r="J43" s="216"/>
    </row>
    <row r="44" spans="1:10">
      <c r="A44" s="214"/>
      <c r="B44" s="214"/>
      <c r="C44" s="214"/>
      <c r="D44" s="214"/>
      <c r="E44" s="214"/>
      <c r="F44" s="214"/>
      <c r="G44" s="214"/>
      <c r="H44" s="214"/>
      <c r="I44" s="214"/>
      <c r="J44" s="216"/>
    </row>
    <row r="45" spans="1:10">
      <c r="A45" s="214"/>
      <c r="B45" s="214"/>
      <c r="C45" s="214"/>
      <c r="D45" s="214"/>
      <c r="E45" s="214"/>
      <c r="F45" s="214"/>
      <c r="G45" s="214"/>
      <c r="H45" s="214"/>
      <c r="I45" s="214"/>
      <c r="J45" s="216"/>
    </row>
    <row r="46" spans="1:10">
      <c r="A46" s="214"/>
      <c r="B46" s="214"/>
      <c r="C46" s="214"/>
      <c r="D46" s="214"/>
      <c r="E46" s="214"/>
      <c r="F46" s="214"/>
      <c r="G46" s="214"/>
      <c r="H46" s="214"/>
      <c r="I46" s="214"/>
      <c r="J46" s="216"/>
    </row>
    <row r="47" spans="1:10">
      <c r="A47" s="1"/>
      <c r="B47" s="221"/>
      <c r="C47" s="221"/>
      <c r="D47" s="1"/>
      <c r="E47" s="1"/>
      <c r="F47" s="1"/>
      <c r="G47" s="1"/>
      <c r="H47" s="1"/>
      <c r="I47" s="1"/>
      <c r="J47" s="1"/>
    </row>
  </sheetData>
  <mergeCells count="21">
    <mergeCell ref="A1:J1"/>
    <mergeCell ref="B2:C2"/>
    <mergeCell ref="E2:G2"/>
    <mergeCell ref="I2:J2"/>
    <mergeCell ref="E3:G3"/>
    <mergeCell ref="I3:J3"/>
    <mergeCell ref="B3:C3"/>
    <mergeCell ref="E4:G4"/>
    <mergeCell ref="I4:J4"/>
    <mergeCell ref="B6:C6"/>
    <mergeCell ref="E6:G6"/>
    <mergeCell ref="I6:J6"/>
    <mergeCell ref="B4:C4"/>
    <mergeCell ref="I5:J5"/>
    <mergeCell ref="B26:B27"/>
    <mergeCell ref="B24:B25"/>
    <mergeCell ref="B8:B10"/>
    <mergeCell ref="B11:B13"/>
    <mergeCell ref="B15:B16"/>
    <mergeCell ref="B17:B20"/>
    <mergeCell ref="B21:B23"/>
  </mergeCells>
  <phoneticPr fontId="22" type="noConversion"/>
  <conditionalFormatting sqref="C18:C19">
    <cfRule type="duplicateValues" dxfId="55" priority="14" stopIfTrue="1"/>
  </conditionalFormatting>
  <conditionalFormatting sqref="C21">
    <cfRule type="duplicateValues" dxfId="54" priority="13" stopIfTrue="1"/>
  </conditionalFormatting>
  <conditionalFormatting sqref="C20 C22">
    <cfRule type="duplicateValues" dxfId="53" priority="12" stopIfTrue="1"/>
  </conditionalFormatting>
  <conditionalFormatting sqref="C20">
    <cfRule type="duplicateValues" dxfId="52" priority="11"/>
  </conditionalFormatting>
  <conditionalFormatting sqref="C13:C17">
    <cfRule type="duplicateValues" dxfId="51" priority="10" stopIfTrue="1"/>
  </conditionalFormatting>
  <conditionalFormatting sqref="C10">
    <cfRule type="duplicateValues" dxfId="50" priority="9" stopIfTrue="1"/>
  </conditionalFormatting>
  <conditionalFormatting sqref="C11">
    <cfRule type="duplicateValues" dxfId="49" priority="8" stopIfTrue="1"/>
  </conditionalFormatting>
  <conditionalFormatting sqref="C12">
    <cfRule type="duplicateValues" dxfId="48" priority="7" stopIfTrue="1"/>
  </conditionalFormatting>
  <conditionalFormatting sqref="C17">
    <cfRule type="duplicateValues" dxfId="47" priority="6" stopIfTrue="1"/>
  </conditionalFormatting>
  <conditionalFormatting sqref="C23">
    <cfRule type="duplicateValues" dxfId="46" priority="5"/>
  </conditionalFormatting>
  <conditionalFormatting sqref="C39">
    <cfRule type="duplicateValues" dxfId="45" priority="4" stopIfTrue="1"/>
  </conditionalFormatting>
  <conditionalFormatting sqref="C13:C14">
    <cfRule type="duplicateValues" dxfId="44" priority="3" stopIfTrue="1"/>
  </conditionalFormatting>
  <conditionalFormatting sqref="C14">
    <cfRule type="duplicateValues" dxfId="43" priority="2" stopIfTrue="1"/>
  </conditionalFormatting>
  <conditionalFormatting sqref="C14">
    <cfRule type="duplicateValues" dxfId="42" priority="1" stopIfTrue="1"/>
  </conditionalFormatting>
  <pageMargins left="0.59055118110236227" right="0.59055118110236227" top="0.43307086614173229" bottom="0.23622047244094491" header="0.23622047244094491" footer="0.23622047244094491"/>
  <pageSetup paperSize="9" scale="92"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14">
    <tabColor rgb="FF00B0F0"/>
  </sheetPr>
  <dimension ref="A1:BZ612"/>
  <sheetViews>
    <sheetView view="pageBreakPreview" zoomScaleSheetLayoutView="100" zoomScalePageLayoutView="70" workbookViewId="0">
      <selection activeCell="C2" sqref="C2:D2"/>
    </sheetView>
  </sheetViews>
  <sheetFormatPr defaultColWidth="3.125" defaultRowHeight="18" customHeight="1"/>
  <cols>
    <col min="1" max="2" width="3.125" style="12" customWidth="1"/>
    <col min="3" max="3" width="3" style="12" customWidth="1"/>
    <col min="4" max="4" width="3.125" style="12"/>
    <col min="5" max="5" width="3.75" style="12" customWidth="1"/>
    <col min="6" max="6" width="3.125" style="12" customWidth="1"/>
    <col min="7" max="7" width="1.875" style="12" customWidth="1"/>
    <col min="8" max="8" width="2" style="12" customWidth="1"/>
    <col min="9" max="9" width="3.125" style="12"/>
    <col min="10" max="10" width="1.375" style="12" customWidth="1"/>
    <col min="11" max="11" width="3.125" style="12"/>
    <col min="12" max="12" width="2.125" style="12" customWidth="1"/>
    <col min="13" max="13" width="3.125" style="12"/>
    <col min="14" max="14" width="7.5" style="12" customWidth="1"/>
    <col min="15" max="15" width="3.125" style="12" customWidth="1"/>
    <col min="16" max="16" width="4.25" style="12" customWidth="1"/>
    <col min="17" max="18" width="2.5" style="12" customWidth="1"/>
    <col min="19" max="19" width="4.625" style="12" customWidth="1"/>
    <col min="20" max="20" width="2.25" style="12" customWidth="1"/>
    <col min="21" max="21" width="3.125" style="12"/>
    <col min="22" max="22" width="6.25" style="12" customWidth="1"/>
    <col min="23" max="23" width="5" style="12" customWidth="1"/>
    <col min="24" max="24" width="8.25" style="12" customWidth="1"/>
    <col min="25" max="25" width="1.875" style="12" customWidth="1"/>
    <col min="26" max="27" width="4.875" style="12" customWidth="1"/>
    <col min="28" max="28" width="4.25" style="12" customWidth="1"/>
    <col min="29" max="29" width="4.625" style="12" customWidth="1"/>
    <col min="30" max="30" width="5.5" style="12" customWidth="1"/>
    <col min="31" max="31" width="4.625" style="12" customWidth="1"/>
    <col min="32" max="32" width="9.75" style="23" bestFit="1" customWidth="1"/>
    <col min="33" max="34" width="8.5" style="103" customWidth="1"/>
    <col min="35" max="35" width="9.75" style="26" bestFit="1" customWidth="1"/>
    <col min="36" max="36" width="8.625" style="26" customWidth="1"/>
    <col min="37" max="37" width="7" style="26" customWidth="1"/>
    <col min="38" max="38" width="9.75" style="26" bestFit="1" customWidth="1"/>
    <col min="39" max="39" width="6.625" style="26" bestFit="1" customWidth="1"/>
    <col min="40" max="40" width="6.5" style="26" bestFit="1" customWidth="1"/>
    <col min="41" max="44" width="12.5" style="26" bestFit="1" customWidth="1"/>
    <col min="45" max="45" width="11.5" style="26" customWidth="1"/>
    <col min="46" max="46" width="18" style="26" customWidth="1"/>
    <col min="47" max="47" width="3.125" style="26"/>
    <col min="48" max="48" width="17" style="26" customWidth="1"/>
    <col min="49" max="59" width="3.125" style="26"/>
    <col min="60" max="63" width="3.125" style="12"/>
    <col min="64" max="64" width="4.625" style="12" customWidth="1"/>
    <col min="65" max="256" width="3.125" style="12"/>
    <col min="257" max="258" width="3.125" style="12" customWidth="1"/>
    <col min="259" max="259" width="3" style="12" customWidth="1"/>
    <col min="260" max="260" width="3.125" style="12"/>
    <col min="261" max="261" width="3.75" style="12" customWidth="1"/>
    <col min="262" max="262" width="3.125" style="12" customWidth="1"/>
    <col min="263" max="263" width="1.875" style="12" customWidth="1"/>
    <col min="264" max="264" width="3.375" style="12" customWidth="1"/>
    <col min="265" max="265" width="3.125" style="12"/>
    <col min="266" max="266" width="3.875" style="12" customWidth="1"/>
    <col min="267" max="267" width="3.125" style="12"/>
    <col min="268" max="268" width="3.125" style="12" customWidth="1"/>
    <col min="269" max="270" width="3.125" style="12"/>
    <col min="271" max="271" width="3.125" style="12" customWidth="1"/>
    <col min="272" max="272" width="3.75" style="12" customWidth="1"/>
    <col min="273" max="273" width="3.125" style="12"/>
    <col min="274" max="274" width="3.125" style="12" customWidth="1"/>
    <col min="275" max="275" width="4.625" style="12" customWidth="1"/>
    <col min="276" max="276" width="2.25" style="12" customWidth="1"/>
    <col min="277" max="277" width="3.125" style="12"/>
    <col min="278" max="278" width="6.375" style="12" customWidth="1"/>
    <col min="279" max="279" width="6.5" style="12" customWidth="1"/>
    <col min="280" max="284" width="4.25" style="12" customWidth="1"/>
    <col min="285" max="287" width="4.625" style="12" customWidth="1"/>
    <col min="288" max="288" width="8.5" style="12" bestFit="1" customWidth="1"/>
    <col min="289" max="290" width="8.5" style="12" customWidth="1"/>
    <col min="291" max="291" width="8.625" style="12" bestFit="1" customWidth="1"/>
    <col min="292" max="292" width="8.625" style="12" customWidth="1"/>
    <col min="293" max="293" width="7" style="12" customWidth="1"/>
    <col min="294" max="294" width="8.5" style="12" bestFit="1" customWidth="1"/>
    <col min="295" max="296" width="6.5" style="12" bestFit="1" customWidth="1"/>
    <col min="297" max="300" width="12.5" style="12" bestFit="1" customWidth="1"/>
    <col min="301" max="301" width="6.625" style="12" customWidth="1"/>
    <col min="302" max="302" width="7.625" style="12" customWidth="1"/>
    <col min="303" max="319" width="3.125" style="12"/>
    <col min="320" max="320" width="4.625" style="12" customWidth="1"/>
    <col min="321" max="512" width="3.125" style="12"/>
    <col min="513" max="514" width="3.125" style="12" customWidth="1"/>
    <col min="515" max="515" width="3" style="12" customWidth="1"/>
    <col min="516" max="516" width="3.125" style="12"/>
    <col min="517" max="517" width="3.75" style="12" customWidth="1"/>
    <col min="518" max="518" width="3.125" style="12" customWidth="1"/>
    <col min="519" max="519" width="1.875" style="12" customWidth="1"/>
    <col min="520" max="520" width="3.375" style="12" customWidth="1"/>
    <col min="521" max="521" width="3.125" style="12"/>
    <col min="522" max="522" width="3.875" style="12" customWidth="1"/>
    <col min="523" max="523" width="3.125" style="12"/>
    <col min="524" max="524" width="3.125" style="12" customWidth="1"/>
    <col min="525" max="526" width="3.125" style="12"/>
    <col min="527" max="527" width="3.125" style="12" customWidth="1"/>
    <col min="528" max="528" width="3.75" style="12" customWidth="1"/>
    <col min="529" max="529" width="3.125" style="12"/>
    <col min="530" max="530" width="3.125" style="12" customWidth="1"/>
    <col min="531" max="531" width="4.625" style="12" customWidth="1"/>
    <col min="532" max="532" width="2.25" style="12" customWidth="1"/>
    <col min="533" max="533" width="3.125" style="12"/>
    <col min="534" max="534" width="6.375" style="12" customWidth="1"/>
    <col min="535" max="535" width="6.5" style="12" customWidth="1"/>
    <col min="536" max="540" width="4.25" style="12" customWidth="1"/>
    <col min="541" max="543" width="4.625" style="12" customWidth="1"/>
    <col min="544" max="544" width="8.5" style="12" bestFit="1" customWidth="1"/>
    <col min="545" max="546" width="8.5" style="12" customWidth="1"/>
    <col min="547" max="547" width="8.625" style="12" bestFit="1" customWidth="1"/>
    <col min="548" max="548" width="8.625" style="12" customWidth="1"/>
    <col min="549" max="549" width="7" style="12" customWidth="1"/>
    <col min="550" max="550" width="8.5" style="12" bestFit="1" customWidth="1"/>
    <col min="551" max="552" width="6.5" style="12" bestFit="1" customWidth="1"/>
    <col min="553" max="556" width="12.5" style="12" bestFit="1" customWidth="1"/>
    <col min="557" max="557" width="6.625" style="12" customWidth="1"/>
    <col min="558" max="558" width="7.625" style="12" customWidth="1"/>
    <col min="559" max="575" width="3.125" style="12"/>
    <col min="576" max="576" width="4.625" style="12" customWidth="1"/>
    <col min="577" max="768" width="3.125" style="12"/>
    <col min="769" max="770" width="3.125" style="12" customWidth="1"/>
    <col min="771" max="771" width="3" style="12" customWidth="1"/>
    <col min="772" max="772" width="3.125" style="12"/>
    <col min="773" max="773" width="3.75" style="12" customWidth="1"/>
    <col min="774" max="774" width="3.125" style="12" customWidth="1"/>
    <col min="775" max="775" width="1.875" style="12" customWidth="1"/>
    <col min="776" max="776" width="3.375" style="12" customWidth="1"/>
    <col min="777" max="777" width="3.125" style="12"/>
    <col min="778" max="778" width="3.875" style="12" customWidth="1"/>
    <col min="779" max="779" width="3.125" style="12"/>
    <col min="780" max="780" width="3.125" style="12" customWidth="1"/>
    <col min="781" max="782" width="3.125" style="12"/>
    <col min="783" max="783" width="3.125" style="12" customWidth="1"/>
    <col min="784" max="784" width="3.75" style="12" customWidth="1"/>
    <col min="785" max="785" width="3.125" style="12"/>
    <col min="786" max="786" width="3.125" style="12" customWidth="1"/>
    <col min="787" max="787" width="4.625" style="12" customWidth="1"/>
    <col min="788" max="788" width="2.25" style="12" customWidth="1"/>
    <col min="789" max="789" width="3.125" style="12"/>
    <col min="790" max="790" width="6.375" style="12" customWidth="1"/>
    <col min="791" max="791" width="6.5" style="12" customWidth="1"/>
    <col min="792" max="796" width="4.25" style="12" customWidth="1"/>
    <col min="797" max="799" width="4.625" style="12" customWidth="1"/>
    <col min="800" max="800" width="8.5" style="12" bestFit="1" customWidth="1"/>
    <col min="801" max="802" width="8.5" style="12" customWidth="1"/>
    <col min="803" max="803" width="8.625" style="12" bestFit="1" customWidth="1"/>
    <col min="804" max="804" width="8.625" style="12" customWidth="1"/>
    <col min="805" max="805" width="7" style="12" customWidth="1"/>
    <col min="806" max="806" width="8.5" style="12" bestFit="1" customWidth="1"/>
    <col min="807" max="808" width="6.5" style="12" bestFit="1" customWidth="1"/>
    <col min="809" max="812" width="12.5" style="12" bestFit="1" customWidth="1"/>
    <col min="813" max="813" width="6.625" style="12" customWidth="1"/>
    <col min="814" max="814" width="7.625" style="12" customWidth="1"/>
    <col min="815" max="831" width="3.125" style="12"/>
    <col min="832" max="832" width="4.625" style="12" customWidth="1"/>
    <col min="833" max="1024" width="3.125" style="12"/>
    <col min="1025" max="1026" width="3.125" style="12" customWidth="1"/>
    <col min="1027" max="1027" width="3" style="12" customWidth="1"/>
    <col min="1028" max="1028" width="3.125" style="12"/>
    <col min="1029" max="1029" width="3.75" style="12" customWidth="1"/>
    <col min="1030" max="1030" width="3.125" style="12" customWidth="1"/>
    <col min="1031" max="1031" width="1.875" style="12" customWidth="1"/>
    <col min="1032" max="1032" width="3.375" style="12" customWidth="1"/>
    <col min="1033" max="1033" width="3.125" style="12"/>
    <col min="1034" max="1034" width="3.875" style="12" customWidth="1"/>
    <col min="1035" max="1035" width="3.125" style="12"/>
    <col min="1036" max="1036" width="3.125" style="12" customWidth="1"/>
    <col min="1037" max="1038" width="3.125" style="12"/>
    <col min="1039" max="1039" width="3.125" style="12" customWidth="1"/>
    <col min="1040" max="1040" width="3.75" style="12" customWidth="1"/>
    <col min="1041" max="1041" width="3.125" style="12"/>
    <col min="1042" max="1042" width="3.125" style="12" customWidth="1"/>
    <col min="1043" max="1043" width="4.625" style="12" customWidth="1"/>
    <col min="1044" max="1044" width="2.25" style="12" customWidth="1"/>
    <col min="1045" max="1045" width="3.125" style="12"/>
    <col min="1046" max="1046" width="6.375" style="12" customWidth="1"/>
    <col min="1047" max="1047" width="6.5" style="12" customWidth="1"/>
    <col min="1048" max="1052" width="4.25" style="12" customWidth="1"/>
    <col min="1053" max="1055" width="4.625" style="12" customWidth="1"/>
    <col min="1056" max="1056" width="8.5" style="12" bestFit="1" customWidth="1"/>
    <col min="1057" max="1058" width="8.5" style="12" customWidth="1"/>
    <col min="1059" max="1059" width="8.625" style="12" bestFit="1" customWidth="1"/>
    <col min="1060" max="1060" width="8.625" style="12" customWidth="1"/>
    <col min="1061" max="1061" width="7" style="12" customWidth="1"/>
    <col min="1062" max="1062" width="8.5" style="12" bestFit="1" customWidth="1"/>
    <col min="1063" max="1064" width="6.5" style="12" bestFit="1" customWidth="1"/>
    <col min="1065" max="1068" width="12.5" style="12" bestFit="1" customWidth="1"/>
    <col min="1069" max="1069" width="6.625" style="12" customWidth="1"/>
    <col min="1070" max="1070" width="7.625" style="12" customWidth="1"/>
    <col min="1071" max="1087" width="3.125" style="12"/>
    <col min="1088" max="1088" width="4.625" style="12" customWidth="1"/>
    <col min="1089" max="1280" width="3.125" style="12"/>
    <col min="1281" max="1282" width="3.125" style="12" customWidth="1"/>
    <col min="1283" max="1283" width="3" style="12" customWidth="1"/>
    <col min="1284" max="1284" width="3.125" style="12"/>
    <col min="1285" max="1285" width="3.75" style="12" customWidth="1"/>
    <col min="1286" max="1286" width="3.125" style="12" customWidth="1"/>
    <col min="1287" max="1287" width="1.875" style="12" customWidth="1"/>
    <col min="1288" max="1288" width="3.375" style="12" customWidth="1"/>
    <col min="1289" max="1289" width="3.125" style="12"/>
    <col min="1290" max="1290" width="3.875" style="12" customWidth="1"/>
    <col min="1291" max="1291" width="3.125" style="12"/>
    <col min="1292" max="1292" width="3.125" style="12" customWidth="1"/>
    <col min="1293" max="1294" width="3.125" style="12"/>
    <col min="1295" max="1295" width="3.125" style="12" customWidth="1"/>
    <col min="1296" max="1296" width="3.75" style="12" customWidth="1"/>
    <col min="1297" max="1297" width="3.125" style="12"/>
    <col min="1298" max="1298" width="3.125" style="12" customWidth="1"/>
    <col min="1299" max="1299" width="4.625" style="12" customWidth="1"/>
    <col min="1300" max="1300" width="2.25" style="12" customWidth="1"/>
    <col min="1301" max="1301" width="3.125" style="12"/>
    <col min="1302" max="1302" width="6.375" style="12" customWidth="1"/>
    <col min="1303" max="1303" width="6.5" style="12" customWidth="1"/>
    <col min="1304" max="1308" width="4.25" style="12" customWidth="1"/>
    <col min="1309" max="1311" width="4.625" style="12" customWidth="1"/>
    <col min="1312" max="1312" width="8.5" style="12" bestFit="1" customWidth="1"/>
    <col min="1313" max="1314" width="8.5" style="12" customWidth="1"/>
    <col min="1315" max="1315" width="8.625" style="12" bestFit="1" customWidth="1"/>
    <col min="1316" max="1316" width="8.625" style="12" customWidth="1"/>
    <col min="1317" max="1317" width="7" style="12" customWidth="1"/>
    <col min="1318" max="1318" width="8.5" style="12" bestFit="1" customWidth="1"/>
    <col min="1319" max="1320" width="6.5" style="12" bestFit="1" customWidth="1"/>
    <col min="1321" max="1324" width="12.5" style="12" bestFit="1" customWidth="1"/>
    <col min="1325" max="1325" width="6.625" style="12" customWidth="1"/>
    <col min="1326" max="1326" width="7.625" style="12" customWidth="1"/>
    <col min="1327" max="1343" width="3.125" style="12"/>
    <col min="1344" max="1344" width="4.625" style="12" customWidth="1"/>
    <col min="1345" max="1536" width="3.125" style="12"/>
    <col min="1537" max="1538" width="3.125" style="12" customWidth="1"/>
    <col min="1539" max="1539" width="3" style="12" customWidth="1"/>
    <col min="1540" max="1540" width="3.125" style="12"/>
    <col min="1541" max="1541" width="3.75" style="12" customWidth="1"/>
    <col min="1542" max="1542" width="3.125" style="12" customWidth="1"/>
    <col min="1543" max="1543" width="1.875" style="12" customWidth="1"/>
    <col min="1544" max="1544" width="3.375" style="12" customWidth="1"/>
    <col min="1545" max="1545" width="3.125" style="12"/>
    <col min="1546" max="1546" width="3.875" style="12" customWidth="1"/>
    <col min="1547" max="1547" width="3.125" style="12"/>
    <col min="1548" max="1548" width="3.125" style="12" customWidth="1"/>
    <col min="1549" max="1550" width="3.125" style="12"/>
    <col min="1551" max="1551" width="3.125" style="12" customWidth="1"/>
    <col min="1552" max="1552" width="3.75" style="12" customWidth="1"/>
    <col min="1553" max="1553" width="3.125" style="12"/>
    <col min="1554" max="1554" width="3.125" style="12" customWidth="1"/>
    <col min="1555" max="1555" width="4.625" style="12" customWidth="1"/>
    <col min="1556" max="1556" width="2.25" style="12" customWidth="1"/>
    <col min="1557" max="1557" width="3.125" style="12"/>
    <col min="1558" max="1558" width="6.375" style="12" customWidth="1"/>
    <col min="1559" max="1559" width="6.5" style="12" customWidth="1"/>
    <col min="1560" max="1564" width="4.25" style="12" customWidth="1"/>
    <col min="1565" max="1567" width="4.625" style="12" customWidth="1"/>
    <col min="1568" max="1568" width="8.5" style="12" bestFit="1" customWidth="1"/>
    <col min="1569" max="1570" width="8.5" style="12" customWidth="1"/>
    <col min="1571" max="1571" width="8.625" style="12" bestFit="1" customWidth="1"/>
    <col min="1572" max="1572" width="8.625" style="12" customWidth="1"/>
    <col min="1573" max="1573" width="7" style="12" customWidth="1"/>
    <col min="1574" max="1574" width="8.5" style="12" bestFit="1" customWidth="1"/>
    <col min="1575" max="1576" width="6.5" style="12" bestFit="1" customWidth="1"/>
    <col min="1577" max="1580" width="12.5" style="12" bestFit="1" customWidth="1"/>
    <col min="1581" max="1581" width="6.625" style="12" customWidth="1"/>
    <col min="1582" max="1582" width="7.625" style="12" customWidth="1"/>
    <col min="1583" max="1599" width="3.125" style="12"/>
    <col min="1600" max="1600" width="4.625" style="12" customWidth="1"/>
    <col min="1601" max="1792" width="3.125" style="12"/>
    <col min="1793" max="1794" width="3.125" style="12" customWidth="1"/>
    <col min="1795" max="1795" width="3" style="12" customWidth="1"/>
    <col min="1796" max="1796" width="3.125" style="12"/>
    <col min="1797" max="1797" width="3.75" style="12" customWidth="1"/>
    <col min="1798" max="1798" width="3.125" style="12" customWidth="1"/>
    <col min="1799" max="1799" width="1.875" style="12" customWidth="1"/>
    <col min="1800" max="1800" width="3.375" style="12" customWidth="1"/>
    <col min="1801" max="1801" width="3.125" style="12"/>
    <col min="1802" max="1802" width="3.875" style="12" customWidth="1"/>
    <col min="1803" max="1803" width="3.125" style="12"/>
    <col min="1804" max="1804" width="3.125" style="12" customWidth="1"/>
    <col min="1805" max="1806" width="3.125" style="12"/>
    <col min="1807" max="1807" width="3.125" style="12" customWidth="1"/>
    <col min="1808" max="1808" width="3.75" style="12" customWidth="1"/>
    <col min="1809" max="1809" width="3.125" style="12"/>
    <col min="1810" max="1810" width="3.125" style="12" customWidth="1"/>
    <col min="1811" max="1811" width="4.625" style="12" customWidth="1"/>
    <col min="1812" max="1812" width="2.25" style="12" customWidth="1"/>
    <col min="1813" max="1813" width="3.125" style="12"/>
    <col min="1814" max="1814" width="6.375" style="12" customWidth="1"/>
    <col min="1815" max="1815" width="6.5" style="12" customWidth="1"/>
    <col min="1816" max="1820" width="4.25" style="12" customWidth="1"/>
    <col min="1821" max="1823" width="4.625" style="12" customWidth="1"/>
    <col min="1824" max="1824" width="8.5" style="12" bestFit="1" customWidth="1"/>
    <col min="1825" max="1826" width="8.5" style="12" customWidth="1"/>
    <col min="1827" max="1827" width="8.625" style="12" bestFit="1" customWidth="1"/>
    <col min="1828" max="1828" width="8.625" style="12" customWidth="1"/>
    <col min="1829" max="1829" width="7" style="12" customWidth="1"/>
    <col min="1830" max="1830" width="8.5" style="12" bestFit="1" customWidth="1"/>
    <col min="1831" max="1832" width="6.5" style="12" bestFit="1" customWidth="1"/>
    <col min="1833" max="1836" width="12.5" style="12" bestFit="1" customWidth="1"/>
    <col min="1837" max="1837" width="6.625" style="12" customWidth="1"/>
    <col min="1838" max="1838" width="7.625" style="12" customWidth="1"/>
    <col min="1839" max="1855" width="3.125" style="12"/>
    <col min="1856" max="1856" width="4.625" style="12" customWidth="1"/>
    <col min="1857" max="2048" width="3.125" style="12"/>
    <col min="2049" max="2050" width="3.125" style="12" customWidth="1"/>
    <col min="2051" max="2051" width="3" style="12" customWidth="1"/>
    <col min="2052" max="2052" width="3.125" style="12"/>
    <col min="2053" max="2053" width="3.75" style="12" customWidth="1"/>
    <col min="2054" max="2054" width="3.125" style="12" customWidth="1"/>
    <col min="2055" max="2055" width="1.875" style="12" customWidth="1"/>
    <col min="2056" max="2056" width="3.375" style="12" customWidth="1"/>
    <col min="2057" max="2057" width="3.125" style="12"/>
    <col min="2058" max="2058" width="3.875" style="12" customWidth="1"/>
    <col min="2059" max="2059" width="3.125" style="12"/>
    <col min="2060" max="2060" width="3.125" style="12" customWidth="1"/>
    <col min="2061" max="2062" width="3.125" style="12"/>
    <col min="2063" max="2063" width="3.125" style="12" customWidth="1"/>
    <col min="2064" max="2064" width="3.75" style="12" customWidth="1"/>
    <col min="2065" max="2065" width="3.125" style="12"/>
    <col min="2066" max="2066" width="3.125" style="12" customWidth="1"/>
    <col min="2067" max="2067" width="4.625" style="12" customWidth="1"/>
    <col min="2068" max="2068" width="2.25" style="12" customWidth="1"/>
    <col min="2069" max="2069" width="3.125" style="12"/>
    <col min="2070" max="2070" width="6.375" style="12" customWidth="1"/>
    <col min="2071" max="2071" width="6.5" style="12" customWidth="1"/>
    <col min="2072" max="2076" width="4.25" style="12" customWidth="1"/>
    <col min="2077" max="2079" width="4.625" style="12" customWidth="1"/>
    <col min="2080" max="2080" width="8.5" style="12" bestFit="1" customWidth="1"/>
    <col min="2081" max="2082" width="8.5" style="12" customWidth="1"/>
    <col min="2083" max="2083" width="8.625" style="12" bestFit="1" customWidth="1"/>
    <col min="2084" max="2084" width="8.625" style="12" customWidth="1"/>
    <col min="2085" max="2085" width="7" style="12" customWidth="1"/>
    <col min="2086" max="2086" width="8.5" style="12" bestFit="1" customWidth="1"/>
    <col min="2087" max="2088" width="6.5" style="12" bestFit="1" customWidth="1"/>
    <col min="2089" max="2092" width="12.5" style="12" bestFit="1" customWidth="1"/>
    <col min="2093" max="2093" width="6.625" style="12" customWidth="1"/>
    <col min="2094" max="2094" width="7.625" style="12" customWidth="1"/>
    <col min="2095" max="2111" width="3.125" style="12"/>
    <col min="2112" max="2112" width="4.625" style="12" customWidth="1"/>
    <col min="2113" max="2304" width="3.125" style="12"/>
    <col min="2305" max="2306" width="3.125" style="12" customWidth="1"/>
    <col min="2307" max="2307" width="3" style="12" customWidth="1"/>
    <col min="2308" max="2308" width="3.125" style="12"/>
    <col min="2309" max="2309" width="3.75" style="12" customWidth="1"/>
    <col min="2310" max="2310" width="3.125" style="12" customWidth="1"/>
    <col min="2311" max="2311" width="1.875" style="12" customWidth="1"/>
    <col min="2312" max="2312" width="3.375" style="12" customWidth="1"/>
    <col min="2313" max="2313" width="3.125" style="12"/>
    <col min="2314" max="2314" width="3.875" style="12" customWidth="1"/>
    <col min="2315" max="2315" width="3.125" style="12"/>
    <col min="2316" max="2316" width="3.125" style="12" customWidth="1"/>
    <col min="2317" max="2318" width="3.125" style="12"/>
    <col min="2319" max="2319" width="3.125" style="12" customWidth="1"/>
    <col min="2320" max="2320" width="3.75" style="12" customWidth="1"/>
    <col min="2321" max="2321" width="3.125" style="12"/>
    <col min="2322" max="2322" width="3.125" style="12" customWidth="1"/>
    <col min="2323" max="2323" width="4.625" style="12" customWidth="1"/>
    <col min="2324" max="2324" width="2.25" style="12" customWidth="1"/>
    <col min="2325" max="2325" width="3.125" style="12"/>
    <col min="2326" max="2326" width="6.375" style="12" customWidth="1"/>
    <col min="2327" max="2327" width="6.5" style="12" customWidth="1"/>
    <col min="2328" max="2332" width="4.25" style="12" customWidth="1"/>
    <col min="2333" max="2335" width="4.625" style="12" customWidth="1"/>
    <col min="2336" max="2336" width="8.5" style="12" bestFit="1" customWidth="1"/>
    <col min="2337" max="2338" width="8.5" style="12" customWidth="1"/>
    <col min="2339" max="2339" width="8.625" style="12" bestFit="1" customWidth="1"/>
    <col min="2340" max="2340" width="8.625" style="12" customWidth="1"/>
    <col min="2341" max="2341" width="7" style="12" customWidth="1"/>
    <col min="2342" max="2342" width="8.5" style="12" bestFit="1" customWidth="1"/>
    <col min="2343" max="2344" width="6.5" style="12" bestFit="1" customWidth="1"/>
    <col min="2345" max="2348" width="12.5" style="12" bestFit="1" customWidth="1"/>
    <col min="2349" max="2349" width="6.625" style="12" customWidth="1"/>
    <col min="2350" max="2350" width="7.625" style="12" customWidth="1"/>
    <col min="2351" max="2367" width="3.125" style="12"/>
    <col min="2368" max="2368" width="4.625" style="12" customWidth="1"/>
    <col min="2369" max="2560" width="3.125" style="12"/>
    <col min="2561" max="2562" width="3.125" style="12" customWidth="1"/>
    <col min="2563" max="2563" width="3" style="12" customWidth="1"/>
    <col min="2564" max="2564" width="3.125" style="12"/>
    <col min="2565" max="2565" width="3.75" style="12" customWidth="1"/>
    <col min="2566" max="2566" width="3.125" style="12" customWidth="1"/>
    <col min="2567" max="2567" width="1.875" style="12" customWidth="1"/>
    <col min="2568" max="2568" width="3.375" style="12" customWidth="1"/>
    <col min="2569" max="2569" width="3.125" style="12"/>
    <col min="2570" max="2570" width="3.875" style="12" customWidth="1"/>
    <col min="2571" max="2571" width="3.125" style="12"/>
    <col min="2572" max="2572" width="3.125" style="12" customWidth="1"/>
    <col min="2573" max="2574" width="3.125" style="12"/>
    <col min="2575" max="2575" width="3.125" style="12" customWidth="1"/>
    <col min="2576" max="2576" width="3.75" style="12" customWidth="1"/>
    <col min="2577" max="2577" width="3.125" style="12"/>
    <col min="2578" max="2578" width="3.125" style="12" customWidth="1"/>
    <col min="2579" max="2579" width="4.625" style="12" customWidth="1"/>
    <col min="2580" max="2580" width="2.25" style="12" customWidth="1"/>
    <col min="2581" max="2581" width="3.125" style="12"/>
    <col min="2582" max="2582" width="6.375" style="12" customWidth="1"/>
    <col min="2583" max="2583" width="6.5" style="12" customWidth="1"/>
    <col min="2584" max="2588" width="4.25" style="12" customWidth="1"/>
    <col min="2589" max="2591" width="4.625" style="12" customWidth="1"/>
    <col min="2592" max="2592" width="8.5" style="12" bestFit="1" customWidth="1"/>
    <col min="2593" max="2594" width="8.5" style="12" customWidth="1"/>
    <col min="2595" max="2595" width="8.625" style="12" bestFit="1" customWidth="1"/>
    <col min="2596" max="2596" width="8.625" style="12" customWidth="1"/>
    <col min="2597" max="2597" width="7" style="12" customWidth="1"/>
    <col min="2598" max="2598" width="8.5" style="12" bestFit="1" customWidth="1"/>
    <col min="2599" max="2600" width="6.5" style="12" bestFit="1" customWidth="1"/>
    <col min="2601" max="2604" width="12.5" style="12" bestFit="1" customWidth="1"/>
    <col min="2605" max="2605" width="6.625" style="12" customWidth="1"/>
    <col min="2606" max="2606" width="7.625" style="12" customWidth="1"/>
    <col min="2607" max="2623" width="3.125" style="12"/>
    <col min="2624" max="2624" width="4.625" style="12" customWidth="1"/>
    <col min="2625" max="2816" width="3.125" style="12"/>
    <col min="2817" max="2818" width="3.125" style="12" customWidth="1"/>
    <col min="2819" max="2819" width="3" style="12" customWidth="1"/>
    <col min="2820" max="2820" width="3.125" style="12"/>
    <col min="2821" max="2821" width="3.75" style="12" customWidth="1"/>
    <col min="2822" max="2822" width="3.125" style="12" customWidth="1"/>
    <col min="2823" max="2823" width="1.875" style="12" customWidth="1"/>
    <col min="2824" max="2824" width="3.375" style="12" customWidth="1"/>
    <col min="2825" max="2825" width="3.125" style="12"/>
    <col min="2826" max="2826" width="3.875" style="12" customWidth="1"/>
    <col min="2827" max="2827" width="3.125" style="12"/>
    <col min="2828" max="2828" width="3.125" style="12" customWidth="1"/>
    <col min="2829" max="2830" width="3.125" style="12"/>
    <col min="2831" max="2831" width="3.125" style="12" customWidth="1"/>
    <col min="2832" max="2832" width="3.75" style="12" customWidth="1"/>
    <col min="2833" max="2833" width="3.125" style="12"/>
    <col min="2834" max="2834" width="3.125" style="12" customWidth="1"/>
    <col min="2835" max="2835" width="4.625" style="12" customWidth="1"/>
    <col min="2836" max="2836" width="2.25" style="12" customWidth="1"/>
    <col min="2837" max="2837" width="3.125" style="12"/>
    <col min="2838" max="2838" width="6.375" style="12" customWidth="1"/>
    <col min="2839" max="2839" width="6.5" style="12" customWidth="1"/>
    <col min="2840" max="2844" width="4.25" style="12" customWidth="1"/>
    <col min="2845" max="2847" width="4.625" style="12" customWidth="1"/>
    <col min="2848" max="2848" width="8.5" style="12" bestFit="1" customWidth="1"/>
    <col min="2849" max="2850" width="8.5" style="12" customWidth="1"/>
    <col min="2851" max="2851" width="8.625" style="12" bestFit="1" customWidth="1"/>
    <col min="2852" max="2852" width="8.625" style="12" customWidth="1"/>
    <col min="2853" max="2853" width="7" style="12" customWidth="1"/>
    <col min="2854" max="2854" width="8.5" style="12" bestFit="1" customWidth="1"/>
    <col min="2855" max="2856" width="6.5" style="12" bestFit="1" customWidth="1"/>
    <col min="2857" max="2860" width="12.5" style="12" bestFit="1" customWidth="1"/>
    <col min="2861" max="2861" width="6.625" style="12" customWidth="1"/>
    <col min="2862" max="2862" width="7.625" style="12" customWidth="1"/>
    <col min="2863" max="2879" width="3.125" style="12"/>
    <col min="2880" max="2880" width="4.625" style="12" customWidth="1"/>
    <col min="2881" max="3072" width="3.125" style="12"/>
    <col min="3073" max="3074" width="3.125" style="12" customWidth="1"/>
    <col min="3075" max="3075" width="3" style="12" customWidth="1"/>
    <col min="3076" max="3076" width="3.125" style="12"/>
    <col min="3077" max="3077" width="3.75" style="12" customWidth="1"/>
    <col min="3078" max="3078" width="3.125" style="12" customWidth="1"/>
    <col min="3079" max="3079" width="1.875" style="12" customWidth="1"/>
    <col min="3080" max="3080" width="3.375" style="12" customWidth="1"/>
    <col min="3081" max="3081" width="3.125" style="12"/>
    <col min="3082" max="3082" width="3.875" style="12" customWidth="1"/>
    <col min="3083" max="3083" width="3.125" style="12"/>
    <col min="3084" max="3084" width="3.125" style="12" customWidth="1"/>
    <col min="3085" max="3086" width="3.125" style="12"/>
    <col min="3087" max="3087" width="3.125" style="12" customWidth="1"/>
    <col min="3088" max="3088" width="3.75" style="12" customWidth="1"/>
    <col min="3089" max="3089" width="3.125" style="12"/>
    <col min="3090" max="3090" width="3.125" style="12" customWidth="1"/>
    <col min="3091" max="3091" width="4.625" style="12" customWidth="1"/>
    <col min="3092" max="3092" width="2.25" style="12" customWidth="1"/>
    <col min="3093" max="3093" width="3.125" style="12"/>
    <col min="3094" max="3094" width="6.375" style="12" customWidth="1"/>
    <col min="3095" max="3095" width="6.5" style="12" customWidth="1"/>
    <col min="3096" max="3100" width="4.25" style="12" customWidth="1"/>
    <col min="3101" max="3103" width="4.625" style="12" customWidth="1"/>
    <col min="3104" max="3104" width="8.5" style="12" bestFit="1" customWidth="1"/>
    <col min="3105" max="3106" width="8.5" style="12" customWidth="1"/>
    <col min="3107" max="3107" width="8.625" style="12" bestFit="1" customWidth="1"/>
    <col min="3108" max="3108" width="8.625" style="12" customWidth="1"/>
    <col min="3109" max="3109" width="7" style="12" customWidth="1"/>
    <col min="3110" max="3110" width="8.5" style="12" bestFit="1" customWidth="1"/>
    <col min="3111" max="3112" width="6.5" style="12" bestFit="1" customWidth="1"/>
    <col min="3113" max="3116" width="12.5" style="12" bestFit="1" customWidth="1"/>
    <col min="3117" max="3117" width="6.625" style="12" customWidth="1"/>
    <col min="3118" max="3118" width="7.625" style="12" customWidth="1"/>
    <col min="3119" max="3135" width="3.125" style="12"/>
    <col min="3136" max="3136" width="4.625" style="12" customWidth="1"/>
    <col min="3137" max="3328" width="3.125" style="12"/>
    <col min="3329" max="3330" width="3.125" style="12" customWidth="1"/>
    <col min="3331" max="3331" width="3" style="12" customWidth="1"/>
    <col min="3332" max="3332" width="3.125" style="12"/>
    <col min="3333" max="3333" width="3.75" style="12" customWidth="1"/>
    <col min="3334" max="3334" width="3.125" style="12" customWidth="1"/>
    <col min="3335" max="3335" width="1.875" style="12" customWidth="1"/>
    <col min="3336" max="3336" width="3.375" style="12" customWidth="1"/>
    <col min="3337" max="3337" width="3.125" style="12"/>
    <col min="3338" max="3338" width="3.875" style="12" customWidth="1"/>
    <col min="3339" max="3339" width="3.125" style="12"/>
    <col min="3340" max="3340" width="3.125" style="12" customWidth="1"/>
    <col min="3341" max="3342" width="3.125" style="12"/>
    <col min="3343" max="3343" width="3.125" style="12" customWidth="1"/>
    <col min="3344" max="3344" width="3.75" style="12" customWidth="1"/>
    <col min="3345" max="3345" width="3.125" style="12"/>
    <col min="3346" max="3346" width="3.125" style="12" customWidth="1"/>
    <col min="3347" max="3347" width="4.625" style="12" customWidth="1"/>
    <col min="3348" max="3348" width="2.25" style="12" customWidth="1"/>
    <col min="3349" max="3349" width="3.125" style="12"/>
    <col min="3350" max="3350" width="6.375" style="12" customWidth="1"/>
    <col min="3351" max="3351" width="6.5" style="12" customWidth="1"/>
    <col min="3352" max="3356" width="4.25" style="12" customWidth="1"/>
    <col min="3357" max="3359" width="4.625" style="12" customWidth="1"/>
    <col min="3360" max="3360" width="8.5" style="12" bestFit="1" customWidth="1"/>
    <col min="3361" max="3362" width="8.5" style="12" customWidth="1"/>
    <col min="3363" max="3363" width="8.625" style="12" bestFit="1" customWidth="1"/>
    <col min="3364" max="3364" width="8.625" style="12" customWidth="1"/>
    <col min="3365" max="3365" width="7" style="12" customWidth="1"/>
    <col min="3366" max="3366" width="8.5" style="12" bestFit="1" customWidth="1"/>
    <col min="3367" max="3368" width="6.5" style="12" bestFit="1" customWidth="1"/>
    <col min="3369" max="3372" width="12.5" style="12" bestFit="1" customWidth="1"/>
    <col min="3373" max="3373" width="6.625" style="12" customWidth="1"/>
    <col min="3374" max="3374" width="7.625" style="12" customWidth="1"/>
    <col min="3375" max="3391" width="3.125" style="12"/>
    <col min="3392" max="3392" width="4.625" style="12" customWidth="1"/>
    <col min="3393" max="3584" width="3.125" style="12"/>
    <col min="3585" max="3586" width="3.125" style="12" customWidth="1"/>
    <col min="3587" max="3587" width="3" style="12" customWidth="1"/>
    <col min="3588" max="3588" width="3.125" style="12"/>
    <col min="3589" max="3589" width="3.75" style="12" customWidth="1"/>
    <col min="3590" max="3590" width="3.125" style="12" customWidth="1"/>
    <col min="3591" max="3591" width="1.875" style="12" customWidth="1"/>
    <col min="3592" max="3592" width="3.375" style="12" customWidth="1"/>
    <col min="3593" max="3593" width="3.125" style="12"/>
    <col min="3594" max="3594" width="3.875" style="12" customWidth="1"/>
    <col min="3595" max="3595" width="3.125" style="12"/>
    <col min="3596" max="3596" width="3.125" style="12" customWidth="1"/>
    <col min="3597" max="3598" width="3.125" style="12"/>
    <col min="3599" max="3599" width="3.125" style="12" customWidth="1"/>
    <col min="3600" max="3600" width="3.75" style="12" customWidth="1"/>
    <col min="3601" max="3601" width="3.125" style="12"/>
    <col min="3602" max="3602" width="3.125" style="12" customWidth="1"/>
    <col min="3603" max="3603" width="4.625" style="12" customWidth="1"/>
    <col min="3604" max="3604" width="2.25" style="12" customWidth="1"/>
    <col min="3605" max="3605" width="3.125" style="12"/>
    <col min="3606" max="3606" width="6.375" style="12" customWidth="1"/>
    <col min="3607" max="3607" width="6.5" style="12" customWidth="1"/>
    <col min="3608" max="3612" width="4.25" style="12" customWidth="1"/>
    <col min="3613" max="3615" width="4.625" style="12" customWidth="1"/>
    <col min="3616" max="3616" width="8.5" style="12" bestFit="1" customWidth="1"/>
    <col min="3617" max="3618" width="8.5" style="12" customWidth="1"/>
    <col min="3619" max="3619" width="8.625" style="12" bestFit="1" customWidth="1"/>
    <col min="3620" max="3620" width="8.625" style="12" customWidth="1"/>
    <col min="3621" max="3621" width="7" style="12" customWidth="1"/>
    <col min="3622" max="3622" width="8.5" style="12" bestFit="1" customWidth="1"/>
    <col min="3623" max="3624" width="6.5" style="12" bestFit="1" customWidth="1"/>
    <col min="3625" max="3628" width="12.5" style="12" bestFit="1" customWidth="1"/>
    <col min="3629" max="3629" width="6.625" style="12" customWidth="1"/>
    <col min="3630" max="3630" width="7.625" style="12" customWidth="1"/>
    <col min="3631" max="3647" width="3.125" style="12"/>
    <col min="3648" max="3648" width="4.625" style="12" customWidth="1"/>
    <col min="3649" max="3840" width="3.125" style="12"/>
    <col min="3841" max="3842" width="3.125" style="12" customWidth="1"/>
    <col min="3843" max="3843" width="3" style="12" customWidth="1"/>
    <col min="3844" max="3844" width="3.125" style="12"/>
    <col min="3845" max="3845" width="3.75" style="12" customWidth="1"/>
    <col min="3846" max="3846" width="3.125" style="12" customWidth="1"/>
    <col min="3847" max="3847" width="1.875" style="12" customWidth="1"/>
    <col min="3848" max="3848" width="3.375" style="12" customWidth="1"/>
    <col min="3849" max="3849" width="3.125" style="12"/>
    <col min="3850" max="3850" width="3.875" style="12" customWidth="1"/>
    <col min="3851" max="3851" width="3.125" style="12"/>
    <col min="3852" max="3852" width="3.125" style="12" customWidth="1"/>
    <col min="3853" max="3854" width="3.125" style="12"/>
    <col min="3855" max="3855" width="3.125" style="12" customWidth="1"/>
    <col min="3856" max="3856" width="3.75" style="12" customWidth="1"/>
    <col min="3857" max="3857" width="3.125" style="12"/>
    <col min="3858" max="3858" width="3.125" style="12" customWidth="1"/>
    <col min="3859" max="3859" width="4.625" style="12" customWidth="1"/>
    <col min="3860" max="3860" width="2.25" style="12" customWidth="1"/>
    <col min="3861" max="3861" width="3.125" style="12"/>
    <col min="3862" max="3862" width="6.375" style="12" customWidth="1"/>
    <col min="3863" max="3863" width="6.5" style="12" customWidth="1"/>
    <col min="3864" max="3868" width="4.25" style="12" customWidth="1"/>
    <col min="3869" max="3871" width="4.625" style="12" customWidth="1"/>
    <col min="3872" max="3872" width="8.5" style="12" bestFit="1" customWidth="1"/>
    <col min="3873" max="3874" width="8.5" style="12" customWidth="1"/>
    <col min="3875" max="3875" width="8.625" style="12" bestFit="1" customWidth="1"/>
    <col min="3876" max="3876" width="8.625" style="12" customWidth="1"/>
    <col min="3877" max="3877" width="7" style="12" customWidth="1"/>
    <col min="3878" max="3878" width="8.5" style="12" bestFit="1" customWidth="1"/>
    <col min="3879" max="3880" width="6.5" style="12" bestFit="1" customWidth="1"/>
    <col min="3881" max="3884" width="12.5" style="12" bestFit="1" customWidth="1"/>
    <col min="3885" max="3885" width="6.625" style="12" customWidth="1"/>
    <col min="3886" max="3886" width="7.625" style="12" customWidth="1"/>
    <col min="3887" max="3903" width="3.125" style="12"/>
    <col min="3904" max="3904" width="4.625" style="12" customWidth="1"/>
    <col min="3905" max="4096" width="3.125" style="12"/>
    <col min="4097" max="4098" width="3.125" style="12" customWidth="1"/>
    <col min="4099" max="4099" width="3" style="12" customWidth="1"/>
    <col min="4100" max="4100" width="3.125" style="12"/>
    <col min="4101" max="4101" width="3.75" style="12" customWidth="1"/>
    <col min="4102" max="4102" width="3.125" style="12" customWidth="1"/>
    <col min="4103" max="4103" width="1.875" style="12" customWidth="1"/>
    <col min="4104" max="4104" width="3.375" style="12" customWidth="1"/>
    <col min="4105" max="4105" width="3.125" style="12"/>
    <col min="4106" max="4106" width="3.875" style="12" customWidth="1"/>
    <col min="4107" max="4107" width="3.125" style="12"/>
    <col min="4108" max="4108" width="3.125" style="12" customWidth="1"/>
    <col min="4109" max="4110" width="3.125" style="12"/>
    <col min="4111" max="4111" width="3.125" style="12" customWidth="1"/>
    <col min="4112" max="4112" width="3.75" style="12" customWidth="1"/>
    <col min="4113" max="4113" width="3.125" style="12"/>
    <col min="4114" max="4114" width="3.125" style="12" customWidth="1"/>
    <col min="4115" max="4115" width="4.625" style="12" customWidth="1"/>
    <col min="4116" max="4116" width="2.25" style="12" customWidth="1"/>
    <col min="4117" max="4117" width="3.125" style="12"/>
    <col min="4118" max="4118" width="6.375" style="12" customWidth="1"/>
    <col min="4119" max="4119" width="6.5" style="12" customWidth="1"/>
    <col min="4120" max="4124" width="4.25" style="12" customWidth="1"/>
    <col min="4125" max="4127" width="4.625" style="12" customWidth="1"/>
    <col min="4128" max="4128" width="8.5" style="12" bestFit="1" customWidth="1"/>
    <col min="4129" max="4130" width="8.5" style="12" customWidth="1"/>
    <col min="4131" max="4131" width="8.625" style="12" bestFit="1" customWidth="1"/>
    <col min="4132" max="4132" width="8.625" style="12" customWidth="1"/>
    <col min="4133" max="4133" width="7" style="12" customWidth="1"/>
    <col min="4134" max="4134" width="8.5" style="12" bestFit="1" customWidth="1"/>
    <col min="4135" max="4136" width="6.5" style="12" bestFit="1" customWidth="1"/>
    <col min="4137" max="4140" width="12.5" style="12" bestFit="1" customWidth="1"/>
    <col min="4141" max="4141" width="6.625" style="12" customWidth="1"/>
    <col min="4142" max="4142" width="7.625" style="12" customWidth="1"/>
    <col min="4143" max="4159" width="3.125" style="12"/>
    <col min="4160" max="4160" width="4.625" style="12" customWidth="1"/>
    <col min="4161" max="4352" width="3.125" style="12"/>
    <col min="4353" max="4354" width="3.125" style="12" customWidth="1"/>
    <col min="4355" max="4355" width="3" style="12" customWidth="1"/>
    <col min="4356" max="4356" width="3.125" style="12"/>
    <col min="4357" max="4357" width="3.75" style="12" customWidth="1"/>
    <col min="4358" max="4358" width="3.125" style="12" customWidth="1"/>
    <col min="4359" max="4359" width="1.875" style="12" customWidth="1"/>
    <col min="4360" max="4360" width="3.375" style="12" customWidth="1"/>
    <col min="4361" max="4361" width="3.125" style="12"/>
    <col min="4362" max="4362" width="3.875" style="12" customWidth="1"/>
    <col min="4363" max="4363" width="3.125" style="12"/>
    <col min="4364" max="4364" width="3.125" style="12" customWidth="1"/>
    <col min="4365" max="4366" width="3.125" style="12"/>
    <col min="4367" max="4367" width="3.125" style="12" customWidth="1"/>
    <col min="4368" max="4368" width="3.75" style="12" customWidth="1"/>
    <col min="4369" max="4369" width="3.125" style="12"/>
    <col min="4370" max="4370" width="3.125" style="12" customWidth="1"/>
    <col min="4371" max="4371" width="4.625" style="12" customWidth="1"/>
    <col min="4372" max="4372" width="2.25" style="12" customWidth="1"/>
    <col min="4373" max="4373" width="3.125" style="12"/>
    <col min="4374" max="4374" width="6.375" style="12" customWidth="1"/>
    <col min="4375" max="4375" width="6.5" style="12" customWidth="1"/>
    <col min="4376" max="4380" width="4.25" style="12" customWidth="1"/>
    <col min="4381" max="4383" width="4.625" style="12" customWidth="1"/>
    <col min="4384" max="4384" width="8.5" style="12" bestFit="1" customWidth="1"/>
    <col min="4385" max="4386" width="8.5" style="12" customWidth="1"/>
    <col min="4387" max="4387" width="8.625" style="12" bestFit="1" customWidth="1"/>
    <col min="4388" max="4388" width="8.625" style="12" customWidth="1"/>
    <col min="4389" max="4389" width="7" style="12" customWidth="1"/>
    <col min="4390" max="4390" width="8.5" style="12" bestFit="1" customWidth="1"/>
    <col min="4391" max="4392" width="6.5" style="12" bestFit="1" customWidth="1"/>
    <col min="4393" max="4396" width="12.5" style="12" bestFit="1" customWidth="1"/>
    <col min="4397" max="4397" width="6.625" style="12" customWidth="1"/>
    <col min="4398" max="4398" width="7.625" style="12" customWidth="1"/>
    <col min="4399" max="4415" width="3.125" style="12"/>
    <col min="4416" max="4416" width="4.625" style="12" customWidth="1"/>
    <col min="4417" max="4608" width="3.125" style="12"/>
    <col min="4609" max="4610" width="3.125" style="12" customWidth="1"/>
    <col min="4611" max="4611" width="3" style="12" customWidth="1"/>
    <col min="4612" max="4612" width="3.125" style="12"/>
    <col min="4613" max="4613" width="3.75" style="12" customWidth="1"/>
    <col min="4614" max="4614" width="3.125" style="12" customWidth="1"/>
    <col min="4615" max="4615" width="1.875" style="12" customWidth="1"/>
    <col min="4616" max="4616" width="3.375" style="12" customWidth="1"/>
    <col min="4617" max="4617" width="3.125" style="12"/>
    <col min="4618" max="4618" width="3.875" style="12" customWidth="1"/>
    <col min="4619" max="4619" width="3.125" style="12"/>
    <col min="4620" max="4620" width="3.125" style="12" customWidth="1"/>
    <col min="4621" max="4622" width="3.125" style="12"/>
    <col min="4623" max="4623" width="3.125" style="12" customWidth="1"/>
    <col min="4624" max="4624" width="3.75" style="12" customWidth="1"/>
    <col min="4625" max="4625" width="3.125" style="12"/>
    <col min="4626" max="4626" width="3.125" style="12" customWidth="1"/>
    <col min="4627" max="4627" width="4.625" style="12" customWidth="1"/>
    <col min="4628" max="4628" width="2.25" style="12" customWidth="1"/>
    <col min="4629" max="4629" width="3.125" style="12"/>
    <col min="4630" max="4630" width="6.375" style="12" customWidth="1"/>
    <col min="4631" max="4631" width="6.5" style="12" customWidth="1"/>
    <col min="4632" max="4636" width="4.25" style="12" customWidth="1"/>
    <col min="4637" max="4639" width="4.625" style="12" customWidth="1"/>
    <col min="4640" max="4640" width="8.5" style="12" bestFit="1" customWidth="1"/>
    <col min="4641" max="4642" width="8.5" style="12" customWidth="1"/>
    <col min="4643" max="4643" width="8.625" style="12" bestFit="1" customWidth="1"/>
    <col min="4644" max="4644" width="8.625" style="12" customWidth="1"/>
    <col min="4645" max="4645" width="7" style="12" customWidth="1"/>
    <col min="4646" max="4646" width="8.5" style="12" bestFit="1" customWidth="1"/>
    <col min="4647" max="4648" width="6.5" style="12" bestFit="1" customWidth="1"/>
    <col min="4649" max="4652" width="12.5" style="12" bestFit="1" customWidth="1"/>
    <col min="4653" max="4653" width="6.625" style="12" customWidth="1"/>
    <col min="4654" max="4654" width="7.625" style="12" customWidth="1"/>
    <col min="4655" max="4671" width="3.125" style="12"/>
    <col min="4672" max="4672" width="4.625" style="12" customWidth="1"/>
    <col min="4673" max="4864" width="3.125" style="12"/>
    <col min="4865" max="4866" width="3.125" style="12" customWidth="1"/>
    <col min="4867" max="4867" width="3" style="12" customWidth="1"/>
    <col min="4868" max="4868" width="3.125" style="12"/>
    <col min="4869" max="4869" width="3.75" style="12" customWidth="1"/>
    <col min="4870" max="4870" width="3.125" style="12" customWidth="1"/>
    <col min="4871" max="4871" width="1.875" style="12" customWidth="1"/>
    <col min="4872" max="4872" width="3.375" style="12" customWidth="1"/>
    <col min="4873" max="4873" width="3.125" style="12"/>
    <col min="4874" max="4874" width="3.875" style="12" customWidth="1"/>
    <col min="4875" max="4875" width="3.125" style="12"/>
    <col min="4876" max="4876" width="3.125" style="12" customWidth="1"/>
    <col min="4877" max="4878" width="3.125" style="12"/>
    <col min="4879" max="4879" width="3.125" style="12" customWidth="1"/>
    <col min="4880" max="4880" width="3.75" style="12" customWidth="1"/>
    <col min="4881" max="4881" width="3.125" style="12"/>
    <col min="4882" max="4882" width="3.125" style="12" customWidth="1"/>
    <col min="4883" max="4883" width="4.625" style="12" customWidth="1"/>
    <col min="4884" max="4884" width="2.25" style="12" customWidth="1"/>
    <col min="4885" max="4885" width="3.125" style="12"/>
    <col min="4886" max="4886" width="6.375" style="12" customWidth="1"/>
    <col min="4887" max="4887" width="6.5" style="12" customWidth="1"/>
    <col min="4888" max="4892" width="4.25" style="12" customWidth="1"/>
    <col min="4893" max="4895" width="4.625" style="12" customWidth="1"/>
    <col min="4896" max="4896" width="8.5" style="12" bestFit="1" customWidth="1"/>
    <col min="4897" max="4898" width="8.5" style="12" customWidth="1"/>
    <col min="4899" max="4899" width="8.625" style="12" bestFit="1" customWidth="1"/>
    <col min="4900" max="4900" width="8.625" style="12" customWidth="1"/>
    <col min="4901" max="4901" width="7" style="12" customWidth="1"/>
    <col min="4902" max="4902" width="8.5" style="12" bestFit="1" customWidth="1"/>
    <col min="4903" max="4904" width="6.5" style="12" bestFit="1" customWidth="1"/>
    <col min="4905" max="4908" width="12.5" style="12" bestFit="1" customWidth="1"/>
    <col min="4909" max="4909" width="6.625" style="12" customWidth="1"/>
    <col min="4910" max="4910" width="7.625" style="12" customWidth="1"/>
    <col min="4911" max="4927" width="3.125" style="12"/>
    <col min="4928" max="4928" width="4.625" style="12" customWidth="1"/>
    <col min="4929" max="5120" width="3.125" style="12"/>
    <col min="5121" max="5122" width="3.125" style="12" customWidth="1"/>
    <col min="5123" max="5123" width="3" style="12" customWidth="1"/>
    <col min="5124" max="5124" width="3.125" style="12"/>
    <col min="5125" max="5125" width="3.75" style="12" customWidth="1"/>
    <col min="5126" max="5126" width="3.125" style="12" customWidth="1"/>
    <col min="5127" max="5127" width="1.875" style="12" customWidth="1"/>
    <col min="5128" max="5128" width="3.375" style="12" customWidth="1"/>
    <col min="5129" max="5129" width="3.125" style="12"/>
    <col min="5130" max="5130" width="3.875" style="12" customWidth="1"/>
    <col min="5131" max="5131" width="3.125" style="12"/>
    <col min="5132" max="5132" width="3.125" style="12" customWidth="1"/>
    <col min="5133" max="5134" width="3.125" style="12"/>
    <col min="5135" max="5135" width="3.125" style="12" customWidth="1"/>
    <col min="5136" max="5136" width="3.75" style="12" customWidth="1"/>
    <col min="5137" max="5137" width="3.125" style="12"/>
    <col min="5138" max="5138" width="3.125" style="12" customWidth="1"/>
    <col min="5139" max="5139" width="4.625" style="12" customWidth="1"/>
    <col min="5140" max="5140" width="2.25" style="12" customWidth="1"/>
    <col min="5141" max="5141" width="3.125" style="12"/>
    <col min="5142" max="5142" width="6.375" style="12" customWidth="1"/>
    <col min="5143" max="5143" width="6.5" style="12" customWidth="1"/>
    <col min="5144" max="5148" width="4.25" style="12" customWidth="1"/>
    <col min="5149" max="5151" width="4.625" style="12" customWidth="1"/>
    <col min="5152" max="5152" width="8.5" style="12" bestFit="1" customWidth="1"/>
    <col min="5153" max="5154" width="8.5" style="12" customWidth="1"/>
    <col min="5155" max="5155" width="8.625" style="12" bestFit="1" customWidth="1"/>
    <col min="5156" max="5156" width="8.625" style="12" customWidth="1"/>
    <col min="5157" max="5157" width="7" style="12" customWidth="1"/>
    <col min="5158" max="5158" width="8.5" style="12" bestFit="1" customWidth="1"/>
    <col min="5159" max="5160" width="6.5" style="12" bestFit="1" customWidth="1"/>
    <col min="5161" max="5164" width="12.5" style="12" bestFit="1" customWidth="1"/>
    <col min="5165" max="5165" width="6.625" style="12" customWidth="1"/>
    <col min="5166" max="5166" width="7.625" style="12" customWidth="1"/>
    <col min="5167" max="5183" width="3.125" style="12"/>
    <col min="5184" max="5184" width="4.625" style="12" customWidth="1"/>
    <col min="5185" max="5376" width="3.125" style="12"/>
    <col min="5377" max="5378" width="3.125" style="12" customWidth="1"/>
    <col min="5379" max="5379" width="3" style="12" customWidth="1"/>
    <col min="5380" max="5380" width="3.125" style="12"/>
    <col min="5381" max="5381" width="3.75" style="12" customWidth="1"/>
    <col min="5382" max="5382" width="3.125" style="12" customWidth="1"/>
    <col min="5383" max="5383" width="1.875" style="12" customWidth="1"/>
    <col min="5384" max="5384" width="3.375" style="12" customWidth="1"/>
    <col min="5385" max="5385" width="3.125" style="12"/>
    <col min="5386" max="5386" width="3.875" style="12" customWidth="1"/>
    <col min="5387" max="5387" width="3.125" style="12"/>
    <col min="5388" max="5388" width="3.125" style="12" customWidth="1"/>
    <col min="5389" max="5390" width="3.125" style="12"/>
    <col min="5391" max="5391" width="3.125" style="12" customWidth="1"/>
    <col min="5392" max="5392" width="3.75" style="12" customWidth="1"/>
    <col min="5393" max="5393" width="3.125" style="12"/>
    <col min="5394" max="5394" width="3.125" style="12" customWidth="1"/>
    <col min="5395" max="5395" width="4.625" style="12" customWidth="1"/>
    <col min="5396" max="5396" width="2.25" style="12" customWidth="1"/>
    <col min="5397" max="5397" width="3.125" style="12"/>
    <col min="5398" max="5398" width="6.375" style="12" customWidth="1"/>
    <col min="5399" max="5399" width="6.5" style="12" customWidth="1"/>
    <col min="5400" max="5404" width="4.25" style="12" customWidth="1"/>
    <col min="5405" max="5407" width="4.625" style="12" customWidth="1"/>
    <col min="5408" max="5408" width="8.5" style="12" bestFit="1" customWidth="1"/>
    <col min="5409" max="5410" width="8.5" style="12" customWidth="1"/>
    <col min="5411" max="5411" width="8.625" style="12" bestFit="1" customWidth="1"/>
    <col min="5412" max="5412" width="8.625" style="12" customWidth="1"/>
    <col min="5413" max="5413" width="7" style="12" customWidth="1"/>
    <col min="5414" max="5414" width="8.5" style="12" bestFit="1" customWidth="1"/>
    <col min="5415" max="5416" width="6.5" style="12" bestFit="1" customWidth="1"/>
    <col min="5417" max="5420" width="12.5" style="12" bestFit="1" customWidth="1"/>
    <col min="5421" max="5421" width="6.625" style="12" customWidth="1"/>
    <col min="5422" max="5422" width="7.625" style="12" customWidth="1"/>
    <col min="5423" max="5439" width="3.125" style="12"/>
    <col min="5440" max="5440" width="4.625" style="12" customWidth="1"/>
    <col min="5441" max="5632" width="3.125" style="12"/>
    <col min="5633" max="5634" width="3.125" style="12" customWidth="1"/>
    <col min="5635" max="5635" width="3" style="12" customWidth="1"/>
    <col min="5636" max="5636" width="3.125" style="12"/>
    <col min="5637" max="5637" width="3.75" style="12" customWidth="1"/>
    <col min="5638" max="5638" width="3.125" style="12" customWidth="1"/>
    <col min="5639" max="5639" width="1.875" style="12" customWidth="1"/>
    <col min="5640" max="5640" width="3.375" style="12" customWidth="1"/>
    <col min="5641" max="5641" width="3.125" style="12"/>
    <col min="5642" max="5642" width="3.875" style="12" customWidth="1"/>
    <col min="5643" max="5643" width="3.125" style="12"/>
    <col min="5644" max="5644" width="3.125" style="12" customWidth="1"/>
    <col min="5645" max="5646" width="3.125" style="12"/>
    <col min="5647" max="5647" width="3.125" style="12" customWidth="1"/>
    <col min="5648" max="5648" width="3.75" style="12" customWidth="1"/>
    <col min="5649" max="5649" width="3.125" style="12"/>
    <col min="5650" max="5650" width="3.125" style="12" customWidth="1"/>
    <col min="5651" max="5651" width="4.625" style="12" customWidth="1"/>
    <col min="5652" max="5652" width="2.25" style="12" customWidth="1"/>
    <col min="5653" max="5653" width="3.125" style="12"/>
    <col min="5654" max="5654" width="6.375" style="12" customWidth="1"/>
    <col min="5655" max="5655" width="6.5" style="12" customWidth="1"/>
    <col min="5656" max="5660" width="4.25" style="12" customWidth="1"/>
    <col min="5661" max="5663" width="4.625" style="12" customWidth="1"/>
    <col min="5664" max="5664" width="8.5" style="12" bestFit="1" customWidth="1"/>
    <col min="5665" max="5666" width="8.5" style="12" customWidth="1"/>
    <col min="5667" max="5667" width="8.625" style="12" bestFit="1" customWidth="1"/>
    <col min="5668" max="5668" width="8.625" style="12" customWidth="1"/>
    <col min="5669" max="5669" width="7" style="12" customWidth="1"/>
    <col min="5670" max="5670" width="8.5" style="12" bestFit="1" customWidth="1"/>
    <col min="5671" max="5672" width="6.5" style="12" bestFit="1" customWidth="1"/>
    <col min="5673" max="5676" width="12.5" style="12" bestFit="1" customWidth="1"/>
    <col min="5677" max="5677" width="6.625" style="12" customWidth="1"/>
    <col min="5678" max="5678" width="7.625" style="12" customWidth="1"/>
    <col min="5679" max="5695" width="3.125" style="12"/>
    <col min="5696" max="5696" width="4.625" style="12" customWidth="1"/>
    <col min="5697" max="5888" width="3.125" style="12"/>
    <col min="5889" max="5890" width="3.125" style="12" customWidth="1"/>
    <col min="5891" max="5891" width="3" style="12" customWidth="1"/>
    <col min="5892" max="5892" width="3.125" style="12"/>
    <col min="5893" max="5893" width="3.75" style="12" customWidth="1"/>
    <col min="5894" max="5894" width="3.125" style="12" customWidth="1"/>
    <col min="5895" max="5895" width="1.875" style="12" customWidth="1"/>
    <col min="5896" max="5896" width="3.375" style="12" customWidth="1"/>
    <col min="5897" max="5897" width="3.125" style="12"/>
    <col min="5898" max="5898" width="3.875" style="12" customWidth="1"/>
    <col min="5899" max="5899" width="3.125" style="12"/>
    <col min="5900" max="5900" width="3.125" style="12" customWidth="1"/>
    <col min="5901" max="5902" width="3.125" style="12"/>
    <col min="5903" max="5903" width="3.125" style="12" customWidth="1"/>
    <col min="5904" max="5904" width="3.75" style="12" customWidth="1"/>
    <col min="5905" max="5905" width="3.125" style="12"/>
    <col min="5906" max="5906" width="3.125" style="12" customWidth="1"/>
    <col min="5907" max="5907" width="4.625" style="12" customWidth="1"/>
    <col min="5908" max="5908" width="2.25" style="12" customWidth="1"/>
    <col min="5909" max="5909" width="3.125" style="12"/>
    <col min="5910" max="5910" width="6.375" style="12" customWidth="1"/>
    <col min="5911" max="5911" width="6.5" style="12" customWidth="1"/>
    <col min="5912" max="5916" width="4.25" style="12" customWidth="1"/>
    <col min="5917" max="5919" width="4.625" style="12" customWidth="1"/>
    <col min="5920" max="5920" width="8.5" style="12" bestFit="1" customWidth="1"/>
    <col min="5921" max="5922" width="8.5" style="12" customWidth="1"/>
    <col min="5923" max="5923" width="8.625" style="12" bestFit="1" customWidth="1"/>
    <col min="5924" max="5924" width="8.625" style="12" customWidth="1"/>
    <col min="5925" max="5925" width="7" style="12" customWidth="1"/>
    <col min="5926" max="5926" width="8.5" style="12" bestFit="1" customWidth="1"/>
    <col min="5927" max="5928" width="6.5" style="12" bestFit="1" customWidth="1"/>
    <col min="5929" max="5932" width="12.5" style="12" bestFit="1" customWidth="1"/>
    <col min="5933" max="5933" width="6.625" style="12" customWidth="1"/>
    <col min="5934" max="5934" width="7.625" style="12" customWidth="1"/>
    <col min="5935" max="5951" width="3.125" style="12"/>
    <col min="5952" max="5952" width="4.625" style="12" customWidth="1"/>
    <col min="5953" max="6144" width="3.125" style="12"/>
    <col min="6145" max="6146" width="3.125" style="12" customWidth="1"/>
    <col min="6147" max="6147" width="3" style="12" customWidth="1"/>
    <col min="6148" max="6148" width="3.125" style="12"/>
    <col min="6149" max="6149" width="3.75" style="12" customWidth="1"/>
    <col min="6150" max="6150" width="3.125" style="12" customWidth="1"/>
    <col min="6151" max="6151" width="1.875" style="12" customWidth="1"/>
    <col min="6152" max="6152" width="3.375" style="12" customWidth="1"/>
    <col min="6153" max="6153" width="3.125" style="12"/>
    <col min="6154" max="6154" width="3.875" style="12" customWidth="1"/>
    <col min="6155" max="6155" width="3.125" style="12"/>
    <col min="6156" max="6156" width="3.125" style="12" customWidth="1"/>
    <col min="6157" max="6158" width="3.125" style="12"/>
    <col min="6159" max="6159" width="3.125" style="12" customWidth="1"/>
    <col min="6160" max="6160" width="3.75" style="12" customWidth="1"/>
    <col min="6161" max="6161" width="3.125" style="12"/>
    <col min="6162" max="6162" width="3.125" style="12" customWidth="1"/>
    <col min="6163" max="6163" width="4.625" style="12" customWidth="1"/>
    <col min="6164" max="6164" width="2.25" style="12" customWidth="1"/>
    <col min="6165" max="6165" width="3.125" style="12"/>
    <col min="6166" max="6166" width="6.375" style="12" customWidth="1"/>
    <col min="6167" max="6167" width="6.5" style="12" customWidth="1"/>
    <col min="6168" max="6172" width="4.25" style="12" customWidth="1"/>
    <col min="6173" max="6175" width="4.625" style="12" customWidth="1"/>
    <col min="6176" max="6176" width="8.5" style="12" bestFit="1" customWidth="1"/>
    <col min="6177" max="6178" width="8.5" style="12" customWidth="1"/>
    <col min="6179" max="6179" width="8.625" style="12" bestFit="1" customWidth="1"/>
    <col min="6180" max="6180" width="8.625" style="12" customWidth="1"/>
    <col min="6181" max="6181" width="7" style="12" customWidth="1"/>
    <col min="6182" max="6182" width="8.5" style="12" bestFit="1" customWidth="1"/>
    <col min="6183" max="6184" width="6.5" style="12" bestFit="1" customWidth="1"/>
    <col min="6185" max="6188" width="12.5" style="12" bestFit="1" customWidth="1"/>
    <col min="6189" max="6189" width="6.625" style="12" customWidth="1"/>
    <col min="6190" max="6190" width="7.625" style="12" customWidth="1"/>
    <col min="6191" max="6207" width="3.125" style="12"/>
    <col min="6208" max="6208" width="4.625" style="12" customWidth="1"/>
    <col min="6209" max="6400" width="3.125" style="12"/>
    <col min="6401" max="6402" width="3.125" style="12" customWidth="1"/>
    <col min="6403" max="6403" width="3" style="12" customWidth="1"/>
    <col min="6404" max="6404" width="3.125" style="12"/>
    <col min="6405" max="6405" width="3.75" style="12" customWidth="1"/>
    <col min="6406" max="6406" width="3.125" style="12" customWidth="1"/>
    <col min="6407" max="6407" width="1.875" style="12" customWidth="1"/>
    <col min="6408" max="6408" width="3.375" style="12" customWidth="1"/>
    <col min="6409" max="6409" width="3.125" style="12"/>
    <col min="6410" max="6410" width="3.875" style="12" customWidth="1"/>
    <col min="6411" max="6411" width="3.125" style="12"/>
    <col min="6412" max="6412" width="3.125" style="12" customWidth="1"/>
    <col min="6413" max="6414" width="3.125" style="12"/>
    <col min="6415" max="6415" width="3.125" style="12" customWidth="1"/>
    <col min="6416" max="6416" width="3.75" style="12" customWidth="1"/>
    <col min="6417" max="6417" width="3.125" style="12"/>
    <col min="6418" max="6418" width="3.125" style="12" customWidth="1"/>
    <col min="6419" max="6419" width="4.625" style="12" customWidth="1"/>
    <col min="6420" max="6420" width="2.25" style="12" customWidth="1"/>
    <col min="6421" max="6421" width="3.125" style="12"/>
    <col min="6422" max="6422" width="6.375" style="12" customWidth="1"/>
    <col min="6423" max="6423" width="6.5" style="12" customWidth="1"/>
    <col min="6424" max="6428" width="4.25" style="12" customWidth="1"/>
    <col min="6429" max="6431" width="4.625" style="12" customWidth="1"/>
    <col min="6432" max="6432" width="8.5" style="12" bestFit="1" customWidth="1"/>
    <col min="6433" max="6434" width="8.5" style="12" customWidth="1"/>
    <col min="6435" max="6435" width="8.625" style="12" bestFit="1" customWidth="1"/>
    <col min="6436" max="6436" width="8.625" style="12" customWidth="1"/>
    <col min="6437" max="6437" width="7" style="12" customWidth="1"/>
    <col min="6438" max="6438" width="8.5" style="12" bestFit="1" customWidth="1"/>
    <col min="6439" max="6440" width="6.5" style="12" bestFit="1" customWidth="1"/>
    <col min="6441" max="6444" width="12.5" style="12" bestFit="1" customWidth="1"/>
    <col min="6445" max="6445" width="6.625" style="12" customWidth="1"/>
    <col min="6446" max="6446" width="7.625" style="12" customWidth="1"/>
    <col min="6447" max="6463" width="3.125" style="12"/>
    <col min="6464" max="6464" width="4.625" style="12" customWidth="1"/>
    <col min="6465" max="6656" width="3.125" style="12"/>
    <col min="6657" max="6658" width="3.125" style="12" customWidth="1"/>
    <col min="6659" max="6659" width="3" style="12" customWidth="1"/>
    <col min="6660" max="6660" width="3.125" style="12"/>
    <col min="6661" max="6661" width="3.75" style="12" customWidth="1"/>
    <col min="6662" max="6662" width="3.125" style="12" customWidth="1"/>
    <col min="6663" max="6663" width="1.875" style="12" customWidth="1"/>
    <col min="6664" max="6664" width="3.375" style="12" customWidth="1"/>
    <col min="6665" max="6665" width="3.125" style="12"/>
    <col min="6666" max="6666" width="3.875" style="12" customWidth="1"/>
    <col min="6667" max="6667" width="3.125" style="12"/>
    <col min="6668" max="6668" width="3.125" style="12" customWidth="1"/>
    <col min="6669" max="6670" width="3.125" style="12"/>
    <col min="6671" max="6671" width="3.125" style="12" customWidth="1"/>
    <col min="6672" max="6672" width="3.75" style="12" customWidth="1"/>
    <col min="6673" max="6673" width="3.125" style="12"/>
    <col min="6674" max="6674" width="3.125" style="12" customWidth="1"/>
    <col min="6675" max="6675" width="4.625" style="12" customWidth="1"/>
    <col min="6676" max="6676" width="2.25" style="12" customWidth="1"/>
    <col min="6677" max="6677" width="3.125" style="12"/>
    <col min="6678" max="6678" width="6.375" style="12" customWidth="1"/>
    <col min="6679" max="6679" width="6.5" style="12" customWidth="1"/>
    <col min="6680" max="6684" width="4.25" style="12" customWidth="1"/>
    <col min="6685" max="6687" width="4.625" style="12" customWidth="1"/>
    <col min="6688" max="6688" width="8.5" style="12" bestFit="1" customWidth="1"/>
    <col min="6689" max="6690" width="8.5" style="12" customWidth="1"/>
    <col min="6691" max="6691" width="8.625" style="12" bestFit="1" customWidth="1"/>
    <col min="6692" max="6692" width="8.625" style="12" customWidth="1"/>
    <col min="6693" max="6693" width="7" style="12" customWidth="1"/>
    <col min="6694" max="6694" width="8.5" style="12" bestFit="1" customWidth="1"/>
    <col min="6695" max="6696" width="6.5" style="12" bestFit="1" customWidth="1"/>
    <col min="6697" max="6700" width="12.5" style="12" bestFit="1" customWidth="1"/>
    <col min="6701" max="6701" width="6.625" style="12" customWidth="1"/>
    <col min="6702" max="6702" width="7.625" style="12" customWidth="1"/>
    <col min="6703" max="6719" width="3.125" style="12"/>
    <col min="6720" max="6720" width="4.625" style="12" customWidth="1"/>
    <col min="6721" max="6912" width="3.125" style="12"/>
    <col min="6913" max="6914" width="3.125" style="12" customWidth="1"/>
    <col min="6915" max="6915" width="3" style="12" customWidth="1"/>
    <col min="6916" max="6916" width="3.125" style="12"/>
    <col min="6917" max="6917" width="3.75" style="12" customWidth="1"/>
    <col min="6918" max="6918" width="3.125" style="12" customWidth="1"/>
    <col min="6919" max="6919" width="1.875" style="12" customWidth="1"/>
    <col min="6920" max="6920" width="3.375" style="12" customWidth="1"/>
    <col min="6921" max="6921" width="3.125" style="12"/>
    <col min="6922" max="6922" width="3.875" style="12" customWidth="1"/>
    <col min="6923" max="6923" width="3.125" style="12"/>
    <col min="6924" max="6924" width="3.125" style="12" customWidth="1"/>
    <col min="6925" max="6926" width="3.125" style="12"/>
    <col min="6927" max="6927" width="3.125" style="12" customWidth="1"/>
    <col min="6928" max="6928" width="3.75" style="12" customWidth="1"/>
    <col min="6929" max="6929" width="3.125" style="12"/>
    <col min="6930" max="6930" width="3.125" style="12" customWidth="1"/>
    <col min="6931" max="6931" width="4.625" style="12" customWidth="1"/>
    <col min="6932" max="6932" width="2.25" style="12" customWidth="1"/>
    <col min="6933" max="6933" width="3.125" style="12"/>
    <col min="6934" max="6934" width="6.375" style="12" customWidth="1"/>
    <col min="6935" max="6935" width="6.5" style="12" customWidth="1"/>
    <col min="6936" max="6940" width="4.25" style="12" customWidth="1"/>
    <col min="6941" max="6943" width="4.625" style="12" customWidth="1"/>
    <col min="6944" max="6944" width="8.5" style="12" bestFit="1" customWidth="1"/>
    <col min="6945" max="6946" width="8.5" style="12" customWidth="1"/>
    <col min="6947" max="6947" width="8.625" style="12" bestFit="1" customWidth="1"/>
    <col min="6948" max="6948" width="8.625" style="12" customWidth="1"/>
    <col min="6949" max="6949" width="7" style="12" customWidth="1"/>
    <col min="6950" max="6950" width="8.5" style="12" bestFit="1" customWidth="1"/>
    <col min="6951" max="6952" width="6.5" style="12" bestFit="1" customWidth="1"/>
    <col min="6953" max="6956" width="12.5" style="12" bestFit="1" customWidth="1"/>
    <col min="6957" max="6957" width="6.625" style="12" customWidth="1"/>
    <col min="6958" max="6958" width="7.625" style="12" customWidth="1"/>
    <col min="6959" max="6975" width="3.125" style="12"/>
    <col min="6976" max="6976" width="4.625" style="12" customWidth="1"/>
    <col min="6977" max="7168" width="3.125" style="12"/>
    <col min="7169" max="7170" width="3.125" style="12" customWidth="1"/>
    <col min="7171" max="7171" width="3" style="12" customWidth="1"/>
    <col min="7172" max="7172" width="3.125" style="12"/>
    <col min="7173" max="7173" width="3.75" style="12" customWidth="1"/>
    <col min="7174" max="7174" width="3.125" style="12" customWidth="1"/>
    <col min="7175" max="7175" width="1.875" style="12" customWidth="1"/>
    <col min="7176" max="7176" width="3.375" style="12" customWidth="1"/>
    <col min="7177" max="7177" width="3.125" style="12"/>
    <col min="7178" max="7178" width="3.875" style="12" customWidth="1"/>
    <col min="7179" max="7179" width="3.125" style="12"/>
    <col min="7180" max="7180" width="3.125" style="12" customWidth="1"/>
    <col min="7181" max="7182" width="3.125" style="12"/>
    <col min="7183" max="7183" width="3.125" style="12" customWidth="1"/>
    <col min="7184" max="7184" width="3.75" style="12" customWidth="1"/>
    <col min="7185" max="7185" width="3.125" style="12"/>
    <col min="7186" max="7186" width="3.125" style="12" customWidth="1"/>
    <col min="7187" max="7187" width="4.625" style="12" customWidth="1"/>
    <col min="7188" max="7188" width="2.25" style="12" customWidth="1"/>
    <col min="7189" max="7189" width="3.125" style="12"/>
    <col min="7190" max="7190" width="6.375" style="12" customWidth="1"/>
    <col min="7191" max="7191" width="6.5" style="12" customWidth="1"/>
    <col min="7192" max="7196" width="4.25" style="12" customWidth="1"/>
    <col min="7197" max="7199" width="4.625" style="12" customWidth="1"/>
    <col min="7200" max="7200" width="8.5" style="12" bestFit="1" customWidth="1"/>
    <col min="7201" max="7202" width="8.5" style="12" customWidth="1"/>
    <col min="7203" max="7203" width="8.625" style="12" bestFit="1" customWidth="1"/>
    <col min="7204" max="7204" width="8.625" style="12" customWidth="1"/>
    <col min="7205" max="7205" width="7" style="12" customWidth="1"/>
    <col min="7206" max="7206" width="8.5" style="12" bestFit="1" customWidth="1"/>
    <col min="7207" max="7208" width="6.5" style="12" bestFit="1" customWidth="1"/>
    <col min="7209" max="7212" width="12.5" style="12" bestFit="1" customWidth="1"/>
    <col min="7213" max="7213" width="6.625" style="12" customWidth="1"/>
    <col min="7214" max="7214" width="7.625" style="12" customWidth="1"/>
    <col min="7215" max="7231" width="3.125" style="12"/>
    <col min="7232" max="7232" width="4.625" style="12" customWidth="1"/>
    <col min="7233" max="7424" width="3.125" style="12"/>
    <col min="7425" max="7426" width="3.125" style="12" customWidth="1"/>
    <col min="7427" max="7427" width="3" style="12" customWidth="1"/>
    <col min="7428" max="7428" width="3.125" style="12"/>
    <col min="7429" max="7429" width="3.75" style="12" customWidth="1"/>
    <col min="7430" max="7430" width="3.125" style="12" customWidth="1"/>
    <col min="7431" max="7431" width="1.875" style="12" customWidth="1"/>
    <col min="7432" max="7432" width="3.375" style="12" customWidth="1"/>
    <col min="7433" max="7433" width="3.125" style="12"/>
    <col min="7434" max="7434" width="3.875" style="12" customWidth="1"/>
    <col min="7435" max="7435" width="3.125" style="12"/>
    <col min="7436" max="7436" width="3.125" style="12" customWidth="1"/>
    <col min="7437" max="7438" width="3.125" style="12"/>
    <col min="7439" max="7439" width="3.125" style="12" customWidth="1"/>
    <col min="7440" max="7440" width="3.75" style="12" customWidth="1"/>
    <col min="7441" max="7441" width="3.125" style="12"/>
    <col min="7442" max="7442" width="3.125" style="12" customWidth="1"/>
    <col min="7443" max="7443" width="4.625" style="12" customWidth="1"/>
    <col min="7444" max="7444" width="2.25" style="12" customWidth="1"/>
    <col min="7445" max="7445" width="3.125" style="12"/>
    <col min="7446" max="7446" width="6.375" style="12" customWidth="1"/>
    <col min="7447" max="7447" width="6.5" style="12" customWidth="1"/>
    <col min="7448" max="7452" width="4.25" style="12" customWidth="1"/>
    <col min="7453" max="7455" width="4.625" style="12" customWidth="1"/>
    <col min="7456" max="7456" width="8.5" style="12" bestFit="1" customWidth="1"/>
    <col min="7457" max="7458" width="8.5" style="12" customWidth="1"/>
    <col min="7459" max="7459" width="8.625" style="12" bestFit="1" customWidth="1"/>
    <col min="7460" max="7460" width="8.625" style="12" customWidth="1"/>
    <col min="7461" max="7461" width="7" style="12" customWidth="1"/>
    <col min="7462" max="7462" width="8.5" style="12" bestFit="1" customWidth="1"/>
    <col min="7463" max="7464" width="6.5" style="12" bestFit="1" customWidth="1"/>
    <col min="7465" max="7468" width="12.5" style="12" bestFit="1" customWidth="1"/>
    <col min="7469" max="7469" width="6.625" style="12" customWidth="1"/>
    <col min="7470" max="7470" width="7.625" style="12" customWidth="1"/>
    <col min="7471" max="7487" width="3.125" style="12"/>
    <col min="7488" max="7488" width="4.625" style="12" customWidth="1"/>
    <col min="7489" max="7680" width="3.125" style="12"/>
    <col min="7681" max="7682" width="3.125" style="12" customWidth="1"/>
    <col min="7683" max="7683" width="3" style="12" customWidth="1"/>
    <col min="7684" max="7684" width="3.125" style="12"/>
    <col min="7685" max="7685" width="3.75" style="12" customWidth="1"/>
    <col min="7686" max="7686" width="3.125" style="12" customWidth="1"/>
    <col min="7687" max="7687" width="1.875" style="12" customWidth="1"/>
    <col min="7688" max="7688" width="3.375" style="12" customWidth="1"/>
    <col min="7689" max="7689" width="3.125" style="12"/>
    <col min="7690" max="7690" width="3.875" style="12" customWidth="1"/>
    <col min="7691" max="7691" width="3.125" style="12"/>
    <col min="7692" max="7692" width="3.125" style="12" customWidth="1"/>
    <col min="7693" max="7694" width="3.125" style="12"/>
    <col min="7695" max="7695" width="3.125" style="12" customWidth="1"/>
    <col min="7696" max="7696" width="3.75" style="12" customWidth="1"/>
    <col min="7697" max="7697" width="3.125" style="12"/>
    <col min="7698" max="7698" width="3.125" style="12" customWidth="1"/>
    <col min="7699" max="7699" width="4.625" style="12" customWidth="1"/>
    <col min="7700" max="7700" width="2.25" style="12" customWidth="1"/>
    <col min="7701" max="7701" width="3.125" style="12"/>
    <col min="7702" max="7702" width="6.375" style="12" customWidth="1"/>
    <col min="7703" max="7703" width="6.5" style="12" customWidth="1"/>
    <col min="7704" max="7708" width="4.25" style="12" customWidth="1"/>
    <col min="7709" max="7711" width="4.625" style="12" customWidth="1"/>
    <col min="7712" max="7712" width="8.5" style="12" bestFit="1" customWidth="1"/>
    <col min="7713" max="7714" width="8.5" style="12" customWidth="1"/>
    <col min="7715" max="7715" width="8.625" style="12" bestFit="1" customWidth="1"/>
    <col min="7716" max="7716" width="8.625" style="12" customWidth="1"/>
    <col min="7717" max="7717" width="7" style="12" customWidth="1"/>
    <col min="7718" max="7718" width="8.5" style="12" bestFit="1" customWidth="1"/>
    <col min="7719" max="7720" width="6.5" style="12" bestFit="1" customWidth="1"/>
    <col min="7721" max="7724" width="12.5" style="12" bestFit="1" customWidth="1"/>
    <col min="7725" max="7725" width="6.625" style="12" customWidth="1"/>
    <col min="7726" max="7726" width="7.625" style="12" customWidth="1"/>
    <col min="7727" max="7743" width="3.125" style="12"/>
    <col min="7744" max="7744" width="4.625" style="12" customWidth="1"/>
    <col min="7745" max="7936" width="3.125" style="12"/>
    <col min="7937" max="7938" width="3.125" style="12" customWidth="1"/>
    <col min="7939" max="7939" width="3" style="12" customWidth="1"/>
    <col min="7940" max="7940" width="3.125" style="12"/>
    <col min="7941" max="7941" width="3.75" style="12" customWidth="1"/>
    <col min="7942" max="7942" width="3.125" style="12" customWidth="1"/>
    <col min="7943" max="7943" width="1.875" style="12" customWidth="1"/>
    <col min="7944" max="7944" width="3.375" style="12" customWidth="1"/>
    <col min="7945" max="7945" width="3.125" style="12"/>
    <col min="7946" max="7946" width="3.875" style="12" customWidth="1"/>
    <col min="7947" max="7947" width="3.125" style="12"/>
    <col min="7948" max="7948" width="3.125" style="12" customWidth="1"/>
    <col min="7949" max="7950" width="3.125" style="12"/>
    <col min="7951" max="7951" width="3.125" style="12" customWidth="1"/>
    <col min="7952" max="7952" width="3.75" style="12" customWidth="1"/>
    <col min="7953" max="7953" width="3.125" style="12"/>
    <col min="7954" max="7954" width="3.125" style="12" customWidth="1"/>
    <col min="7955" max="7955" width="4.625" style="12" customWidth="1"/>
    <col min="7956" max="7956" width="2.25" style="12" customWidth="1"/>
    <col min="7957" max="7957" width="3.125" style="12"/>
    <col min="7958" max="7958" width="6.375" style="12" customWidth="1"/>
    <col min="7959" max="7959" width="6.5" style="12" customWidth="1"/>
    <col min="7960" max="7964" width="4.25" style="12" customWidth="1"/>
    <col min="7965" max="7967" width="4.625" style="12" customWidth="1"/>
    <col min="7968" max="7968" width="8.5" style="12" bestFit="1" customWidth="1"/>
    <col min="7969" max="7970" width="8.5" style="12" customWidth="1"/>
    <col min="7971" max="7971" width="8.625" style="12" bestFit="1" customWidth="1"/>
    <col min="7972" max="7972" width="8.625" style="12" customWidth="1"/>
    <col min="7973" max="7973" width="7" style="12" customWidth="1"/>
    <col min="7974" max="7974" width="8.5" style="12" bestFit="1" customWidth="1"/>
    <col min="7975" max="7976" width="6.5" style="12" bestFit="1" customWidth="1"/>
    <col min="7977" max="7980" width="12.5" style="12" bestFit="1" customWidth="1"/>
    <col min="7981" max="7981" width="6.625" style="12" customWidth="1"/>
    <col min="7982" max="7982" width="7.625" style="12" customWidth="1"/>
    <col min="7983" max="7999" width="3.125" style="12"/>
    <col min="8000" max="8000" width="4.625" style="12" customWidth="1"/>
    <col min="8001" max="8192" width="3.125" style="12"/>
    <col min="8193" max="8194" width="3.125" style="12" customWidth="1"/>
    <col min="8195" max="8195" width="3" style="12" customWidth="1"/>
    <col min="8196" max="8196" width="3.125" style="12"/>
    <col min="8197" max="8197" width="3.75" style="12" customWidth="1"/>
    <col min="8198" max="8198" width="3.125" style="12" customWidth="1"/>
    <col min="8199" max="8199" width="1.875" style="12" customWidth="1"/>
    <col min="8200" max="8200" width="3.375" style="12" customWidth="1"/>
    <col min="8201" max="8201" width="3.125" style="12"/>
    <col min="8202" max="8202" width="3.875" style="12" customWidth="1"/>
    <col min="8203" max="8203" width="3.125" style="12"/>
    <col min="8204" max="8204" width="3.125" style="12" customWidth="1"/>
    <col min="8205" max="8206" width="3.125" style="12"/>
    <col min="8207" max="8207" width="3.125" style="12" customWidth="1"/>
    <col min="8208" max="8208" width="3.75" style="12" customWidth="1"/>
    <col min="8209" max="8209" width="3.125" style="12"/>
    <col min="8210" max="8210" width="3.125" style="12" customWidth="1"/>
    <col min="8211" max="8211" width="4.625" style="12" customWidth="1"/>
    <col min="8212" max="8212" width="2.25" style="12" customWidth="1"/>
    <col min="8213" max="8213" width="3.125" style="12"/>
    <col min="8214" max="8214" width="6.375" style="12" customWidth="1"/>
    <col min="8215" max="8215" width="6.5" style="12" customWidth="1"/>
    <col min="8216" max="8220" width="4.25" style="12" customWidth="1"/>
    <col min="8221" max="8223" width="4.625" style="12" customWidth="1"/>
    <col min="8224" max="8224" width="8.5" style="12" bestFit="1" customWidth="1"/>
    <col min="8225" max="8226" width="8.5" style="12" customWidth="1"/>
    <col min="8227" max="8227" width="8.625" style="12" bestFit="1" customWidth="1"/>
    <col min="8228" max="8228" width="8.625" style="12" customWidth="1"/>
    <col min="8229" max="8229" width="7" style="12" customWidth="1"/>
    <col min="8230" max="8230" width="8.5" style="12" bestFit="1" customWidth="1"/>
    <col min="8231" max="8232" width="6.5" style="12" bestFit="1" customWidth="1"/>
    <col min="8233" max="8236" width="12.5" style="12" bestFit="1" customWidth="1"/>
    <col min="8237" max="8237" width="6.625" style="12" customWidth="1"/>
    <col min="8238" max="8238" width="7.625" style="12" customWidth="1"/>
    <col min="8239" max="8255" width="3.125" style="12"/>
    <col min="8256" max="8256" width="4.625" style="12" customWidth="1"/>
    <col min="8257" max="8448" width="3.125" style="12"/>
    <col min="8449" max="8450" width="3.125" style="12" customWidth="1"/>
    <col min="8451" max="8451" width="3" style="12" customWidth="1"/>
    <col min="8452" max="8452" width="3.125" style="12"/>
    <col min="8453" max="8453" width="3.75" style="12" customWidth="1"/>
    <col min="8454" max="8454" width="3.125" style="12" customWidth="1"/>
    <col min="8455" max="8455" width="1.875" style="12" customWidth="1"/>
    <col min="8456" max="8456" width="3.375" style="12" customWidth="1"/>
    <col min="8457" max="8457" width="3.125" style="12"/>
    <col min="8458" max="8458" width="3.875" style="12" customWidth="1"/>
    <col min="8459" max="8459" width="3.125" style="12"/>
    <col min="8460" max="8460" width="3.125" style="12" customWidth="1"/>
    <col min="8461" max="8462" width="3.125" style="12"/>
    <col min="8463" max="8463" width="3.125" style="12" customWidth="1"/>
    <col min="8464" max="8464" width="3.75" style="12" customWidth="1"/>
    <col min="8465" max="8465" width="3.125" style="12"/>
    <col min="8466" max="8466" width="3.125" style="12" customWidth="1"/>
    <col min="8467" max="8467" width="4.625" style="12" customWidth="1"/>
    <col min="8468" max="8468" width="2.25" style="12" customWidth="1"/>
    <col min="8469" max="8469" width="3.125" style="12"/>
    <col min="8470" max="8470" width="6.375" style="12" customWidth="1"/>
    <col min="8471" max="8471" width="6.5" style="12" customWidth="1"/>
    <col min="8472" max="8476" width="4.25" style="12" customWidth="1"/>
    <col min="8477" max="8479" width="4.625" style="12" customWidth="1"/>
    <col min="8480" max="8480" width="8.5" style="12" bestFit="1" customWidth="1"/>
    <col min="8481" max="8482" width="8.5" style="12" customWidth="1"/>
    <col min="8483" max="8483" width="8.625" style="12" bestFit="1" customWidth="1"/>
    <col min="8484" max="8484" width="8.625" style="12" customWidth="1"/>
    <col min="8485" max="8485" width="7" style="12" customWidth="1"/>
    <col min="8486" max="8486" width="8.5" style="12" bestFit="1" customWidth="1"/>
    <col min="8487" max="8488" width="6.5" style="12" bestFit="1" customWidth="1"/>
    <col min="8489" max="8492" width="12.5" style="12" bestFit="1" customWidth="1"/>
    <col min="8493" max="8493" width="6.625" style="12" customWidth="1"/>
    <col min="8494" max="8494" width="7.625" style="12" customWidth="1"/>
    <col min="8495" max="8511" width="3.125" style="12"/>
    <col min="8512" max="8512" width="4.625" style="12" customWidth="1"/>
    <col min="8513" max="8704" width="3.125" style="12"/>
    <col min="8705" max="8706" width="3.125" style="12" customWidth="1"/>
    <col min="8707" max="8707" width="3" style="12" customWidth="1"/>
    <col min="8708" max="8708" width="3.125" style="12"/>
    <col min="8709" max="8709" width="3.75" style="12" customWidth="1"/>
    <col min="8710" max="8710" width="3.125" style="12" customWidth="1"/>
    <col min="8711" max="8711" width="1.875" style="12" customWidth="1"/>
    <col min="8712" max="8712" width="3.375" style="12" customWidth="1"/>
    <col min="8713" max="8713" width="3.125" style="12"/>
    <col min="8714" max="8714" width="3.875" style="12" customWidth="1"/>
    <col min="8715" max="8715" width="3.125" style="12"/>
    <col min="8716" max="8716" width="3.125" style="12" customWidth="1"/>
    <col min="8717" max="8718" width="3.125" style="12"/>
    <col min="8719" max="8719" width="3.125" style="12" customWidth="1"/>
    <col min="8720" max="8720" width="3.75" style="12" customWidth="1"/>
    <col min="8721" max="8721" width="3.125" style="12"/>
    <col min="8722" max="8722" width="3.125" style="12" customWidth="1"/>
    <col min="8723" max="8723" width="4.625" style="12" customWidth="1"/>
    <col min="8724" max="8724" width="2.25" style="12" customWidth="1"/>
    <col min="8725" max="8725" width="3.125" style="12"/>
    <col min="8726" max="8726" width="6.375" style="12" customWidth="1"/>
    <col min="8727" max="8727" width="6.5" style="12" customWidth="1"/>
    <col min="8728" max="8732" width="4.25" style="12" customWidth="1"/>
    <col min="8733" max="8735" width="4.625" style="12" customWidth="1"/>
    <col min="8736" max="8736" width="8.5" style="12" bestFit="1" customWidth="1"/>
    <col min="8737" max="8738" width="8.5" style="12" customWidth="1"/>
    <col min="8739" max="8739" width="8.625" style="12" bestFit="1" customWidth="1"/>
    <col min="8740" max="8740" width="8.625" style="12" customWidth="1"/>
    <col min="8741" max="8741" width="7" style="12" customWidth="1"/>
    <col min="8742" max="8742" width="8.5" style="12" bestFit="1" customWidth="1"/>
    <col min="8743" max="8744" width="6.5" style="12" bestFit="1" customWidth="1"/>
    <col min="8745" max="8748" width="12.5" style="12" bestFit="1" customWidth="1"/>
    <col min="8749" max="8749" width="6.625" style="12" customWidth="1"/>
    <col min="8750" max="8750" width="7.625" style="12" customWidth="1"/>
    <col min="8751" max="8767" width="3.125" style="12"/>
    <col min="8768" max="8768" width="4.625" style="12" customWidth="1"/>
    <col min="8769" max="8960" width="3.125" style="12"/>
    <col min="8961" max="8962" width="3.125" style="12" customWidth="1"/>
    <col min="8963" max="8963" width="3" style="12" customWidth="1"/>
    <col min="8964" max="8964" width="3.125" style="12"/>
    <col min="8965" max="8965" width="3.75" style="12" customWidth="1"/>
    <col min="8966" max="8966" width="3.125" style="12" customWidth="1"/>
    <col min="8967" max="8967" width="1.875" style="12" customWidth="1"/>
    <col min="8968" max="8968" width="3.375" style="12" customWidth="1"/>
    <col min="8969" max="8969" width="3.125" style="12"/>
    <col min="8970" max="8970" width="3.875" style="12" customWidth="1"/>
    <col min="8971" max="8971" width="3.125" style="12"/>
    <col min="8972" max="8972" width="3.125" style="12" customWidth="1"/>
    <col min="8973" max="8974" width="3.125" style="12"/>
    <col min="8975" max="8975" width="3.125" style="12" customWidth="1"/>
    <col min="8976" max="8976" width="3.75" style="12" customWidth="1"/>
    <col min="8977" max="8977" width="3.125" style="12"/>
    <col min="8978" max="8978" width="3.125" style="12" customWidth="1"/>
    <col min="8979" max="8979" width="4.625" style="12" customWidth="1"/>
    <col min="8980" max="8980" width="2.25" style="12" customWidth="1"/>
    <col min="8981" max="8981" width="3.125" style="12"/>
    <col min="8982" max="8982" width="6.375" style="12" customWidth="1"/>
    <col min="8983" max="8983" width="6.5" style="12" customWidth="1"/>
    <col min="8984" max="8988" width="4.25" style="12" customWidth="1"/>
    <col min="8989" max="8991" width="4.625" style="12" customWidth="1"/>
    <col min="8992" max="8992" width="8.5" style="12" bestFit="1" customWidth="1"/>
    <col min="8993" max="8994" width="8.5" style="12" customWidth="1"/>
    <col min="8995" max="8995" width="8.625" style="12" bestFit="1" customWidth="1"/>
    <col min="8996" max="8996" width="8.625" style="12" customWidth="1"/>
    <col min="8997" max="8997" width="7" style="12" customWidth="1"/>
    <col min="8998" max="8998" width="8.5" style="12" bestFit="1" customWidth="1"/>
    <col min="8999" max="9000" width="6.5" style="12" bestFit="1" customWidth="1"/>
    <col min="9001" max="9004" width="12.5" style="12" bestFit="1" customWidth="1"/>
    <col min="9005" max="9005" width="6.625" style="12" customWidth="1"/>
    <col min="9006" max="9006" width="7.625" style="12" customWidth="1"/>
    <col min="9007" max="9023" width="3.125" style="12"/>
    <col min="9024" max="9024" width="4.625" style="12" customWidth="1"/>
    <col min="9025" max="9216" width="3.125" style="12"/>
    <col min="9217" max="9218" width="3.125" style="12" customWidth="1"/>
    <col min="9219" max="9219" width="3" style="12" customWidth="1"/>
    <col min="9220" max="9220" width="3.125" style="12"/>
    <col min="9221" max="9221" width="3.75" style="12" customWidth="1"/>
    <col min="9222" max="9222" width="3.125" style="12" customWidth="1"/>
    <col min="9223" max="9223" width="1.875" style="12" customWidth="1"/>
    <col min="9224" max="9224" width="3.375" style="12" customWidth="1"/>
    <col min="9225" max="9225" width="3.125" style="12"/>
    <col min="9226" max="9226" width="3.875" style="12" customWidth="1"/>
    <col min="9227" max="9227" width="3.125" style="12"/>
    <col min="9228" max="9228" width="3.125" style="12" customWidth="1"/>
    <col min="9229" max="9230" width="3.125" style="12"/>
    <col min="9231" max="9231" width="3.125" style="12" customWidth="1"/>
    <col min="9232" max="9232" width="3.75" style="12" customWidth="1"/>
    <col min="9233" max="9233" width="3.125" style="12"/>
    <col min="9234" max="9234" width="3.125" style="12" customWidth="1"/>
    <col min="9235" max="9235" width="4.625" style="12" customWidth="1"/>
    <col min="9236" max="9236" width="2.25" style="12" customWidth="1"/>
    <col min="9237" max="9237" width="3.125" style="12"/>
    <col min="9238" max="9238" width="6.375" style="12" customWidth="1"/>
    <col min="9239" max="9239" width="6.5" style="12" customWidth="1"/>
    <col min="9240" max="9244" width="4.25" style="12" customWidth="1"/>
    <col min="9245" max="9247" width="4.625" style="12" customWidth="1"/>
    <col min="9248" max="9248" width="8.5" style="12" bestFit="1" customWidth="1"/>
    <col min="9249" max="9250" width="8.5" style="12" customWidth="1"/>
    <col min="9251" max="9251" width="8.625" style="12" bestFit="1" customWidth="1"/>
    <col min="9252" max="9252" width="8.625" style="12" customWidth="1"/>
    <col min="9253" max="9253" width="7" style="12" customWidth="1"/>
    <col min="9254" max="9254" width="8.5" style="12" bestFit="1" customWidth="1"/>
    <col min="9255" max="9256" width="6.5" style="12" bestFit="1" customWidth="1"/>
    <col min="9257" max="9260" width="12.5" style="12" bestFit="1" customWidth="1"/>
    <col min="9261" max="9261" width="6.625" style="12" customWidth="1"/>
    <col min="9262" max="9262" width="7.625" style="12" customWidth="1"/>
    <col min="9263" max="9279" width="3.125" style="12"/>
    <col min="9280" max="9280" width="4.625" style="12" customWidth="1"/>
    <col min="9281" max="9472" width="3.125" style="12"/>
    <col min="9473" max="9474" width="3.125" style="12" customWidth="1"/>
    <col min="9475" max="9475" width="3" style="12" customWidth="1"/>
    <col min="9476" max="9476" width="3.125" style="12"/>
    <col min="9477" max="9477" width="3.75" style="12" customWidth="1"/>
    <col min="9478" max="9478" width="3.125" style="12" customWidth="1"/>
    <col min="9479" max="9479" width="1.875" style="12" customWidth="1"/>
    <col min="9480" max="9480" width="3.375" style="12" customWidth="1"/>
    <col min="9481" max="9481" width="3.125" style="12"/>
    <col min="9482" max="9482" width="3.875" style="12" customWidth="1"/>
    <col min="9483" max="9483" width="3.125" style="12"/>
    <col min="9484" max="9484" width="3.125" style="12" customWidth="1"/>
    <col min="9485" max="9486" width="3.125" style="12"/>
    <col min="9487" max="9487" width="3.125" style="12" customWidth="1"/>
    <col min="9488" max="9488" width="3.75" style="12" customWidth="1"/>
    <col min="9489" max="9489" width="3.125" style="12"/>
    <col min="9490" max="9490" width="3.125" style="12" customWidth="1"/>
    <col min="9491" max="9491" width="4.625" style="12" customWidth="1"/>
    <col min="9492" max="9492" width="2.25" style="12" customWidth="1"/>
    <col min="9493" max="9493" width="3.125" style="12"/>
    <col min="9494" max="9494" width="6.375" style="12" customWidth="1"/>
    <col min="9495" max="9495" width="6.5" style="12" customWidth="1"/>
    <col min="9496" max="9500" width="4.25" style="12" customWidth="1"/>
    <col min="9501" max="9503" width="4.625" style="12" customWidth="1"/>
    <col min="9504" max="9504" width="8.5" style="12" bestFit="1" customWidth="1"/>
    <col min="9505" max="9506" width="8.5" style="12" customWidth="1"/>
    <col min="9507" max="9507" width="8.625" style="12" bestFit="1" customWidth="1"/>
    <col min="9508" max="9508" width="8.625" style="12" customWidth="1"/>
    <col min="9509" max="9509" width="7" style="12" customWidth="1"/>
    <col min="9510" max="9510" width="8.5" style="12" bestFit="1" customWidth="1"/>
    <col min="9511" max="9512" width="6.5" style="12" bestFit="1" customWidth="1"/>
    <col min="9513" max="9516" width="12.5" style="12" bestFit="1" customWidth="1"/>
    <col min="9517" max="9517" width="6.625" style="12" customWidth="1"/>
    <col min="9518" max="9518" width="7.625" style="12" customWidth="1"/>
    <col min="9519" max="9535" width="3.125" style="12"/>
    <col min="9536" max="9536" width="4.625" style="12" customWidth="1"/>
    <col min="9537" max="9728" width="3.125" style="12"/>
    <col min="9729" max="9730" width="3.125" style="12" customWidth="1"/>
    <col min="9731" max="9731" width="3" style="12" customWidth="1"/>
    <col min="9732" max="9732" width="3.125" style="12"/>
    <col min="9733" max="9733" width="3.75" style="12" customWidth="1"/>
    <col min="9734" max="9734" width="3.125" style="12" customWidth="1"/>
    <col min="9735" max="9735" width="1.875" style="12" customWidth="1"/>
    <col min="9736" max="9736" width="3.375" style="12" customWidth="1"/>
    <col min="9737" max="9737" width="3.125" style="12"/>
    <col min="9738" max="9738" width="3.875" style="12" customWidth="1"/>
    <col min="9739" max="9739" width="3.125" style="12"/>
    <col min="9740" max="9740" width="3.125" style="12" customWidth="1"/>
    <col min="9741" max="9742" width="3.125" style="12"/>
    <col min="9743" max="9743" width="3.125" style="12" customWidth="1"/>
    <col min="9744" max="9744" width="3.75" style="12" customWidth="1"/>
    <col min="9745" max="9745" width="3.125" style="12"/>
    <col min="9746" max="9746" width="3.125" style="12" customWidth="1"/>
    <col min="9747" max="9747" width="4.625" style="12" customWidth="1"/>
    <col min="9748" max="9748" width="2.25" style="12" customWidth="1"/>
    <col min="9749" max="9749" width="3.125" style="12"/>
    <col min="9750" max="9750" width="6.375" style="12" customWidth="1"/>
    <col min="9751" max="9751" width="6.5" style="12" customWidth="1"/>
    <col min="9752" max="9756" width="4.25" style="12" customWidth="1"/>
    <col min="9757" max="9759" width="4.625" style="12" customWidth="1"/>
    <col min="9760" max="9760" width="8.5" style="12" bestFit="1" customWidth="1"/>
    <col min="9761" max="9762" width="8.5" style="12" customWidth="1"/>
    <col min="9763" max="9763" width="8.625" style="12" bestFit="1" customWidth="1"/>
    <col min="9764" max="9764" width="8.625" style="12" customWidth="1"/>
    <col min="9765" max="9765" width="7" style="12" customWidth="1"/>
    <col min="9766" max="9766" width="8.5" style="12" bestFit="1" customWidth="1"/>
    <col min="9767" max="9768" width="6.5" style="12" bestFit="1" customWidth="1"/>
    <col min="9769" max="9772" width="12.5" style="12" bestFit="1" customWidth="1"/>
    <col min="9773" max="9773" width="6.625" style="12" customWidth="1"/>
    <col min="9774" max="9774" width="7.625" style="12" customWidth="1"/>
    <col min="9775" max="9791" width="3.125" style="12"/>
    <col min="9792" max="9792" width="4.625" style="12" customWidth="1"/>
    <col min="9793" max="9984" width="3.125" style="12"/>
    <col min="9985" max="9986" width="3.125" style="12" customWidth="1"/>
    <col min="9987" max="9987" width="3" style="12" customWidth="1"/>
    <col min="9988" max="9988" width="3.125" style="12"/>
    <col min="9989" max="9989" width="3.75" style="12" customWidth="1"/>
    <col min="9990" max="9990" width="3.125" style="12" customWidth="1"/>
    <col min="9991" max="9991" width="1.875" style="12" customWidth="1"/>
    <col min="9992" max="9992" width="3.375" style="12" customWidth="1"/>
    <col min="9993" max="9993" width="3.125" style="12"/>
    <col min="9994" max="9994" width="3.875" style="12" customWidth="1"/>
    <col min="9995" max="9995" width="3.125" style="12"/>
    <col min="9996" max="9996" width="3.125" style="12" customWidth="1"/>
    <col min="9997" max="9998" width="3.125" style="12"/>
    <col min="9999" max="9999" width="3.125" style="12" customWidth="1"/>
    <col min="10000" max="10000" width="3.75" style="12" customWidth="1"/>
    <col min="10001" max="10001" width="3.125" style="12"/>
    <col min="10002" max="10002" width="3.125" style="12" customWidth="1"/>
    <col min="10003" max="10003" width="4.625" style="12" customWidth="1"/>
    <col min="10004" max="10004" width="2.25" style="12" customWidth="1"/>
    <col min="10005" max="10005" width="3.125" style="12"/>
    <col min="10006" max="10006" width="6.375" style="12" customWidth="1"/>
    <col min="10007" max="10007" width="6.5" style="12" customWidth="1"/>
    <col min="10008" max="10012" width="4.25" style="12" customWidth="1"/>
    <col min="10013" max="10015" width="4.625" style="12" customWidth="1"/>
    <col min="10016" max="10016" width="8.5" style="12" bestFit="1" customWidth="1"/>
    <col min="10017" max="10018" width="8.5" style="12" customWidth="1"/>
    <col min="10019" max="10019" width="8.625" style="12" bestFit="1" customWidth="1"/>
    <col min="10020" max="10020" width="8.625" style="12" customWidth="1"/>
    <col min="10021" max="10021" width="7" style="12" customWidth="1"/>
    <col min="10022" max="10022" width="8.5" style="12" bestFit="1" customWidth="1"/>
    <col min="10023" max="10024" width="6.5" style="12" bestFit="1" customWidth="1"/>
    <col min="10025" max="10028" width="12.5" style="12" bestFit="1" customWidth="1"/>
    <col min="10029" max="10029" width="6.625" style="12" customWidth="1"/>
    <col min="10030" max="10030" width="7.625" style="12" customWidth="1"/>
    <col min="10031" max="10047" width="3.125" style="12"/>
    <col min="10048" max="10048" width="4.625" style="12" customWidth="1"/>
    <col min="10049" max="10240" width="3.125" style="12"/>
    <col min="10241" max="10242" width="3.125" style="12" customWidth="1"/>
    <col min="10243" max="10243" width="3" style="12" customWidth="1"/>
    <col min="10244" max="10244" width="3.125" style="12"/>
    <col min="10245" max="10245" width="3.75" style="12" customWidth="1"/>
    <col min="10246" max="10246" width="3.125" style="12" customWidth="1"/>
    <col min="10247" max="10247" width="1.875" style="12" customWidth="1"/>
    <col min="10248" max="10248" width="3.375" style="12" customWidth="1"/>
    <col min="10249" max="10249" width="3.125" style="12"/>
    <col min="10250" max="10250" width="3.875" style="12" customWidth="1"/>
    <col min="10251" max="10251" width="3.125" style="12"/>
    <col min="10252" max="10252" width="3.125" style="12" customWidth="1"/>
    <col min="10253" max="10254" width="3.125" style="12"/>
    <col min="10255" max="10255" width="3.125" style="12" customWidth="1"/>
    <col min="10256" max="10256" width="3.75" style="12" customWidth="1"/>
    <col min="10257" max="10257" width="3.125" style="12"/>
    <col min="10258" max="10258" width="3.125" style="12" customWidth="1"/>
    <col min="10259" max="10259" width="4.625" style="12" customWidth="1"/>
    <col min="10260" max="10260" width="2.25" style="12" customWidth="1"/>
    <col min="10261" max="10261" width="3.125" style="12"/>
    <col min="10262" max="10262" width="6.375" style="12" customWidth="1"/>
    <col min="10263" max="10263" width="6.5" style="12" customWidth="1"/>
    <col min="10264" max="10268" width="4.25" style="12" customWidth="1"/>
    <col min="10269" max="10271" width="4.625" style="12" customWidth="1"/>
    <col min="10272" max="10272" width="8.5" style="12" bestFit="1" customWidth="1"/>
    <col min="10273" max="10274" width="8.5" style="12" customWidth="1"/>
    <col min="10275" max="10275" width="8.625" style="12" bestFit="1" customWidth="1"/>
    <col min="10276" max="10276" width="8.625" style="12" customWidth="1"/>
    <col min="10277" max="10277" width="7" style="12" customWidth="1"/>
    <col min="10278" max="10278" width="8.5" style="12" bestFit="1" customWidth="1"/>
    <col min="10279" max="10280" width="6.5" style="12" bestFit="1" customWidth="1"/>
    <col min="10281" max="10284" width="12.5" style="12" bestFit="1" customWidth="1"/>
    <col min="10285" max="10285" width="6.625" style="12" customWidth="1"/>
    <col min="10286" max="10286" width="7.625" style="12" customWidth="1"/>
    <col min="10287" max="10303" width="3.125" style="12"/>
    <col min="10304" max="10304" width="4.625" style="12" customWidth="1"/>
    <col min="10305" max="10496" width="3.125" style="12"/>
    <col min="10497" max="10498" width="3.125" style="12" customWidth="1"/>
    <col min="10499" max="10499" width="3" style="12" customWidth="1"/>
    <col min="10500" max="10500" width="3.125" style="12"/>
    <col min="10501" max="10501" width="3.75" style="12" customWidth="1"/>
    <col min="10502" max="10502" width="3.125" style="12" customWidth="1"/>
    <col min="10503" max="10503" width="1.875" style="12" customWidth="1"/>
    <col min="10504" max="10504" width="3.375" style="12" customWidth="1"/>
    <col min="10505" max="10505" width="3.125" style="12"/>
    <col min="10506" max="10506" width="3.875" style="12" customWidth="1"/>
    <col min="10507" max="10507" width="3.125" style="12"/>
    <col min="10508" max="10508" width="3.125" style="12" customWidth="1"/>
    <col min="10509" max="10510" width="3.125" style="12"/>
    <col min="10511" max="10511" width="3.125" style="12" customWidth="1"/>
    <col min="10512" max="10512" width="3.75" style="12" customWidth="1"/>
    <col min="10513" max="10513" width="3.125" style="12"/>
    <col min="10514" max="10514" width="3.125" style="12" customWidth="1"/>
    <col min="10515" max="10515" width="4.625" style="12" customWidth="1"/>
    <col min="10516" max="10516" width="2.25" style="12" customWidth="1"/>
    <col min="10517" max="10517" width="3.125" style="12"/>
    <col min="10518" max="10518" width="6.375" style="12" customWidth="1"/>
    <col min="10519" max="10519" width="6.5" style="12" customWidth="1"/>
    <col min="10520" max="10524" width="4.25" style="12" customWidth="1"/>
    <col min="10525" max="10527" width="4.625" style="12" customWidth="1"/>
    <col min="10528" max="10528" width="8.5" style="12" bestFit="1" customWidth="1"/>
    <col min="10529" max="10530" width="8.5" style="12" customWidth="1"/>
    <col min="10531" max="10531" width="8.625" style="12" bestFit="1" customWidth="1"/>
    <col min="10532" max="10532" width="8.625" style="12" customWidth="1"/>
    <col min="10533" max="10533" width="7" style="12" customWidth="1"/>
    <col min="10534" max="10534" width="8.5" style="12" bestFit="1" customWidth="1"/>
    <col min="10535" max="10536" width="6.5" style="12" bestFit="1" customWidth="1"/>
    <col min="10537" max="10540" width="12.5" style="12" bestFit="1" customWidth="1"/>
    <col min="10541" max="10541" width="6.625" style="12" customWidth="1"/>
    <col min="10542" max="10542" width="7.625" style="12" customWidth="1"/>
    <col min="10543" max="10559" width="3.125" style="12"/>
    <col min="10560" max="10560" width="4.625" style="12" customWidth="1"/>
    <col min="10561" max="10752" width="3.125" style="12"/>
    <col min="10753" max="10754" width="3.125" style="12" customWidth="1"/>
    <col min="10755" max="10755" width="3" style="12" customWidth="1"/>
    <col min="10756" max="10756" width="3.125" style="12"/>
    <col min="10757" max="10757" width="3.75" style="12" customWidth="1"/>
    <col min="10758" max="10758" width="3.125" style="12" customWidth="1"/>
    <col min="10759" max="10759" width="1.875" style="12" customWidth="1"/>
    <col min="10760" max="10760" width="3.375" style="12" customWidth="1"/>
    <col min="10761" max="10761" width="3.125" style="12"/>
    <col min="10762" max="10762" width="3.875" style="12" customWidth="1"/>
    <col min="10763" max="10763" width="3.125" style="12"/>
    <col min="10764" max="10764" width="3.125" style="12" customWidth="1"/>
    <col min="10765" max="10766" width="3.125" style="12"/>
    <col min="10767" max="10767" width="3.125" style="12" customWidth="1"/>
    <col min="10768" max="10768" width="3.75" style="12" customWidth="1"/>
    <col min="10769" max="10769" width="3.125" style="12"/>
    <col min="10770" max="10770" width="3.125" style="12" customWidth="1"/>
    <col min="10771" max="10771" width="4.625" style="12" customWidth="1"/>
    <col min="10772" max="10772" width="2.25" style="12" customWidth="1"/>
    <col min="10773" max="10773" width="3.125" style="12"/>
    <col min="10774" max="10774" width="6.375" style="12" customWidth="1"/>
    <col min="10775" max="10775" width="6.5" style="12" customWidth="1"/>
    <col min="10776" max="10780" width="4.25" style="12" customWidth="1"/>
    <col min="10781" max="10783" width="4.625" style="12" customWidth="1"/>
    <col min="10784" max="10784" width="8.5" style="12" bestFit="1" customWidth="1"/>
    <col min="10785" max="10786" width="8.5" style="12" customWidth="1"/>
    <col min="10787" max="10787" width="8.625" style="12" bestFit="1" customWidth="1"/>
    <col min="10788" max="10788" width="8.625" style="12" customWidth="1"/>
    <col min="10789" max="10789" width="7" style="12" customWidth="1"/>
    <col min="10790" max="10790" width="8.5" style="12" bestFit="1" customWidth="1"/>
    <col min="10791" max="10792" width="6.5" style="12" bestFit="1" customWidth="1"/>
    <col min="10793" max="10796" width="12.5" style="12" bestFit="1" customWidth="1"/>
    <col min="10797" max="10797" width="6.625" style="12" customWidth="1"/>
    <col min="10798" max="10798" width="7.625" style="12" customWidth="1"/>
    <col min="10799" max="10815" width="3.125" style="12"/>
    <col min="10816" max="10816" width="4.625" style="12" customWidth="1"/>
    <col min="10817" max="11008" width="3.125" style="12"/>
    <col min="11009" max="11010" width="3.125" style="12" customWidth="1"/>
    <col min="11011" max="11011" width="3" style="12" customWidth="1"/>
    <col min="11012" max="11012" width="3.125" style="12"/>
    <col min="11013" max="11013" width="3.75" style="12" customWidth="1"/>
    <col min="11014" max="11014" width="3.125" style="12" customWidth="1"/>
    <col min="11015" max="11015" width="1.875" style="12" customWidth="1"/>
    <col min="11016" max="11016" width="3.375" style="12" customWidth="1"/>
    <col min="11017" max="11017" width="3.125" style="12"/>
    <col min="11018" max="11018" width="3.875" style="12" customWidth="1"/>
    <col min="11019" max="11019" width="3.125" style="12"/>
    <col min="11020" max="11020" width="3.125" style="12" customWidth="1"/>
    <col min="11021" max="11022" width="3.125" style="12"/>
    <col min="11023" max="11023" width="3.125" style="12" customWidth="1"/>
    <col min="11024" max="11024" width="3.75" style="12" customWidth="1"/>
    <col min="11025" max="11025" width="3.125" style="12"/>
    <col min="11026" max="11026" width="3.125" style="12" customWidth="1"/>
    <col min="11027" max="11027" width="4.625" style="12" customWidth="1"/>
    <col min="11028" max="11028" width="2.25" style="12" customWidth="1"/>
    <col min="11029" max="11029" width="3.125" style="12"/>
    <col min="11030" max="11030" width="6.375" style="12" customWidth="1"/>
    <col min="11031" max="11031" width="6.5" style="12" customWidth="1"/>
    <col min="11032" max="11036" width="4.25" style="12" customWidth="1"/>
    <col min="11037" max="11039" width="4.625" style="12" customWidth="1"/>
    <col min="11040" max="11040" width="8.5" style="12" bestFit="1" customWidth="1"/>
    <col min="11041" max="11042" width="8.5" style="12" customWidth="1"/>
    <col min="11043" max="11043" width="8.625" style="12" bestFit="1" customWidth="1"/>
    <col min="11044" max="11044" width="8.625" style="12" customWidth="1"/>
    <col min="11045" max="11045" width="7" style="12" customWidth="1"/>
    <col min="11046" max="11046" width="8.5" style="12" bestFit="1" customWidth="1"/>
    <col min="11047" max="11048" width="6.5" style="12" bestFit="1" customWidth="1"/>
    <col min="11049" max="11052" width="12.5" style="12" bestFit="1" customWidth="1"/>
    <col min="11053" max="11053" width="6.625" style="12" customWidth="1"/>
    <col min="11054" max="11054" width="7.625" style="12" customWidth="1"/>
    <col min="11055" max="11071" width="3.125" style="12"/>
    <col min="11072" max="11072" width="4.625" style="12" customWidth="1"/>
    <col min="11073" max="11264" width="3.125" style="12"/>
    <col min="11265" max="11266" width="3.125" style="12" customWidth="1"/>
    <col min="11267" max="11267" width="3" style="12" customWidth="1"/>
    <col min="11268" max="11268" width="3.125" style="12"/>
    <col min="11269" max="11269" width="3.75" style="12" customWidth="1"/>
    <col min="11270" max="11270" width="3.125" style="12" customWidth="1"/>
    <col min="11271" max="11271" width="1.875" style="12" customWidth="1"/>
    <col min="11272" max="11272" width="3.375" style="12" customWidth="1"/>
    <col min="11273" max="11273" width="3.125" style="12"/>
    <col min="11274" max="11274" width="3.875" style="12" customWidth="1"/>
    <col min="11275" max="11275" width="3.125" style="12"/>
    <col min="11276" max="11276" width="3.125" style="12" customWidth="1"/>
    <col min="11277" max="11278" width="3.125" style="12"/>
    <col min="11279" max="11279" width="3.125" style="12" customWidth="1"/>
    <col min="11280" max="11280" width="3.75" style="12" customWidth="1"/>
    <col min="11281" max="11281" width="3.125" style="12"/>
    <col min="11282" max="11282" width="3.125" style="12" customWidth="1"/>
    <col min="11283" max="11283" width="4.625" style="12" customWidth="1"/>
    <col min="11284" max="11284" width="2.25" style="12" customWidth="1"/>
    <col min="11285" max="11285" width="3.125" style="12"/>
    <col min="11286" max="11286" width="6.375" style="12" customWidth="1"/>
    <col min="11287" max="11287" width="6.5" style="12" customWidth="1"/>
    <col min="11288" max="11292" width="4.25" style="12" customWidth="1"/>
    <col min="11293" max="11295" width="4.625" style="12" customWidth="1"/>
    <col min="11296" max="11296" width="8.5" style="12" bestFit="1" customWidth="1"/>
    <col min="11297" max="11298" width="8.5" style="12" customWidth="1"/>
    <col min="11299" max="11299" width="8.625" style="12" bestFit="1" customWidth="1"/>
    <col min="11300" max="11300" width="8.625" style="12" customWidth="1"/>
    <col min="11301" max="11301" width="7" style="12" customWidth="1"/>
    <col min="11302" max="11302" width="8.5" style="12" bestFit="1" customWidth="1"/>
    <col min="11303" max="11304" width="6.5" style="12" bestFit="1" customWidth="1"/>
    <col min="11305" max="11308" width="12.5" style="12" bestFit="1" customWidth="1"/>
    <col min="11309" max="11309" width="6.625" style="12" customWidth="1"/>
    <col min="11310" max="11310" width="7.625" style="12" customWidth="1"/>
    <col min="11311" max="11327" width="3.125" style="12"/>
    <col min="11328" max="11328" width="4.625" style="12" customWidth="1"/>
    <col min="11329" max="11520" width="3.125" style="12"/>
    <col min="11521" max="11522" width="3.125" style="12" customWidth="1"/>
    <col min="11523" max="11523" width="3" style="12" customWidth="1"/>
    <col min="11524" max="11524" width="3.125" style="12"/>
    <col min="11525" max="11525" width="3.75" style="12" customWidth="1"/>
    <col min="11526" max="11526" width="3.125" style="12" customWidth="1"/>
    <col min="11527" max="11527" width="1.875" style="12" customWidth="1"/>
    <col min="11528" max="11528" width="3.375" style="12" customWidth="1"/>
    <col min="11529" max="11529" width="3.125" style="12"/>
    <col min="11530" max="11530" width="3.875" style="12" customWidth="1"/>
    <col min="11531" max="11531" width="3.125" style="12"/>
    <col min="11532" max="11532" width="3.125" style="12" customWidth="1"/>
    <col min="11533" max="11534" width="3.125" style="12"/>
    <col min="11535" max="11535" width="3.125" style="12" customWidth="1"/>
    <col min="11536" max="11536" width="3.75" style="12" customWidth="1"/>
    <col min="11537" max="11537" width="3.125" style="12"/>
    <col min="11538" max="11538" width="3.125" style="12" customWidth="1"/>
    <col min="11539" max="11539" width="4.625" style="12" customWidth="1"/>
    <col min="11540" max="11540" width="2.25" style="12" customWidth="1"/>
    <col min="11541" max="11541" width="3.125" style="12"/>
    <col min="11542" max="11542" width="6.375" style="12" customWidth="1"/>
    <col min="11543" max="11543" width="6.5" style="12" customWidth="1"/>
    <col min="11544" max="11548" width="4.25" style="12" customWidth="1"/>
    <col min="11549" max="11551" width="4.625" style="12" customWidth="1"/>
    <col min="11552" max="11552" width="8.5" style="12" bestFit="1" customWidth="1"/>
    <col min="11553" max="11554" width="8.5" style="12" customWidth="1"/>
    <col min="11555" max="11555" width="8.625" style="12" bestFit="1" customWidth="1"/>
    <col min="11556" max="11556" width="8.625" style="12" customWidth="1"/>
    <col min="11557" max="11557" width="7" style="12" customWidth="1"/>
    <col min="11558" max="11558" width="8.5" style="12" bestFit="1" customWidth="1"/>
    <col min="11559" max="11560" width="6.5" style="12" bestFit="1" customWidth="1"/>
    <col min="11561" max="11564" width="12.5" style="12" bestFit="1" customWidth="1"/>
    <col min="11565" max="11565" width="6.625" style="12" customWidth="1"/>
    <col min="11566" max="11566" width="7.625" style="12" customWidth="1"/>
    <col min="11567" max="11583" width="3.125" style="12"/>
    <col min="11584" max="11584" width="4.625" style="12" customWidth="1"/>
    <col min="11585" max="11776" width="3.125" style="12"/>
    <col min="11777" max="11778" width="3.125" style="12" customWidth="1"/>
    <col min="11779" max="11779" width="3" style="12" customWidth="1"/>
    <col min="11780" max="11780" width="3.125" style="12"/>
    <col min="11781" max="11781" width="3.75" style="12" customWidth="1"/>
    <col min="11782" max="11782" width="3.125" style="12" customWidth="1"/>
    <col min="11783" max="11783" width="1.875" style="12" customWidth="1"/>
    <col min="11784" max="11784" width="3.375" style="12" customWidth="1"/>
    <col min="11785" max="11785" width="3.125" style="12"/>
    <col min="11786" max="11786" width="3.875" style="12" customWidth="1"/>
    <col min="11787" max="11787" width="3.125" style="12"/>
    <col min="11788" max="11788" width="3.125" style="12" customWidth="1"/>
    <col min="11789" max="11790" width="3.125" style="12"/>
    <col min="11791" max="11791" width="3.125" style="12" customWidth="1"/>
    <col min="11792" max="11792" width="3.75" style="12" customWidth="1"/>
    <col min="11793" max="11793" width="3.125" style="12"/>
    <col min="11794" max="11794" width="3.125" style="12" customWidth="1"/>
    <col min="11795" max="11795" width="4.625" style="12" customWidth="1"/>
    <col min="11796" max="11796" width="2.25" style="12" customWidth="1"/>
    <col min="11797" max="11797" width="3.125" style="12"/>
    <col min="11798" max="11798" width="6.375" style="12" customWidth="1"/>
    <col min="11799" max="11799" width="6.5" style="12" customWidth="1"/>
    <col min="11800" max="11804" width="4.25" style="12" customWidth="1"/>
    <col min="11805" max="11807" width="4.625" style="12" customWidth="1"/>
    <col min="11808" max="11808" width="8.5" style="12" bestFit="1" customWidth="1"/>
    <col min="11809" max="11810" width="8.5" style="12" customWidth="1"/>
    <col min="11811" max="11811" width="8.625" style="12" bestFit="1" customWidth="1"/>
    <col min="11812" max="11812" width="8.625" style="12" customWidth="1"/>
    <col min="11813" max="11813" width="7" style="12" customWidth="1"/>
    <col min="11814" max="11814" width="8.5" style="12" bestFit="1" customWidth="1"/>
    <col min="11815" max="11816" width="6.5" style="12" bestFit="1" customWidth="1"/>
    <col min="11817" max="11820" width="12.5" style="12" bestFit="1" customWidth="1"/>
    <col min="11821" max="11821" width="6.625" style="12" customWidth="1"/>
    <col min="11822" max="11822" width="7.625" style="12" customWidth="1"/>
    <col min="11823" max="11839" width="3.125" style="12"/>
    <col min="11840" max="11840" width="4.625" style="12" customWidth="1"/>
    <col min="11841" max="12032" width="3.125" style="12"/>
    <col min="12033" max="12034" width="3.125" style="12" customWidth="1"/>
    <col min="12035" max="12035" width="3" style="12" customWidth="1"/>
    <col min="12036" max="12036" width="3.125" style="12"/>
    <col min="12037" max="12037" width="3.75" style="12" customWidth="1"/>
    <col min="12038" max="12038" width="3.125" style="12" customWidth="1"/>
    <col min="12039" max="12039" width="1.875" style="12" customWidth="1"/>
    <col min="12040" max="12040" width="3.375" style="12" customWidth="1"/>
    <col min="12041" max="12041" width="3.125" style="12"/>
    <col min="12042" max="12042" width="3.875" style="12" customWidth="1"/>
    <col min="12043" max="12043" width="3.125" style="12"/>
    <col min="12044" max="12044" width="3.125" style="12" customWidth="1"/>
    <col min="12045" max="12046" width="3.125" style="12"/>
    <col min="12047" max="12047" width="3.125" style="12" customWidth="1"/>
    <col min="12048" max="12048" width="3.75" style="12" customWidth="1"/>
    <col min="12049" max="12049" width="3.125" style="12"/>
    <col min="12050" max="12050" width="3.125" style="12" customWidth="1"/>
    <col min="12051" max="12051" width="4.625" style="12" customWidth="1"/>
    <col min="12052" max="12052" width="2.25" style="12" customWidth="1"/>
    <col min="12053" max="12053" width="3.125" style="12"/>
    <col min="12054" max="12054" width="6.375" style="12" customWidth="1"/>
    <col min="12055" max="12055" width="6.5" style="12" customWidth="1"/>
    <col min="12056" max="12060" width="4.25" style="12" customWidth="1"/>
    <col min="12061" max="12063" width="4.625" style="12" customWidth="1"/>
    <col min="12064" max="12064" width="8.5" style="12" bestFit="1" customWidth="1"/>
    <col min="12065" max="12066" width="8.5" style="12" customWidth="1"/>
    <col min="12067" max="12067" width="8.625" style="12" bestFit="1" customWidth="1"/>
    <col min="12068" max="12068" width="8.625" style="12" customWidth="1"/>
    <col min="12069" max="12069" width="7" style="12" customWidth="1"/>
    <col min="12070" max="12070" width="8.5" style="12" bestFit="1" customWidth="1"/>
    <col min="12071" max="12072" width="6.5" style="12" bestFit="1" customWidth="1"/>
    <col min="12073" max="12076" width="12.5" style="12" bestFit="1" customWidth="1"/>
    <col min="12077" max="12077" width="6.625" style="12" customWidth="1"/>
    <col min="12078" max="12078" width="7.625" style="12" customWidth="1"/>
    <col min="12079" max="12095" width="3.125" style="12"/>
    <col min="12096" max="12096" width="4.625" style="12" customWidth="1"/>
    <col min="12097" max="12288" width="3.125" style="12"/>
    <col min="12289" max="12290" width="3.125" style="12" customWidth="1"/>
    <col min="12291" max="12291" width="3" style="12" customWidth="1"/>
    <col min="12292" max="12292" width="3.125" style="12"/>
    <col min="12293" max="12293" width="3.75" style="12" customWidth="1"/>
    <col min="12294" max="12294" width="3.125" style="12" customWidth="1"/>
    <col min="12295" max="12295" width="1.875" style="12" customWidth="1"/>
    <col min="12296" max="12296" width="3.375" style="12" customWidth="1"/>
    <col min="12297" max="12297" width="3.125" style="12"/>
    <col min="12298" max="12298" width="3.875" style="12" customWidth="1"/>
    <col min="12299" max="12299" width="3.125" style="12"/>
    <col min="12300" max="12300" width="3.125" style="12" customWidth="1"/>
    <col min="12301" max="12302" width="3.125" style="12"/>
    <col min="12303" max="12303" width="3.125" style="12" customWidth="1"/>
    <col min="12304" max="12304" width="3.75" style="12" customWidth="1"/>
    <col min="12305" max="12305" width="3.125" style="12"/>
    <col min="12306" max="12306" width="3.125" style="12" customWidth="1"/>
    <col min="12307" max="12307" width="4.625" style="12" customWidth="1"/>
    <col min="12308" max="12308" width="2.25" style="12" customWidth="1"/>
    <col min="12309" max="12309" width="3.125" style="12"/>
    <col min="12310" max="12310" width="6.375" style="12" customWidth="1"/>
    <col min="12311" max="12311" width="6.5" style="12" customWidth="1"/>
    <col min="12312" max="12316" width="4.25" style="12" customWidth="1"/>
    <col min="12317" max="12319" width="4.625" style="12" customWidth="1"/>
    <col min="12320" max="12320" width="8.5" style="12" bestFit="1" customWidth="1"/>
    <col min="12321" max="12322" width="8.5" style="12" customWidth="1"/>
    <col min="12323" max="12323" width="8.625" style="12" bestFit="1" customWidth="1"/>
    <col min="12324" max="12324" width="8.625" style="12" customWidth="1"/>
    <col min="12325" max="12325" width="7" style="12" customWidth="1"/>
    <col min="12326" max="12326" width="8.5" style="12" bestFit="1" customWidth="1"/>
    <col min="12327" max="12328" width="6.5" style="12" bestFit="1" customWidth="1"/>
    <col min="12329" max="12332" width="12.5" style="12" bestFit="1" customWidth="1"/>
    <col min="12333" max="12333" width="6.625" style="12" customWidth="1"/>
    <col min="12334" max="12334" width="7.625" style="12" customWidth="1"/>
    <col min="12335" max="12351" width="3.125" style="12"/>
    <col min="12352" max="12352" width="4.625" style="12" customWidth="1"/>
    <col min="12353" max="12544" width="3.125" style="12"/>
    <col min="12545" max="12546" width="3.125" style="12" customWidth="1"/>
    <col min="12547" max="12547" width="3" style="12" customWidth="1"/>
    <col min="12548" max="12548" width="3.125" style="12"/>
    <col min="12549" max="12549" width="3.75" style="12" customWidth="1"/>
    <col min="12550" max="12550" width="3.125" style="12" customWidth="1"/>
    <col min="12551" max="12551" width="1.875" style="12" customWidth="1"/>
    <col min="12552" max="12552" width="3.375" style="12" customWidth="1"/>
    <col min="12553" max="12553" width="3.125" style="12"/>
    <col min="12554" max="12554" width="3.875" style="12" customWidth="1"/>
    <col min="12555" max="12555" width="3.125" style="12"/>
    <col min="12556" max="12556" width="3.125" style="12" customWidth="1"/>
    <col min="12557" max="12558" width="3.125" style="12"/>
    <col min="12559" max="12559" width="3.125" style="12" customWidth="1"/>
    <col min="12560" max="12560" width="3.75" style="12" customWidth="1"/>
    <col min="12561" max="12561" width="3.125" style="12"/>
    <col min="12562" max="12562" width="3.125" style="12" customWidth="1"/>
    <col min="12563" max="12563" width="4.625" style="12" customWidth="1"/>
    <col min="12564" max="12564" width="2.25" style="12" customWidth="1"/>
    <col min="12565" max="12565" width="3.125" style="12"/>
    <col min="12566" max="12566" width="6.375" style="12" customWidth="1"/>
    <col min="12567" max="12567" width="6.5" style="12" customWidth="1"/>
    <col min="12568" max="12572" width="4.25" style="12" customWidth="1"/>
    <col min="12573" max="12575" width="4.625" style="12" customWidth="1"/>
    <col min="12576" max="12576" width="8.5" style="12" bestFit="1" customWidth="1"/>
    <col min="12577" max="12578" width="8.5" style="12" customWidth="1"/>
    <col min="12579" max="12579" width="8.625" style="12" bestFit="1" customWidth="1"/>
    <col min="12580" max="12580" width="8.625" style="12" customWidth="1"/>
    <col min="12581" max="12581" width="7" style="12" customWidth="1"/>
    <col min="12582" max="12582" width="8.5" style="12" bestFit="1" customWidth="1"/>
    <col min="12583" max="12584" width="6.5" style="12" bestFit="1" customWidth="1"/>
    <col min="12585" max="12588" width="12.5" style="12" bestFit="1" customWidth="1"/>
    <col min="12589" max="12589" width="6.625" style="12" customWidth="1"/>
    <col min="12590" max="12590" width="7.625" style="12" customWidth="1"/>
    <col min="12591" max="12607" width="3.125" style="12"/>
    <col min="12608" max="12608" width="4.625" style="12" customWidth="1"/>
    <col min="12609" max="12800" width="3.125" style="12"/>
    <col min="12801" max="12802" width="3.125" style="12" customWidth="1"/>
    <col min="12803" max="12803" width="3" style="12" customWidth="1"/>
    <col min="12804" max="12804" width="3.125" style="12"/>
    <col min="12805" max="12805" width="3.75" style="12" customWidth="1"/>
    <col min="12806" max="12806" width="3.125" style="12" customWidth="1"/>
    <col min="12807" max="12807" width="1.875" style="12" customWidth="1"/>
    <col min="12808" max="12808" width="3.375" style="12" customWidth="1"/>
    <col min="12809" max="12809" width="3.125" style="12"/>
    <col min="12810" max="12810" width="3.875" style="12" customWidth="1"/>
    <col min="12811" max="12811" width="3.125" style="12"/>
    <col min="12812" max="12812" width="3.125" style="12" customWidth="1"/>
    <col min="12813" max="12814" width="3.125" style="12"/>
    <col min="12815" max="12815" width="3.125" style="12" customWidth="1"/>
    <col min="12816" max="12816" width="3.75" style="12" customWidth="1"/>
    <col min="12817" max="12817" width="3.125" style="12"/>
    <col min="12818" max="12818" width="3.125" style="12" customWidth="1"/>
    <col min="12819" max="12819" width="4.625" style="12" customWidth="1"/>
    <col min="12820" max="12820" width="2.25" style="12" customWidth="1"/>
    <col min="12821" max="12821" width="3.125" style="12"/>
    <col min="12822" max="12822" width="6.375" style="12" customWidth="1"/>
    <col min="12823" max="12823" width="6.5" style="12" customWidth="1"/>
    <col min="12824" max="12828" width="4.25" style="12" customWidth="1"/>
    <col min="12829" max="12831" width="4.625" style="12" customWidth="1"/>
    <col min="12832" max="12832" width="8.5" style="12" bestFit="1" customWidth="1"/>
    <col min="12833" max="12834" width="8.5" style="12" customWidth="1"/>
    <col min="12835" max="12835" width="8.625" style="12" bestFit="1" customWidth="1"/>
    <col min="12836" max="12836" width="8.625" style="12" customWidth="1"/>
    <col min="12837" max="12837" width="7" style="12" customWidth="1"/>
    <col min="12838" max="12838" width="8.5" style="12" bestFit="1" customWidth="1"/>
    <col min="12839" max="12840" width="6.5" style="12" bestFit="1" customWidth="1"/>
    <col min="12841" max="12844" width="12.5" style="12" bestFit="1" customWidth="1"/>
    <col min="12845" max="12845" width="6.625" style="12" customWidth="1"/>
    <col min="12846" max="12846" width="7.625" style="12" customWidth="1"/>
    <col min="12847" max="12863" width="3.125" style="12"/>
    <col min="12864" max="12864" width="4.625" style="12" customWidth="1"/>
    <col min="12865" max="13056" width="3.125" style="12"/>
    <col min="13057" max="13058" width="3.125" style="12" customWidth="1"/>
    <col min="13059" max="13059" width="3" style="12" customWidth="1"/>
    <col min="13060" max="13060" width="3.125" style="12"/>
    <col min="13061" max="13061" width="3.75" style="12" customWidth="1"/>
    <col min="13062" max="13062" width="3.125" style="12" customWidth="1"/>
    <col min="13063" max="13063" width="1.875" style="12" customWidth="1"/>
    <col min="13064" max="13064" width="3.375" style="12" customWidth="1"/>
    <col min="13065" max="13065" width="3.125" style="12"/>
    <col min="13066" max="13066" width="3.875" style="12" customWidth="1"/>
    <col min="13067" max="13067" width="3.125" style="12"/>
    <col min="13068" max="13068" width="3.125" style="12" customWidth="1"/>
    <col min="13069" max="13070" width="3.125" style="12"/>
    <col min="13071" max="13071" width="3.125" style="12" customWidth="1"/>
    <col min="13072" max="13072" width="3.75" style="12" customWidth="1"/>
    <col min="13073" max="13073" width="3.125" style="12"/>
    <col min="13074" max="13074" width="3.125" style="12" customWidth="1"/>
    <col min="13075" max="13075" width="4.625" style="12" customWidth="1"/>
    <col min="13076" max="13076" width="2.25" style="12" customWidth="1"/>
    <col min="13077" max="13077" width="3.125" style="12"/>
    <col min="13078" max="13078" width="6.375" style="12" customWidth="1"/>
    <col min="13079" max="13079" width="6.5" style="12" customWidth="1"/>
    <col min="13080" max="13084" width="4.25" style="12" customWidth="1"/>
    <col min="13085" max="13087" width="4.625" style="12" customWidth="1"/>
    <col min="13088" max="13088" width="8.5" style="12" bestFit="1" customWidth="1"/>
    <col min="13089" max="13090" width="8.5" style="12" customWidth="1"/>
    <col min="13091" max="13091" width="8.625" style="12" bestFit="1" customWidth="1"/>
    <col min="13092" max="13092" width="8.625" style="12" customWidth="1"/>
    <col min="13093" max="13093" width="7" style="12" customWidth="1"/>
    <col min="13094" max="13094" width="8.5" style="12" bestFit="1" customWidth="1"/>
    <col min="13095" max="13096" width="6.5" style="12" bestFit="1" customWidth="1"/>
    <col min="13097" max="13100" width="12.5" style="12" bestFit="1" customWidth="1"/>
    <col min="13101" max="13101" width="6.625" style="12" customWidth="1"/>
    <col min="13102" max="13102" width="7.625" style="12" customWidth="1"/>
    <col min="13103" max="13119" width="3.125" style="12"/>
    <col min="13120" max="13120" width="4.625" style="12" customWidth="1"/>
    <col min="13121" max="13312" width="3.125" style="12"/>
    <col min="13313" max="13314" width="3.125" style="12" customWidth="1"/>
    <col min="13315" max="13315" width="3" style="12" customWidth="1"/>
    <col min="13316" max="13316" width="3.125" style="12"/>
    <col min="13317" max="13317" width="3.75" style="12" customWidth="1"/>
    <col min="13318" max="13318" width="3.125" style="12" customWidth="1"/>
    <col min="13319" max="13319" width="1.875" style="12" customWidth="1"/>
    <col min="13320" max="13320" width="3.375" style="12" customWidth="1"/>
    <col min="13321" max="13321" width="3.125" style="12"/>
    <col min="13322" max="13322" width="3.875" style="12" customWidth="1"/>
    <col min="13323" max="13323" width="3.125" style="12"/>
    <col min="13324" max="13324" width="3.125" style="12" customWidth="1"/>
    <col min="13325" max="13326" width="3.125" style="12"/>
    <col min="13327" max="13327" width="3.125" style="12" customWidth="1"/>
    <col min="13328" max="13328" width="3.75" style="12" customWidth="1"/>
    <col min="13329" max="13329" width="3.125" style="12"/>
    <col min="13330" max="13330" width="3.125" style="12" customWidth="1"/>
    <col min="13331" max="13331" width="4.625" style="12" customWidth="1"/>
    <col min="13332" max="13332" width="2.25" style="12" customWidth="1"/>
    <col min="13333" max="13333" width="3.125" style="12"/>
    <col min="13334" max="13334" width="6.375" style="12" customWidth="1"/>
    <col min="13335" max="13335" width="6.5" style="12" customWidth="1"/>
    <col min="13336" max="13340" width="4.25" style="12" customWidth="1"/>
    <col min="13341" max="13343" width="4.625" style="12" customWidth="1"/>
    <col min="13344" max="13344" width="8.5" style="12" bestFit="1" customWidth="1"/>
    <col min="13345" max="13346" width="8.5" style="12" customWidth="1"/>
    <col min="13347" max="13347" width="8.625" style="12" bestFit="1" customWidth="1"/>
    <col min="13348" max="13348" width="8.625" style="12" customWidth="1"/>
    <col min="13349" max="13349" width="7" style="12" customWidth="1"/>
    <col min="13350" max="13350" width="8.5" style="12" bestFit="1" customWidth="1"/>
    <col min="13351" max="13352" width="6.5" style="12" bestFit="1" customWidth="1"/>
    <col min="13353" max="13356" width="12.5" style="12" bestFit="1" customWidth="1"/>
    <col min="13357" max="13357" width="6.625" style="12" customWidth="1"/>
    <col min="13358" max="13358" width="7.625" style="12" customWidth="1"/>
    <col min="13359" max="13375" width="3.125" style="12"/>
    <col min="13376" max="13376" width="4.625" style="12" customWidth="1"/>
    <col min="13377" max="13568" width="3.125" style="12"/>
    <col min="13569" max="13570" width="3.125" style="12" customWidth="1"/>
    <col min="13571" max="13571" width="3" style="12" customWidth="1"/>
    <col min="13572" max="13572" width="3.125" style="12"/>
    <col min="13573" max="13573" width="3.75" style="12" customWidth="1"/>
    <col min="13574" max="13574" width="3.125" style="12" customWidth="1"/>
    <col min="13575" max="13575" width="1.875" style="12" customWidth="1"/>
    <col min="13576" max="13576" width="3.375" style="12" customWidth="1"/>
    <col min="13577" max="13577" width="3.125" style="12"/>
    <col min="13578" max="13578" width="3.875" style="12" customWidth="1"/>
    <col min="13579" max="13579" width="3.125" style="12"/>
    <col min="13580" max="13580" width="3.125" style="12" customWidth="1"/>
    <col min="13581" max="13582" width="3.125" style="12"/>
    <col min="13583" max="13583" width="3.125" style="12" customWidth="1"/>
    <col min="13584" max="13584" width="3.75" style="12" customWidth="1"/>
    <col min="13585" max="13585" width="3.125" style="12"/>
    <col min="13586" max="13586" width="3.125" style="12" customWidth="1"/>
    <col min="13587" max="13587" width="4.625" style="12" customWidth="1"/>
    <col min="13588" max="13588" width="2.25" style="12" customWidth="1"/>
    <col min="13589" max="13589" width="3.125" style="12"/>
    <col min="13590" max="13590" width="6.375" style="12" customWidth="1"/>
    <col min="13591" max="13591" width="6.5" style="12" customWidth="1"/>
    <col min="13592" max="13596" width="4.25" style="12" customWidth="1"/>
    <col min="13597" max="13599" width="4.625" style="12" customWidth="1"/>
    <col min="13600" max="13600" width="8.5" style="12" bestFit="1" customWidth="1"/>
    <col min="13601" max="13602" width="8.5" style="12" customWidth="1"/>
    <col min="13603" max="13603" width="8.625" style="12" bestFit="1" customWidth="1"/>
    <col min="13604" max="13604" width="8.625" style="12" customWidth="1"/>
    <col min="13605" max="13605" width="7" style="12" customWidth="1"/>
    <col min="13606" max="13606" width="8.5" style="12" bestFit="1" customWidth="1"/>
    <col min="13607" max="13608" width="6.5" style="12" bestFit="1" customWidth="1"/>
    <col min="13609" max="13612" width="12.5" style="12" bestFit="1" customWidth="1"/>
    <col min="13613" max="13613" width="6.625" style="12" customWidth="1"/>
    <col min="13614" max="13614" width="7.625" style="12" customWidth="1"/>
    <col min="13615" max="13631" width="3.125" style="12"/>
    <col min="13632" max="13632" width="4.625" style="12" customWidth="1"/>
    <col min="13633" max="13824" width="3.125" style="12"/>
    <col min="13825" max="13826" width="3.125" style="12" customWidth="1"/>
    <col min="13827" max="13827" width="3" style="12" customWidth="1"/>
    <col min="13828" max="13828" width="3.125" style="12"/>
    <col min="13829" max="13829" width="3.75" style="12" customWidth="1"/>
    <col min="13830" max="13830" width="3.125" style="12" customWidth="1"/>
    <col min="13831" max="13831" width="1.875" style="12" customWidth="1"/>
    <col min="13832" max="13832" width="3.375" style="12" customWidth="1"/>
    <col min="13833" max="13833" width="3.125" style="12"/>
    <col min="13834" max="13834" width="3.875" style="12" customWidth="1"/>
    <col min="13835" max="13835" width="3.125" style="12"/>
    <col min="13836" max="13836" width="3.125" style="12" customWidth="1"/>
    <col min="13837" max="13838" width="3.125" style="12"/>
    <col min="13839" max="13839" width="3.125" style="12" customWidth="1"/>
    <col min="13840" max="13840" width="3.75" style="12" customWidth="1"/>
    <col min="13841" max="13841" width="3.125" style="12"/>
    <col min="13842" max="13842" width="3.125" style="12" customWidth="1"/>
    <col min="13843" max="13843" width="4.625" style="12" customWidth="1"/>
    <col min="13844" max="13844" width="2.25" style="12" customWidth="1"/>
    <col min="13845" max="13845" width="3.125" style="12"/>
    <col min="13846" max="13846" width="6.375" style="12" customWidth="1"/>
    <col min="13847" max="13847" width="6.5" style="12" customWidth="1"/>
    <col min="13848" max="13852" width="4.25" style="12" customWidth="1"/>
    <col min="13853" max="13855" width="4.625" style="12" customWidth="1"/>
    <col min="13856" max="13856" width="8.5" style="12" bestFit="1" customWidth="1"/>
    <col min="13857" max="13858" width="8.5" style="12" customWidth="1"/>
    <col min="13859" max="13859" width="8.625" style="12" bestFit="1" customWidth="1"/>
    <col min="13860" max="13860" width="8.625" style="12" customWidth="1"/>
    <col min="13861" max="13861" width="7" style="12" customWidth="1"/>
    <col min="13862" max="13862" width="8.5" style="12" bestFit="1" customWidth="1"/>
    <col min="13863" max="13864" width="6.5" style="12" bestFit="1" customWidth="1"/>
    <col min="13865" max="13868" width="12.5" style="12" bestFit="1" customWidth="1"/>
    <col min="13869" max="13869" width="6.625" style="12" customWidth="1"/>
    <col min="13870" max="13870" width="7.625" style="12" customWidth="1"/>
    <col min="13871" max="13887" width="3.125" style="12"/>
    <col min="13888" max="13888" width="4.625" style="12" customWidth="1"/>
    <col min="13889" max="14080" width="3.125" style="12"/>
    <col min="14081" max="14082" width="3.125" style="12" customWidth="1"/>
    <col min="14083" max="14083" width="3" style="12" customWidth="1"/>
    <col min="14084" max="14084" width="3.125" style="12"/>
    <col min="14085" max="14085" width="3.75" style="12" customWidth="1"/>
    <col min="14086" max="14086" width="3.125" style="12" customWidth="1"/>
    <col min="14087" max="14087" width="1.875" style="12" customWidth="1"/>
    <col min="14088" max="14088" width="3.375" style="12" customWidth="1"/>
    <col min="14089" max="14089" width="3.125" style="12"/>
    <col min="14090" max="14090" width="3.875" style="12" customWidth="1"/>
    <col min="14091" max="14091" width="3.125" style="12"/>
    <col min="14092" max="14092" width="3.125" style="12" customWidth="1"/>
    <col min="14093" max="14094" width="3.125" style="12"/>
    <col min="14095" max="14095" width="3.125" style="12" customWidth="1"/>
    <col min="14096" max="14096" width="3.75" style="12" customWidth="1"/>
    <col min="14097" max="14097" width="3.125" style="12"/>
    <col min="14098" max="14098" width="3.125" style="12" customWidth="1"/>
    <col min="14099" max="14099" width="4.625" style="12" customWidth="1"/>
    <col min="14100" max="14100" width="2.25" style="12" customWidth="1"/>
    <col min="14101" max="14101" width="3.125" style="12"/>
    <col min="14102" max="14102" width="6.375" style="12" customWidth="1"/>
    <col min="14103" max="14103" width="6.5" style="12" customWidth="1"/>
    <col min="14104" max="14108" width="4.25" style="12" customWidth="1"/>
    <col min="14109" max="14111" width="4.625" style="12" customWidth="1"/>
    <col min="14112" max="14112" width="8.5" style="12" bestFit="1" customWidth="1"/>
    <col min="14113" max="14114" width="8.5" style="12" customWidth="1"/>
    <col min="14115" max="14115" width="8.625" style="12" bestFit="1" customWidth="1"/>
    <col min="14116" max="14116" width="8.625" style="12" customWidth="1"/>
    <col min="14117" max="14117" width="7" style="12" customWidth="1"/>
    <col min="14118" max="14118" width="8.5" style="12" bestFit="1" customWidth="1"/>
    <col min="14119" max="14120" width="6.5" style="12" bestFit="1" customWidth="1"/>
    <col min="14121" max="14124" width="12.5" style="12" bestFit="1" customWidth="1"/>
    <col min="14125" max="14125" width="6.625" style="12" customWidth="1"/>
    <col min="14126" max="14126" width="7.625" style="12" customWidth="1"/>
    <col min="14127" max="14143" width="3.125" style="12"/>
    <col min="14144" max="14144" width="4.625" style="12" customWidth="1"/>
    <col min="14145" max="14336" width="3.125" style="12"/>
    <col min="14337" max="14338" width="3.125" style="12" customWidth="1"/>
    <col min="14339" max="14339" width="3" style="12" customWidth="1"/>
    <col min="14340" max="14340" width="3.125" style="12"/>
    <col min="14341" max="14341" width="3.75" style="12" customWidth="1"/>
    <col min="14342" max="14342" width="3.125" style="12" customWidth="1"/>
    <col min="14343" max="14343" width="1.875" style="12" customWidth="1"/>
    <col min="14344" max="14344" width="3.375" style="12" customWidth="1"/>
    <col min="14345" max="14345" width="3.125" style="12"/>
    <col min="14346" max="14346" width="3.875" style="12" customWidth="1"/>
    <col min="14347" max="14347" width="3.125" style="12"/>
    <col min="14348" max="14348" width="3.125" style="12" customWidth="1"/>
    <col min="14349" max="14350" width="3.125" style="12"/>
    <col min="14351" max="14351" width="3.125" style="12" customWidth="1"/>
    <col min="14352" max="14352" width="3.75" style="12" customWidth="1"/>
    <col min="14353" max="14353" width="3.125" style="12"/>
    <col min="14354" max="14354" width="3.125" style="12" customWidth="1"/>
    <col min="14355" max="14355" width="4.625" style="12" customWidth="1"/>
    <col min="14356" max="14356" width="2.25" style="12" customWidth="1"/>
    <col min="14357" max="14357" width="3.125" style="12"/>
    <col min="14358" max="14358" width="6.375" style="12" customWidth="1"/>
    <col min="14359" max="14359" width="6.5" style="12" customWidth="1"/>
    <col min="14360" max="14364" width="4.25" style="12" customWidth="1"/>
    <col min="14365" max="14367" width="4.625" style="12" customWidth="1"/>
    <col min="14368" max="14368" width="8.5" style="12" bestFit="1" customWidth="1"/>
    <col min="14369" max="14370" width="8.5" style="12" customWidth="1"/>
    <col min="14371" max="14371" width="8.625" style="12" bestFit="1" customWidth="1"/>
    <col min="14372" max="14372" width="8.625" style="12" customWidth="1"/>
    <col min="14373" max="14373" width="7" style="12" customWidth="1"/>
    <col min="14374" max="14374" width="8.5" style="12" bestFit="1" customWidth="1"/>
    <col min="14375" max="14376" width="6.5" style="12" bestFit="1" customWidth="1"/>
    <col min="14377" max="14380" width="12.5" style="12" bestFit="1" customWidth="1"/>
    <col min="14381" max="14381" width="6.625" style="12" customWidth="1"/>
    <col min="14382" max="14382" width="7.625" style="12" customWidth="1"/>
    <col min="14383" max="14399" width="3.125" style="12"/>
    <col min="14400" max="14400" width="4.625" style="12" customWidth="1"/>
    <col min="14401" max="14592" width="3.125" style="12"/>
    <col min="14593" max="14594" width="3.125" style="12" customWidth="1"/>
    <col min="14595" max="14595" width="3" style="12" customWidth="1"/>
    <col min="14596" max="14596" width="3.125" style="12"/>
    <col min="14597" max="14597" width="3.75" style="12" customWidth="1"/>
    <col min="14598" max="14598" width="3.125" style="12" customWidth="1"/>
    <col min="14599" max="14599" width="1.875" style="12" customWidth="1"/>
    <col min="14600" max="14600" width="3.375" style="12" customWidth="1"/>
    <col min="14601" max="14601" width="3.125" style="12"/>
    <col min="14602" max="14602" width="3.875" style="12" customWidth="1"/>
    <col min="14603" max="14603" width="3.125" style="12"/>
    <col min="14604" max="14604" width="3.125" style="12" customWidth="1"/>
    <col min="14605" max="14606" width="3.125" style="12"/>
    <col min="14607" max="14607" width="3.125" style="12" customWidth="1"/>
    <col min="14608" max="14608" width="3.75" style="12" customWidth="1"/>
    <col min="14609" max="14609" width="3.125" style="12"/>
    <col min="14610" max="14610" width="3.125" style="12" customWidth="1"/>
    <col min="14611" max="14611" width="4.625" style="12" customWidth="1"/>
    <col min="14612" max="14612" width="2.25" style="12" customWidth="1"/>
    <col min="14613" max="14613" width="3.125" style="12"/>
    <col min="14614" max="14614" width="6.375" style="12" customWidth="1"/>
    <col min="14615" max="14615" width="6.5" style="12" customWidth="1"/>
    <col min="14616" max="14620" width="4.25" style="12" customWidth="1"/>
    <col min="14621" max="14623" width="4.625" style="12" customWidth="1"/>
    <col min="14624" max="14624" width="8.5" style="12" bestFit="1" customWidth="1"/>
    <col min="14625" max="14626" width="8.5" style="12" customWidth="1"/>
    <col min="14627" max="14627" width="8.625" style="12" bestFit="1" customWidth="1"/>
    <col min="14628" max="14628" width="8.625" style="12" customWidth="1"/>
    <col min="14629" max="14629" width="7" style="12" customWidth="1"/>
    <col min="14630" max="14630" width="8.5" style="12" bestFit="1" customWidth="1"/>
    <col min="14631" max="14632" width="6.5" style="12" bestFit="1" customWidth="1"/>
    <col min="14633" max="14636" width="12.5" style="12" bestFit="1" customWidth="1"/>
    <col min="14637" max="14637" width="6.625" style="12" customWidth="1"/>
    <col min="14638" max="14638" width="7.625" style="12" customWidth="1"/>
    <col min="14639" max="14655" width="3.125" style="12"/>
    <col min="14656" max="14656" width="4.625" style="12" customWidth="1"/>
    <col min="14657" max="14848" width="3.125" style="12"/>
    <col min="14849" max="14850" width="3.125" style="12" customWidth="1"/>
    <col min="14851" max="14851" width="3" style="12" customWidth="1"/>
    <col min="14852" max="14852" width="3.125" style="12"/>
    <col min="14853" max="14853" width="3.75" style="12" customWidth="1"/>
    <col min="14854" max="14854" width="3.125" style="12" customWidth="1"/>
    <col min="14855" max="14855" width="1.875" style="12" customWidth="1"/>
    <col min="14856" max="14856" width="3.375" style="12" customWidth="1"/>
    <col min="14857" max="14857" width="3.125" style="12"/>
    <col min="14858" max="14858" width="3.875" style="12" customWidth="1"/>
    <col min="14859" max="14859" width="3.125" style="12"/>
    <col min="14860" max="14860" width="3.125" style="12" customWidth="1"/>
    <col min="14861" max="14862" width="3.125" style="12"/>
    <col min="14863" max="14863" width="3.125" style="12" customWidth="1"/>
    <col min="14864" max="14864" width="3.75" style="12" customWidth="1"/>
    <col min="14865" max="14865" width="3.125" style="12"/>
    <col min="14866" max="14866" width="3.125" style="12" customWidth="1"/>
    <col min="14867" max="14867" width="4.625" style="12" customWidth="1"/>
    <col min="14868" max="14868" width="2.25" style="12" customWidth="1"/>
    <col min="14869" max="14869" width="3.125" style="12"/>
    <col min="14870" max="14870" width="6.375" style="12" customWidth="1"/>
    <col min="14871" max="14871" width="6.5" style="12" customWidth="1"/>
    <col min="14872" max="14876" width="4.25" style="12" customWidth="1"/>
    <col min="14877" max="14879" width="4.625" style="12" customWidth="1"/>
    <col min="14880" max="14880" width="8.5" style="12" bestFit="1" customWidth="1"/>
    <col min="14881" max="14882" width="8.5" style="12" customWidth="1"/>
    <col min="14883" max="14883" width="8.625" style="12" bestFit="1" customWidth="1"/>
    <col min="14884" max="14884" width="8.625" style="12" customWidth="1"/>
    <col min="14885" max="14885" width="7" style="12" customWidth="1"/>
    <col min="14886" max="14886" width="8.5" style="12" bestFit="1" customWidth="1"/>
    <col min="14887" max="14888" width="6.5" style="12" bestFit="1" customWidth="1"/>
    <col min="14889" max="14892" width="12.5" style="12" bestFit="1" customWidth="1"/>
    <col min="14893" max="14893" width="6.625" style="12" customWidth="1"/>
    <col min="14894" max="14894" width="7.625" style="12" customWidth="1"/>
    <col min="14895" max="14911" width="3.125" style="12"/>
    <col min="14912" max="14912" width="4.625" style="12" customWidth="1"/>
    <col min="14913" max="15104" width="3.125" style="12"/>
    <col min="15105" max="15106" width="3.125" style="12" customWidth="1"/>
    <col min="15107" max="15107" width="3" style="12" customWidth="1"/>
    <col min="15108" max="15108" width="3.125" style="12"/>
    <col min="15109" max="15109" width="3.75" style="12" customWidth="1"/>
    <col min="15110" max="15110" width="3.125" style="12" customWidth="1"/>
    <col min="15111" max="15111" width="1.875" style="12" customWidth="1"/>
    <col min="15112" max="15112" width="3.375" style="12" customWidth="1"/>
    <col min="15113" max="15113" width="3.125" style="12"/>
    <col min="15114" max="15114" width="3.875" style="12" customWidth="1"/>
    <col min="15115" max="15115" width="3.125" style="12"/>
    <col min="15116" max="15116" width="3.125" style="12" customWidth="1"/>
    <col min="15117" max="15118" width="3.125" style="12"/>
    <col min="15119" max="15119" width="3.125" style="12" customWidth="1"/>
    <col min="15120" max="15120" width="3.75" style="12" customWidth="1"/>
    <col min="15121" max="15121" width="3.125" style="12"/>
    <col min="15122" max="15122" width="3.125" style="12" customWidth="1"/>
    <col min="15123" max="15123" width="4.625" style="12" customWidth="1"/>
    <col min="15124" max="15124" width="2.25" style="12" customWidth="1"/>
    <col min="15125" max="15125" width="3.125" style="12"/>
    <col min="15126" max="15126" width="6.375" style="12" customWidth="1"/>
    <col min="15127" max="15127" width="6.5" style="12" customWidth="1"/>
    <col min="15128" max="15132" width="4.25" style="12" customWidth="1"/>
    <col min="15133" max="15135" width="4.625" style="12" customWidth="1"/>
    <col min="15136" max="15136" width="8.5" style="12" bestFit="1" customWidth="1"/>
    <col min="15137" max="15138" width="8.5" style="12" customWidth="1"/>
    <col min="15139" max="15139" width="8.625" style="12" bestFit="1" customWidth="1"/>
    <col min="15140" max="15140" width="8.625" style="12" customWidth="1"/>
    <col min="15141" max="15141" width="7" style="12" customWidth="1"/>
    <col min="15142" max="15142" width="8.5" style="12" bestFit="1" customWidth="1"/>
    <col min="15143" max="15144" width="6.5" style="12" bestFit="1" customWidth="1"/>
    <col min="15145" max="15148" width="12.5" style="12" bestFit="1" customWidth="1"/>
    <col min="15149" max="15149" width="6.625" style="12" customWidth="1"/>
    <col min="15150" max="15150" width="7.625" style="12" customWidth="1"/>
    <col min="15151" max="15167" width="3.125" style="12"/>
    <col min="15168" max="15168" width="4.625" style="12" customWidth="1"/>
    <col min="15169" max="15360" width="3.125" style="12"/>
    <col min="15361" max="15362" width="3.125" style="12" customWidth="1"/>
    <col min="15363" max="15363" width="3" style="12" customWidth="1"/>
    <col min="15364" max="15364" width="3.125" style="12"/>
    <col min="15365" max="15365" width="3.75" style="12" customWidth="1"/>
    <col min="15366" max="15366" width="3.125" style="12" customWidth="1"/>
    <col min="15367" max="15367" width="1.875" style="12" customWidth="1"/>
    <col min="15368" max="15368" width="3.375" style="12" customWidth="1"/>
    <col min="15369" max="15369" width="3.125" style="12"/>
    <col min="15370" max="15370" width="3.875" style="12" customWidth="1"/>
    <col min="15371" max="15371" width="3.125" style="12"/>
    <col min="15372" max="15372" width="3.125" style="12" customWidth="1"/>
    <col min="15373" max="15374" width="3.125" style="12"/>
    <col min="15375" max="15375" width="3.125" style="12" customWidth="1"/>
    <col min="15376" max="15376" width="3.75" style="12" customWidth="1"/>
    <col min="15377" max="15377" width="3.125" style="12"/>
    <col min="15378" max="15378" width="3.125" style="12" customWidth="1"/>
    <col min="15379" max="15379" width="4.625" style="12" customWidth="1"/>
    <col min="15380" max="15380" width="2.25" style="12" customWidth="1"/>
    <col min="15381" max="15381" width="3.125" style="12"/>
    <col min="15382" max="15382" width="6.375" style="12" customWidth="1"/>
    <col min="15383" max="15383" width="6.5" style="12" customWidth="1"/>
    <col min="15384" max="15388" width="4.25" style="12" customWidth="1"/>
    <col min="15389" max="15391" width="4.625" style="12" customWidth="1"/>
    <col min="15392" max="15392" width="8.5" style="12" bestFit="1" customWidth="1"/>
    <col min="15393" max="15394" width="8.5" style="12" customWidth="1"/>
    <col min="15395" max="15395" width="8.625" style="12" bestFit="1" customWidth="1"/>
    <col min="15396" max="15396" width="8.625" style="12" customWidth="1"/>
    <col min="15397" max="15397" width="7" style="12" customWidth="1"/>
    <col min="15398" max="15398" width="8.5" style="12" bestFit="1" customWidth="1"/>
    <col min="15399" max="15400" width="6.5" style="12" bestFit="1" customWidth="1"/>
    <col min="15401" max="15404" width="12.5" style="12" bestFit="1" customWidth="1"/>
    <col min="15405" max="15405" width="6.625" style="12" customWidth="1"/>
    <col min="15406" max="15406" width="7.625" style="12" customWidth="1"/>
    <col min="15407" max="15423" width="3.125" style="12"/>
    <col min="15424" max="15424" width="4.625" style="12" customWidth="1"/>
    <col min="15425" max="15616" width="3.125" style="12"/>
    <col min="15617" max="15618" width="3.125" style="12" customWidth="1"/>
    <col min="15619" max="15619" width="3" style="12" customWidth="1"/>
    <col min="15620" max="15620" width="3.125" style="12"/>
    <col min="15621" max="15621" width="3.75" style="12" customWidth="1"/>
    <col min="15622" max="15622" width="3.125" style="12" customWidth="1"/>
    <col min="15623" max="15623" width="1.875" style="12" customWidth="1"/>
    <col min="15624" max="15624" width="3.375" style="12" customWidth="1"/>
    <col min="15625" max="15625" width="3.125" style="12"/>
    <col min="15626" max="15626" width="3.875" style="12" customWidth="1"/>
    <col min="15627" max="15627" width="3.125" style="12"/>
    <col min="15628" max="15628" width="3.125" style="12" customWidth="1"/>
    <col min="15629" max="15630" width="3.125" style="12"/>
    <col min="15631" max="15631" width="3.125" style="12" customWidth="1"/>
    <col min="15632" max="15632" width="3.75" style="12" customWidth="1"/>
    <col min="15633" max="15633" width="3.125" style="12"/>
    <col min="15634" max="15634" width="3.125" style="12" customWidth="1"/>
    <col min="15635" max="15635" width="4.625" style="12" customWidth="1"/>
    <col min="15636" max="15636" width="2.25" style="12" customWidth="1"/>
    <col min="15637" max="15637" width="3.125" style="12"/>
    <col min="15638" max="15638" width="6.375" style="12" customWidth="1"/>
    <col min="15639" max="15639" width="6.5" style="12" customWidth="1"/>
    <col min="15640" max="15644" width="4.25" style="12" customWidth="1"/>
    <col min="15645" max="15647" width="4.625" style="12" customWidth="1"/>
    <col min="15648" max="15648" width="8.5" style="12" bestFit="1" customWidth="1"/>
    <col min="15649" max="15650" width="8.5" style="12" customWidth="1"/>
    <col min="15651" max="15651" width="8.625" style="12" bestFit="1" customWidth="1"/>
    <col min="15652" max="15652" width="8.625" style="12" customWidth="1"/>
    <col min="15653" max="15653" width="7" style="12" customWidth="1"/>
    <col min="15654" max="15654" width="8.5" style="12" bestFit="1" customWidth="1"/>
    <col min="15655" max="15656" width="6.5" style="12" bestFit="1" customWidth="1"/>
    <col min="15657" max="15660" width="12.5" style="12" bestFit="1" customWidth="1"/>
    <col min="15661" max="15661" width="6.625" style="12" customWidth="1"/>
    <col min="15662" max="15662" width="7.625" style="12" customWidth="1"/>
    <col min="15663" max="15679" width="3.125" style="12"/>
    <col min="15680" max="15680" width="4.625" style="12" customWidth="1"/>
    <col min="15681" max="15872" width="3.125" style="12"/>
    <col min="15873" max="15874" width="3.125" style="12" customWidth="1"/>
    <col min="15875" max="15875" width="3" style="12" customWidth="1"/>
    <col min="15876" max="15876" width="3.125" style="12"/>
    <col min="15877" max="15877" width="3.75" style="12" customWidth="1"/>
    <col min="15878" max="15878" width="3.125" style="12" customWidth="1"/>
    <col min="15879" max="15879" width="1.875" style="12" customWidth="1"/>
    <col min="15880" max="15880" width="3.375" style="12" customWidth="1"/>
    <col min="15881" max="15881" width="3.125" style="12"/>
    <col min="15882" max="15882" width="3.875" style="12" customWidth="1"/>
    <col min="15883" max="15883" width="3.125" style="12"/>
    <col min="15884" max="15884" width="3.125" style="12" customWidth="1"/>
    <col min="15885" max="15886" width="3.125" style="12"/>
    <col min="15887" max="15887" width="3.125" style="12" customWidth="1"/>
    <col min="15888" max="15888" width="3.75" style="12" customWidth="1"/>
    <col min="15889" max="15889" width="3.125" style="12"/>
    <col min="15890" max="15890" width="3.125" style="12" customWidth="1"/>
    <col min="15891" max="15891" width="4.625" style="12" customWidth="1"/>
    <col min="15892" max="15892" width="2.25" style="12" customWidth="1"/>
    <col min="15893" max="15893" width="3.125" style="12"/>
    <col min="15894" max="15894" width="6.375" style="12" customWidth="1"/>
    <col min="15895" max="15895" width="6.5" style="12" customWidth="1"/>
    <col min="15896" max="15900" width="4.25" style="12" customWidth="1"/>
    <col min="15901" max="15903" width="4.625" style="12" customWidth="1"/>
    <col min="15904" max="15904" width="8.5" style="12" bestFit="1" customWidth="1"/>
    <col min="15905" max="15906" width="8.5" style="12" customWidth="1"/>
    <col min="15907" max="15907" width="8.625" style="12" bestFit="1" customWidth="1"/>
    <col min="15908" max="15908" width="8.625" style="12" customWidth="1"/>
    <col min="15909" max="15909" width="7" style="12" customWidth="1"/>
    <col min="15910" max="15910" width="8.5" style="12" bestFit="1" customWidth="1"/>
    <col min="15911" max="15912" width="6.5" style="12" bestFit="1" customWidth="1"/>
    <col min="15913" max="15916" width="12.5" style="12" bestFit="1" customWidth="1"/>
    <col min="15917" max="15917" width="6.625" style="12" customWidth="1"/>
    <col min="15918" max="15918" width="7.625" style="12" customWidth="1"/>
    <col min="15919" max="15935" width="3.125" style="12"/>
    <col min="15936" max="15936" width="4.625" style="12" customWidth="1"/>
    <col min="15937" max="16128" width="3.125" style="12"/>
    <col min="16129" max="16130" width="3.125" style="12" customWidth="1"/>
    <col min="16131" max="16131" width="3" style="12" customWidth="1"/>
    <col min="16132" max="16132" width="3.125" style="12"/>
    <col min="16133" max="16133" width="3.75" style="12" customWidth="1"/>
    <col min="16134" max="16134" width="3.125" style="12" customWidth="1"/>
    <col min="16135" max="16135" width="1.875" style="12" customWidth="1"/>
    <col min="16136" max="16136" width="3.375" style="12" customWidth="1"/>
    <col min="16137" max="16137" width="3.125" style="12"/>
    <col min="16138" max="16138" width="3.875" style="12" customWidth="1"/>
    <col min="16139" max="16139" width="3.125" style="12"/>
    <col min="16140" max="16140" width="3.125" style="12" customWidth="1"/>
    <col min="16141" max="16142" width="3.125" style="12"/>
    <col min="16143" max="16143" width="3.125" style="12" customWidth="1"/>
    <col min="16144" max="16144" width="3.75" style="12" customWidth="1"/>
    <col min="16145" max="16145" width="3.125" style="12"/>
    <col min="16146" max="16146" width="3.125" style="12" customWidth="1"/>
    <col min="16147" max="16147" width="4.625" style="12" customWidth="1"/>
    <col min="16148" max="16148" width="2.25" style="12" customWidth="1"/>
    <col min="16149" max="16149" width="3.125" style="12"/>
    <col min="16150" max="16150" width="6.375" style="12" customWidth="1"/>
    <col min="16151" max="16151" width="6.5" style="12" customWidth="1"/>
    <col min="16152" max="16156" width="4.25" style="12" customWidth="1"/>
    <col min="16157" max="16159" width="4.625" style="12" customWidth="1"/>
    <col min="16160" max="16160" width="8.5" style="12" bestFit="1" customWidth="1"/>
    <col min="16161" max="16162" width="8.5" style="12" customWidth="1"/>
    <col min="16163" max="16163" width="8.625" style="12" bestFit="1" customWidth="1"/>
    <col min="16164" max="16164" width="8.625" style="12" customWidth="1"/>
    <col min="16165" max="16165" width="7" style="12" customWidth="1"/>
    <col min="16166" max="16166" width="8.5" style="12" bestFit="1" customWidth="1"/>
    <col min="16167" max="16168" width="6.5" style="12" bestFit="1" customWidth="1"/>
    <col min="16169" max="16172" width="12.5" style="12" bestFit="1" customWidth="1"/>
    <col min="16173" max="16173" width="6.625" style="12" customWidth="1"/>
    <col min="16174" max="16174" width="7.625" style="12" customWidth="1"/>
    <col min="16175" max="16191" width="3.125" style="12"/>
    <col min="16192" max="16192" width="4.625" style="12" customWidth="1"/>
    <col min="16193" max="16384" width="3.125" style="12"/>
  </cols>
  <sheetData>
    <row r="1" spans="1:78" ht="18" customHeight="1">
      <c r="A1" s="401" t="s">
        <v>278</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2"/>
      <c r="AB1" s="403"/>
      <c r="AC1" s="474"/>
      <c r="AD1" s="475"/>
      <c r="AE1" s="475"/>
      <c r="AF1" s="475"/>
      <c r="AG1" s="475"/>
      <c r="AH1" s="475"/>
      <c r="AI1" s="475"/>
      <c r="AJ1" s="92"/>
      <c r="AK1" s="9"/>
      <c r="AL1" s="9"/>
      <c r="AM1" s="8"/>
      <c r="AN1" s="8"/>
      <c r="AO1" s="8"/>
      <c r="AP1" s="8"/>
      <c r="AQ1" s="8"/>
      <c r="AR1" s="9"/>
      <c r="AS1" s="10"/>
      <c r="AT1" s="9"/>
      <c r="AU1" s="30"/>
      <c r="AV1" s="93" t="s">
        <v>342</v>
      </c>
      <c r="AW1" s="30"/>
      <c r="AX1" s="30"/>
      <c r="AY1" s="30"/>
      <c r="AZ1" s="30"/>
      <c r="BA1" s="30"/>
      <c r="BB1" s="30"/>
      <c r="BC1" s="30"/>
      <c r="BD1" s="30"/>
      <c r="BE1" s="30"/>
      <c r="BF1" s="30"/>
      <c r="BG1" s="30"/>
      <c r="BH1" s="11"/>
      <c r="BI1" s="11"/>
      <c r="BJ1" s="11"/>
      <c r="BK1" s="11"/>
      <c r="BL1" s="11"/>
      <c r="BM1" s="11"/>
      <c r="BN1" s="11"/>
      <c r="BO1" s="11"/>
      <c r="BP1" s="11"/>
      <c r="BQ1" s="11"/>
      <c r="BR1" s="11"/>
      <c r="BS1" s="11"/>
      <c r="BT1" s="11"/>
      <c r="BU1" s="11"/>
      <c r="BV1" s="11"/>
      <c r="BW1" s="11"/>
      <c r="BX1" s="11"/>
      <c r="BY1" s="11"/>
      <c r="BZ1" s="11"/>
    </row>
    <row r="2" spans="1:78" ht="18" customHeight="1">
      <c r="A2" s="404"/>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6"/>
      <c r="AC2" s="474"/>
      <c r="AD2" s="475"/>
      <c r="AE2" s="475"/>
      <c r="AF2" s="475"/>
      <c r="AG2" s="475"/>
      <c r="AH2" s="475"/>
      <c r="AI2" s="475"/>
      <c r="AJ2" s="92"/>
      <c r="AK2" s="9"/>
      <c r="AL2" s="9"/>
      <c r="AM2" s="8"/>
      <c r="AN2" s="8"/>
      <c r="AO2" s="8"/>
      <c r="AP2" s="8"/>
      <c r="AQ2" s="8"/>
      <c r="AR2" s="9"/>
      <c r="AS2" s="10"/>
      <c r="AT2" s="9"/>
      <c r="AU2" s="30"/>
      <c r="AV2" s="93" t="s">
        <v>343</v>
      </c>
      <c r="AW2" s="30"/>
      <c r="AX2" s="30"/>
      <c r="AY2" s="30"/>
      <c r="AZ2" s="30"/>
      <c r="BA2" s="30"/>
      <c r="BB2" s="30"/>
      <c r="BC2" s="30"/>
      <c r="BD2" s="30"/>
      <c r="BE2" s="30"/>
      <c r="BF2" s="30"/>
      <c r="BG2" s="30"/>
      <c r="BH2" s="11"/>
      <c r="BI2" s="11"/>
      <c r="BJ2" s="11"/>
      <c r="BK2" s="11"/>
      <c r="BL2" s="11"/>
      <c r="BM2" s="11"/>
      <c r="BN2" s="11"/>
      <c r="BO2" s="11"/>
      <c r="BP2" s="11"/>
      <c r="BQ2" s="11"/>
      <c r="BR2" s="11"/>
      <c r="BS2" s="11"/>
      <c r="BT2" s="11"/>
      <c r="BU2" s="11"/>
      <c r="BV2" s="11"/>
      <c r="BW2" s="11"/>
      <c r="BX2" s="11"/>
      <c r="BY2" s="11"/>
      <c r="BZ2" s="11"/>
    </row>
    <row r="3" spans="1:78" ht="18" customHeight="1">
      <c r="A3" s="419" t="str">
        <f>+柜体!A4:C4</f>
        <v>订单编号</v>
      </c>
      <c r="B3" s="419"/>
      <c r="C3" s="419"/>
      <c r="D3" s="429" t="str">
        <f>柜体!D4</f>
        <v>S400374221</v>
      </c>
      <c r="E3" s="429"/>
      <c r="F3" s="429"/>
      <c r="G3" s="429"/>
      <c r="H3" s="429"/>
      <c r="I3" s="429"/>
      <c r="J3" s="429"/>
      <c r="K3" s="408" t="str">
        <f>+柜体!K3</f>
        <v>款式名称</v>
      </c>
      <c r="L3" s="408"/>
      <c r="M3" s="408"/>
      <c r="N3" s="429" t="str">
        <f>+柜体!N3</f>
        <v>左岸都市II</v>
      </c>
      <c r="O3" s="429"/>
      <c r="P3" s="429"/>
      <c r="Q3" s="429"/>
      <c r="R3" s="429"/>
      <c r="S3" s="429"/>
      <c r="T3" s="429"/>
      <c r="U3" s="408" t="str">
        <f>+柜体!U3:W3</f>
        <v>应完成日期</v>
      </c>
      <c r="V3" s="408"/>
      <c r="W3" s="408"/>
      <c r="X3" s="655" t="str">
        <f>+柜体!X3:AB3</f>
        <v>2017-</v>
      </c>
      <c r="Y3" s="656"/>
      <c r="Z3" s="656"/>
      <c r="AA3" s="656"/>
      <c r="AB3" s="656"/>
      <c r="AC3" s="474"/>
      <c r="AD3" s="475"/>
      <c r="AE3" s="475"/>
      <c r="AF3" s="475"/>
      <c r="AG3" s="475"/>
      <c r="AH3" s="475"/>
      <c r="AI3" s="475"/>
      <c r="AJ3" s="92"/>
      <c r="AK3" s="9"/>
      <c r="AL3" s="9"/>
      <c r="AM3" s="9"/>
      <c r="AN3" s="9"/>
      <c r="AO3" s="9"/>
      <c r="AP3" s="9"/>
      <c r="AQ3" s="9"/>
      <c r="AR3" s="9"/>
      <c r="AS3" s="9"/>
      <c r="AT3" s="9"/>
      <c r="AU3" s="30"/>
      <c r="AV3" s="94" t="s">
        <v>344</v>
      </c>
      <c r="AW3" s="30"/>
      <c r="AX3" s="30"/>
      <c r="AY3" s="30"/>
      <c r="AZ3" s="30"/>
      <c r="BA3" s="30"/>
      <c r="BB3" s="30"/>
      <c r="BC3" s="30"/>
      <c r="BD3" s="30"/>
      <c r="BE3" s="30"/>
      <c r="BF3" s="30"/>
      <c r="BG3" s="30"/>
      <c r="BH3" s="11"/>
      <c r="BI3" s="11"/>
      <c r="BJ3" s="11"/>
      <c r="BK3" s="11"/>
      <c r="BL3" s="11"/>
      <c r="BM3" s="11"/>
      <c r="BN3" s="11"/>
      <c r="BO3" s="11"/>
      <c r="BP3" s="11"/>
      <c r="BQ3" s="11"/>
      <c r="BR3" s="11"/>
      <c r="BS3" s="11"/>
      <c r="BT3" s="11"/>
      <c r="BU3" s="11"/>
      <c r="BV3" s="11"/>
      <c r="BW3" s="11"/>
      <c r="BX3" s="11"/>
      <c r="BY3" s="11"/>
      <c r="BZ3" s="11"/>
    </row>
    <row r="4" spans="1:78" ht="18" customHeight="1">
      <c r="A4" s="419" t="str">
        <f>+柜体!A3:C3</f>
        <v>客户姓名</v>
      </c>
      <c r="B4" s="419"/>
      <c r="C4" s="419"/>
      <c r="D4" s="587" t="str">
        <f>柜体!D3</f>
        <v>刘万兴</v>
      </c>
      <c r="E4" s="484"/>
      <c r="F4" s="484"/>
      <c r="G4" s="484"/>
      <c r="H4" s="484"/>
      <c r="I4" s="484"/>
      <c r="J4" s="485"/>
      <c r="K4" s="408" t="str">
        <f>+柜体!K4</f>
        <v>产品名称</v>
      </c>
      <c r="L4" s="408"/>
      <c r="M4" s="408"/>
      <c r="N4" s="429" t="str">
        <f>+柜体!N4:T4</f>
        <v>壁柜</v>
      </c>
      <c r="O4" s="429"/>
      <c r="P4" s="429"/>
      <c r="Q4" s="429"/>
      <c r="R4" s="429"/>
      <c r="S4" s="429"/>
      <c r="T4" s="429"/>
      <c r="U4" s="408" t="str">
        <f>+柜体!U4:W4</f>
        <v>销售点</v>
      </c>
      <c r="V4" s="408"/>
      <c r="W4" s="408"/>
      <c r="X4" s="472" t="str">
        <f>+柜体!X4:AB4</f>
        <v>天津</v>
      </c>
      <c r="Y4" s="429"/>
      <c r="Z4" s="429"/>
      <c r="AA4" s="429"/>
      <c r="AB4" s="429"/>
      <c r="AC4" s="476"/>
      <c r="AD4" s="477"/>
      <c r="AE4" s="477"/>
      <c r="AF4" s="477"/>
      <c r="AG4" s="477"/>
      <c r="AH4" s="477"/>
      <c r="AI4" s="477"/>
      <c r="AJ4" s="92"/>
      <c r="AK4" s="9"/>
      <c r="AL4" s="9"/>
      <c r="AM4" s="9"/>
      <c r="AN4" s="9"/>
      <c r="AO4" s="9"/>
      <c r="AP4" s="9"/>
      <c r="AQ4" s="9"/>
      <c r="AR4" s="9"/>
      <c r="AS4" s="9"/>
      <c r="AT4" s="9"/>
      <c r="AU4" s="30"/>
      <c r="AV4" s="94" t="s">
        <v>345</v>
      </c>
      <c r="AW4" s="30"/>
      <c r="AX4" s="30"/>
      <c r="AY4" s="30"/>
      <c r="AZ4" s="30"/>
      <c r="BA4" s="30"/>
      <c r="BB4" s="30"/>
      <c r="BC4" s="30"/>
      <c r="BD4" s="30"/>
      <c r="BE4" s="30"/>
      <c r="BF4" s="30"/>
      <c r="BG4" s="30"/>
      <c r="BH4" s="11"/>
      <c r="BI4" s="11"/>
      <c r="BJ4" s="11"/>
      <c r="BK4" s="11"/>
      <c r="BL4" s="11"/>
      <c r="BM4" s="11"/>
      <c r="BN4" s="11"/>
      <c r="BO4" s="11"/>
      <c r="BP4" s="11"/>
      <c r="BQ4" s="11"/>
      <c r="BR4" s="11"/>
      <c r="BS4" s="11"/>
      <c r="BT4" s="11"/>
      <c r="BU4" s="11"/>
      <c r="BV4" s="11"/>
      <c r="BW4" s="11"/>
      <c r="BX4" s="11"/>
      <c r="BY4" s="11"/>
      <c r="BZ4" s="11"/>
    </row>
    <row r="5" spans="1:78" ht="18" customHeight="1">
      <c r="A5" s="419" t="s">
        <v>279</v>
      </c>
      <c r="B5" s="419"/>
      <c r="C5" s="419"/>
      <c r="D5" s="660"/>
      <c r="E5" s="660"/>
      <c r="F5" s="660"/>
      <c r="G5" s="660"/>
      <c r="H5" s="660"/>
      <c r="I5" s="660"/>
      <c r="J5" s="660"/>
      <c r="K5" s="660"/>
      <c r="L5" s="660"/>
      <c r="M5" s="660"/>
      <c r="N5" s="660"/>
      <c r="O5" s="660"/>
      <c r="P5" s="660"/>
      <c r="Q5" s="660"/>
      <c r="R5" s="660"/>
      <c r="S5" s="660"/>
      <c r="T5" s="660"/>
      <c r="U5" s="429" t="s">
        <v>280</v>
      </c>
      <c r="V5" s="429"/>
      <c r="W5" s="429"/>
      <c r="X5" s="429">
        <f>柜体!X5:AB5</f>
        <v>0</v>
      </c>
      <c r="Y5" s="429"/>
      <c r="Z5" s="429"/>
      <c r="AA5" s="429"/>
      <c r="AB5" s="429"/>
      <c r="AC5" s="657" t="s">
        <v>513</v>
      </c>
      <c r="AD5" s="658"/>
      <c r="AE5" s="658"/>
      <c r="AF5" s="658"/>
      <c r="AG5" s="658"/>
      <c r="AH5" s="658"/>
      <c r="AI5" s="659"/>
      <c r="AJ5" s="95"/>
      <c r="AK5" s="431" t="s">
        <v>281</v>
      </c>
      <c r="AL5" s="432"/>
      <c r="AM5" s="432"/>
      <c r="AN5" s="433"/>
      <c r="AO5" s="431" t="s">
        <v>282</v>
      </c>
      <c r="AP5" s="432"/>
      <c r="AQ5" s="432"/>
      <c r="AR5" s="432"/>
      <c r="AS5" s="96" t="s">
        <v>283</v>
      </c>
      <c r="AT5" s="243" t="s">
        <v>284</v>
      </c>
      <c r="AU5" s="30"/>
      <c r="AV5" s="267" t="s">
        <v>577</v>
      </c>
      <c r="AW5" s="30"/>
      <c r="AX5" s="30"/>
      <c r="AY5" s="30"/>
      <c r="AZ5" s="30"/>
      <c r="BA5" s="30"/>
      <c r="BB5" s="30"/>
      <c r="BC5" s="30"/>
      <c r="BD5" s="30"/>
      <c r="BE5" s="30"/>
      <c r="BF5" s="30"/>
      <c r="BG5" s="30"/>
      <c r="BH5" s="11"/>
      <c r="BI5" s="11"/>
      <c r="BJ5" s="11"/>
      <c r="BK5" s="11"/>
      <c r="BL5" s="11"/>
      <c r="BM5" s="11"/>
      <c r="BN5" s="11"/>
      <c r="BO5" s="11"/>
      <c r="BP5" s="11"/>
      <c r="BQ5" s="11"/>
      <c r="BR5" s="11"/>
      <c r="BS5" s="11"/>
      <c r="BT5" s="11"/>
      <c r="BU5" s="11"/>
      <c r="BV5" s="11"/>
      <c r="BW5" s="11"/>
      <c r="BX5" s="11"/>
      <c r="BY5" s="11"/>
      <c r="BZ5" s="11"/>
    </row>
    <row r="6" spans="1:78" ht="18" customHeight="1">
      <c r="A6" s="419" t="s">
        <v>8</v>
      </c>
      <c r="B6" s="419"/>
      <c r="C6" s="419" t="s">
        <v>202</v>
      </c>
      <c r="D6" s="419"/>
      <c r="E6" s="419"/>
      <c r="F6" s="419" t="s">
        <v>2</v>
      </c>
      <c r="G6" s="419"/>
      <c r="H6" s="419"/>
      <c r="I6" s="419"/>
      <c r="J6" s="419"/>
      <c r="K6" s="419"/>
      <c r="L6" s="419"/>
      <c r="M6" s="419" t="s">
        <v>203</v>
      </c>
      <c r="N6" s="419"/>
      <c r="O6" s="419"/>
      <c r="P6" s="419"/>
      <c r="Q6" s="419" t="s">
        <v>204</v>
      </c>
      <c r="R6" s="419"/>
      <c r="S6" s="427" t="s">
        <v>11</v>
      </c>
      <c r="T6" s="419"/>
      <c r="U6" s="419"/>
      <c r="V6" s="419"/>
      <c r="W6" s="419"/>
      <c r="X6" s="419" t="s">
        <v>9</v>
      </c>
      <c r="Y6" s="419"/>
      <c r="Z6" s="419"/>
      <c r="AA6" s="419"/>
      <c r="AB6" s="419"/>
      <c r="AC6" s="663" t="s">
        <v>285</v>
      </c>
      <c r="AD6" s="663" t="s">
        <v>286</v>
      </c>
      <c r="AE6" s="663" t="s">
        <v>287</v>
      </c>
      <c r="AF6" s="665" t="s">
        <v>48</v>
      </c>
      <c r="AG6" s="667" t="s">
        <v>346</v>
      </c>
      <c r="AH6" s="667" t="s">
        <v>347</v>
      </c>
      <c r="AI6" s="661" t="s">
        <v>207</v>
      </c>
      <c r="AJ6" s="661" t="s">
        <v>348</v>
      </c>
      <c r="AK6" s="425" t="s">
        <v>288</v>
      </c>
      <c r="AL6" s="425" t="s">
        <v>289</v>
      </c>
      <c r="AM6" s="425" t="s">
        <v>290</v>
      </c>
      <c r="AN6" s="425" t="s">
        <v>291</v>
      </c>
      <c r="AO6" s="493" t="s">
        <v>292</v>
      </c>
      <c r="AP6" s="493" t="s">
        <v>295</v>
      </c>
      <c r="AQ6" s="493" t="s">
        <v>298</v>
      </c>
      <c r="AR6" s="493" t="s">
        <v>299</v>
      </c>
      <c r="AS6" s="493" t="s">
        <v>302</v>
      </c>
      <c r="AT6" s="493" t="s">
        <v>305</v>
      </c>
      <c r="AU6" s="30"/>
      <c r="AV6" s="94"/>
      <c r="AW6" s="30"/>
      <c r="AX6" s="30"/>
      <c r="AY6" s="30"/>
      <c r="AZ6" s="30"/>
      <c r="BA6" s="30"/>
      <c r="BB6" s="30"/>
      <c r="BC6" s="30"/>
      <c r="BD6" s="30"/>
      <c r="BE6" s="30"/>
      <c r="BF6" s="30"/>
      <c r="BG6" s="30"/>
      <c r="BH6" s="11"/>
      <c r="BI6" s="11"/>
      <c r="BJ6" s="11"/>
      <c r="BK6" s="11"/>
      <c r="BL6" s="11"/>
      <c r="BM6" s="11"/>
      <c r="BN6" s="11"/>
      <c r="BO6" s="11"/>
      <c r="BP6" s="11"/>
      <c r="BQ6" s="11"/>
      <c r="BR6" s="11"/>
      <c r="BS6" s="11"/>
      <c r="BT6" s="11"/>
      <c r="BU6" s="11"/>
      <c r="BV6" s="11"/>
      <c r="BW6" s="11"/>
      <c r="BX6" s="11"/>
      <c r="BY6" s="11"/>
      <c r="BZ6" s="11"/>
    </row>
    <row r="7" spans="1:78" ht="18" customHeight="1">
      <c r="A7" s="419"/>
      <c r="B7" s="419"/>
      <c r="C7" s="419"/>
      <c r="D7" s="419"/>
      <c r="E7" s="419"/>
      <c r="F7" s="419" t="s">
        <v>308</v>
      </c>
      <c r="G7" s="419"/>
      <c r="H7" s="419" t="s">
        <v>2</v>
      </c>
      <c r="I7" s="419"/>
      <c r="J7" s="419"/>
      <c r="K7" s="419" t="s">
        <v>309</v>
      </c>
      <c r="L7" s="419"/>
      <c r="M7" s="419" t="s">
        <v>310</v>
      </c>
      <c r="N7" s="419"/>
      <c r="O7" s="419" t="s">
        <v>311</v>
      </c>
      <c r="P7" s="419"/>
      <c r="Q7" s="419"/>
      <c r="R7" s="419"/>
      <c r="S7" s="419"/>
      <c r="T7" s="419"/>
      <c r="U7" s="419"/>
      <c r="V7" s="419"/>
      <c r="W7" s="419"/>
      <c r="X7" s="419"/>
      <c r="Y7" s="419"/>
      <c r="Z7" s="419"/>
      <c r="AA7" s="419"/>
      <c r="AB7" s="419"/>
      <c r="AC7" s="664"/>
      <c r="AD7" s="664"/>
      <c r="AE7" s="664"/>
      <c r="AF7" s="666"/>
      <c r="AG7" s="668"/>
      <c r="AH7" s="668"/>
      <c r="AI7" s="662"/>
      <c r="AJ7" s="662"/>
      <c r="AK7" s="425"/>
      <c r="AL7" s="425"/>
      <c r="AM7" s="425"/>
      <c r="AN7" s="425"/>
      <c r="AO7" s="493"/>
      <c r="AP7" s="493"/>
      <c r="AQ7" s="493"/>
      <c r="AR7" s="493"/>
      <c r="AS7" s="493"/>
      <c r="AT7" s="493"/>
      <c r="AU7" s="30"/>
      <c r="AV7" s="93" t="s">
        <v>349</v>
      </c>
      <c r="AW7" s="30"/>
      <c r="AX7" s="30"/>
      <c r="AY7" s="30"/>
      <c r="AZ7" s="30"/>
      <c r="BA7" s="30"/>
      <c r="BB7" s="30"/>
      <c r="BC7" s="30"/>
      <c r="BD7" s="30"/>
      <c r="BE7" s="30"/>
      <c r="BF7" s="30"/>
      <c r="BG7" s="30"/>
      <c r="BH7" s="11"/>
      <c r="BI7" s="11"/>
      <c r="BJ7" s="11"/>
      <c r="BK7" s="11"/>
      <c r="BL7" s="11"/>
      <c r="BM7" s="11"/>
      <c r="BN7" s="11"/>
      <c r="BO7" s="11"/>
      <c r="BP7" s="11"/>
      <c r="BQ7" s="11"/>
      <c r="BR7" s="11"/>
      <c r="BS7" s="11"/>
      <c r="BT7" s="11"/>
      <c r="BU7" s="11"/>
      <c r="BV7" s="11"/>
      <c r="BW7" s="11"/>
      <c r="BX7" s="11"/>
      <c r="BY7" s="11"/>
      <c r="BZ7" s="11"/>
    </row>
    <row r="8" spans="1:78" ht="17.45" customHeight="1">
      <c r="A8" s="419">
        <v>1</v>
      </c>
      <c r="B8" s="419"/>
      <c r="C8" s="486" t="s">
        <v>42</v>
      </c>
      <c r="D8" s="486"/>
      <c r="E8" s="486"/>
      <c r="F8" s="434">
        <v>18</v>
      </c>
      <c r="G8" s="434"/>
      <c r="H8" s="487" t="str">
        <f>+IF(OR(C8="0",C8="0"),混料!$D$41,柜体!$V$32)</f>
        <v>深胡桃</v>
      </c>
      <c r="I8" s="488"/>
      <c r="J8" s="489"/>
      <c r="K8" s="487" t="str">
        <f>+IF(OR(C8&gt;0),"混油","")</f>
        <v>混油</v>
      </c>
      <c r="L8" s="489"/>
      <c r="M8" s="434"/>
      <c r="N8" s="434"/>
      <c r="O8" s="495"/>
      <c r="P8" s="495"/>
      <c r="Q8" s="495"/>
      <c r="R8" s="495"/>
      <c r="S8" s="654" t="s">
        <v>350</v>
      </c>
      <c r="T8" s="654"/>
      <c r="U8" s="654"/>
      <c r="V8" s="654"/>
      <c r="W8" s="654"/>
      <c r="X8" s="495" t="str">
        <f>+IF(OR(C8&gt;0),"正面+四边做漆","")</f>
        <v>正面+四边做漆</v>
      </c>
      <c r="Y8" s="495"/>
      <c r="Z8" s="495"/>
      <c r="AA8" s="495" t="str">
        <f>+IF(AND(C8="门板",O8&gt;1600),"铣拉直器","")</f>
        <v/>
      </c>
      <c r="AB8" s="495"/>
      <c r="AC8" s="14" t="str">
        <f>IF(Q8&lt;&gt;"",Q8,"")</f>
        <v/>
      </c>
      <c r="AD8" s="15">
        <f>IF((S8="不裁口"),"",Q8)</f>
        <v>0</v>
      </c>
      <c r="AE8" s="15">
        <f>IF(OR(C8="背板",C8="加高背板",C8="备用条",C8="垫板",C8="竖垫板",C8="上垫板",C8="转角背板",C8="屉底"),"",Q8)</f>
        <v>0</v>
      </c>
      <c r="AF8" s="16">
        <f>IF(F8&gt;11,M8*O8*Q8/1000000,"")</f>
        <v>0</v>
      </c>
      <c r="AG8" s="97">
        <f>M8*O8*Q8/1000000</f>
        <v>0</v>
      </c>
      <c r="AH8" s="97">
        <f>(M8+O8)*2*F8*Q8/1000000</f>
        <v>0</v>
      </c>
      <c r="AI8" s="98">
        <f>+IF(OR(C8="收口套线",C8="装饰踢脚板"),"",M8*O8*Q8/1000000/1.22/2.44/0.83)</f>
        <v>0</v>
      </c>
      <c r="AJ8" s="98" t="str">
        <f>+IF(OR(C8="收口套线",C8="装饰踢脚板"),M8*O8*Q8/1000000/1.22/2.44/0.8,"")</f>
        <v/>
      </c>
      <c r="AK8" s="17" t="str">
        <f>IF(F8=25,AI8,"")</f>
        <v/>
      </c>
      <c r="AL8" s="17">
        <f>IF(F8=18,AI8,"")</f>
        <v>0</v>
      </c>
      <c r="AM8" s="17" t="str">
        <f>IF(F8=22,AI8,"")</f>
        <v/>
      </c>
      <c r="AN8" s="17" t="str">
        <f>IF(F8=12,AI8,"")</f>
        <v/>
      </c>
      <c r="AO8" s="17" t="str">
        <f>+IF(OR(F8=25),AT8,"")</f>
        <v/>
      </c>
      <c r="AP8" s="17">
        <f>+IF(OR(F8=18),AT8,"")</f>
        <v>0</v>
      </c>
      <c r="AQ8" s="17" t="str">
        <f>+IF(OR(F8=22),AT8,"")</f>
        <v/>
      </c>
      <c r="AR8" s="17" t="str">
        <f>+IF(OR(F8=12),AT8,"")</f>
        <v/>
      </c>
      <c r="AS8" s="18">
        <f>+(M8+O8+120)*2*Q8/1000</f>
        <v>0</v>
      </c>
      <c r="AT8" s="18">
        <f>+IF(OR(S8="四周封白色1.0PVC油漆专用"),AS8,"")</f>
        <v>0</v>
      </c>
      <c r="AU8" s="30"/>
      <c r="AV8" s="93" t="s">
        <v>351</v>
      </c>
      <c r="AW8" s="30"/>
      <c r="AX8" s="30"/>
      <c r="AY8" s="30"/>
      <c r="AZ8" s="30"/>
      <c r="BA8" s="30"/>
      <c r="BB8" s="30"/>
      <c r="BC8" s="30"/>
      <c r="BD8" s="30"/>
      <c r="BE8" s="30"/>
      <c r="BF8" s="30"/>
      <c r="BG8" s="30"/>
      <c r="BH8" s="11"/>
      <c r="BI8" s="11"/>
      <c r="BJ8" s="11"/>
      <c r="BK8" s="11"/>
      <c r="BL8" s="11"/>
      <c r="BM8" s="11"/>
      <c r="BN8" s="11"/>
      <c r="BO8" s="11"/>
      <c r="BP8" s="11"/>
      <c r="BQ8" s="11"/>
      <c r="BR8" s="11"/>
      <c r="BS8" s="11"/>
      <c r="BT8" s="11"/>
      <c r="BU8" s="11"/>
      <c r="BV8" s="11"/>
      <c r="BW8" s="11"/>
      <c r="BX8" s="11"/>
      <c r="BY8" s="11"/>
      <c r="BZ8" s="11"/>
    </row>
    <row r="9" spans="1:78" ht="17.25" customHeight="1">
      <c r="A9" s="419">
        <v>2</v>
      </c>
      <c r="B9" s="419"/>
      <c r="C9" s="486" t="s">
        <v>42</v>
      </c>
      <c r="D9" s="486"/>
      <c r="E9" s="486"/>
      <c r="F9" s="434">
        <v>18</v>
      </c>
      <c r="G9" s="434"/>
      <c r="H9" s="487" t="str">
        <f>+IF(OR(C9="0",C9="0"),混料!$D$41,柜体!$V$32)</f>
        <v>深胡桃</v>
      </c>
      <c r="I9" s="488"/>
      <c r="J9" s="489"/>
      <c r="K9" s="487" t="str">
        <f t="shared" ref="K9:K11" si="0">+IF(OR(C9&gt;0),"混油","")</f>
        <v>混油</v>
      </c>
      <c r="L9" s="489"/>
      <c r="M9" s="434"/>
      <c r="N9" s="434"/>
      <c r="O9" s="447"/>
      <c r="P9" s="448"/>
      <c r="Q9" s="434"/>
      <c r="R9" s="434"/>
      <c r="S9" s="654" t="s">
        <v>350</v>
      </c>
      <c r="T9" s="654"/>
      <c r="U9" s="654"/>
      <c r="V9" s="654"/>
      <c r="W9" s="654"/>
      <c r="X9" s="495" t="str">
        <f t="shared" ref="X9:X21" si="1">+IF(OR(C9&gt;0),"正面+四边做漆","")</f>
        <v>正面+四边做漆</v>
      </c>
      <c r="Y9" s="495"/>
      <c r="Z9" s="495"/>
      <c r="AA9" s="495" t="str">
        <f t="shared" ref="AA9" si="2">+IF(AND(C9="门板",O9&gt;1600),"铣拉直器","")</f>
        <v/>
      </c>
      <c r="AB9" s="495"/>
      <c r="AC9" s="14" t="str">
        <f t="shared" ref="AC9:AC11" si="3">IF(Q9&lt;&gt;"",Q9,"")</f>
        <v/>
      </c>
      <c r="AD9" s="15">
        <f t="shared" ref="AD9:AD11" si="4">IF((S9="不裁口"),"",Q9)</f>
        <v>0</v>
      </c>
      <c r="AE9" s="15">
        <f t="shared" ref="AE9:AE11" si="5">IF(OR(C9="背板",C9="加高背板",C9="备用条",C9="垫板",C9="竖垫板",C9="上垫板",C9="转角背板",C9="屉底"),"",Q9)</f>
        <v>0</v>
      </c>
      <c r="AF9" s="16">
        <f t="shared" ref="AF9:AF11" si="6">IF(F9&gt;11,M9*O9*Q9/1000000,"")</f>
        <v>0</v>
      </c>
      <c r="AG9" s="97">
        <f t="shared" ref="AG9:AG11" si="7">M9*O9*Q9/1000000</f>
        <v>0</v>
      </c>
      <c r="AH9" s="97">
        <f t="shared" ref="AH9:AH11" si="8">(M9+O9)*2*F9*Q9/1000000</f>
        <v>0</v>
      </c>
      <c r="AI9" s="98">
        <f t="shared" ref="AI9:AI21" si="9">+IF(OR(C9="收口套线",C9="装饰踢脚板"),"",M9*O9*Q9/1000000/1.22/2.44/0.83)</f>
        <v>0</v>
      </c>
      <c r="AJ9" s="98" t="str">
        <f t="shared" ref="AJ9:AJ11" si="10">+IF(OR(C9="收口套线",C9="装饰踢脚板"),M9*O9*Q9/1000000/1.22/2.44/0.8,"")</f>
        <v/>
      </c>
      <c r="AK9" s="17" t="str">
        <f t="shared" ref="AK9:AK11" si="11">IF(F9=25,AI9,"")</f>
        <v/>
      </c>
      <c r="AL9" s="17">
        <f t="shared" ref="AL9:AL11" si="12">IF(F9=18,AI9,"")</f>
        <v>0</v>
      </c>
      <c r="AM9" s="17" t="str">
        <f t="shared" ref="AM9:AM11" si="13">IF(F9=22,AI9,"")</f>
        <v/>
      </c>
      <c r="AN9" s="17" t="str">
        <f t="shared" ref="AN9:AN11" si="14">IF(F9=12,AI9,"")</f>
        <v/>
      </c>
      <c r="AO9" s="17" t="str">
        <f t="shared" ref="AO9:AO11" si="15">+IF(OR(F9=25),AT9,"")</f>
        <v/>
      </c>
      <c r="AP9" s="17">
        <f t="shared" ref="AP9:AP11" si="16">+IF(OR(F9=18),AT9,"")</f>
        <v>0</v>
      </c>
      <c r="AQ9" s="17" t="str">
        <f t="shared" ref="AQ9:AQ11" si="17">+IF(OR(F9=22),AT9,"")</f>
        <v/>
      </c>
      <c r="AR9" s="17" t="str">
        <f t="shared" ref="AR9:AR11" si="18">+IF(OR(F9=12),AT9,"")</f>
        <v/>
      </c>
      <c r="AS9" s="18">
        <f t="shared" ref="AS9:AS11" si="19">+(M9+O9+120)*2*Q9/1000</f>
        <v>0</v>
      </c>
      <c r="AT9" s="18">
        <f t="shared" ref="AT9:AT11" si="20">+IF(OR(S9="四周封白色1.0PVC油漆专用"),AS9,"")</f>
        <v>0</v>
      </c>
      <c r="AU9" s="30"/>
      <c r="AV9" s="94"/>
      <c r="AW9" s="30"/>
      <c r="AX9" s="30"/>
      <c r="AY9" s="30"/>
      <c r="AZ9" s="30"/>
      <c r="BA9" s="30"/>
      <c r="BB9" s="30"/>
      <c r="BC9" s="30"/>
      <c r="BD9" s="30"/>
      <c r="BE9" s="30"/>
      <c r="BF9" s="30"/>
      <c r="BG9" s="30"/>
      <c r="BH9" s="11"/>
      <c r="BI9" s="11"/>
      <c r="BJ9" s="11"/>
      <c r="BK9" s="11"/>
      <c r="BL9" s="11"/>
      <c r="BM9" s="11"/>
      <c r="BN9" s="11"/>
      <c r="BO9" s="11"/>
      <c r="BP9" s="11"/>
      <c r="BQ9" s="11"/>
      <c r="BR9" s="11"/>
      <c r="BS9" s="11"/>
      <c r="BT9" s="11"/>
      <c r="BU9" s="11"/>
      <c r="BV9" s="11"/>
      <c r="BW9" s="11"/>
      <c r="BX9" s="11"/>
      <c r="BY9" s="11"/>
      <c r="BZ9" s="11"/>
    </row>
    <row r="10" spans="1:78" ht="17.45" customHeight="1">
      <c r="A10" s="419">
        <v>3</v>
      </c>
      <c r="B10" s="419"/>
      <c r="C10" s="434" t="s">
        <v>43</v>
      </c>
      <c r="D10" s="434"/>
      <c r="E10" s="434"/>
      <c r="F10" s="434">
        <v>18</v>
      </c>
      <c r="G10" s="434"/>
      <c r="H10" s="487" t="str">
        <f>+IF(OR(C10="0",C10="0"),混料!$D$41,柜体!$V$32)</f>
        <v>深胡桃</v>
      </c>
      <c r="I10" s="488"/>
      <c r="J10" s="489"/>
      <c r="K10" s="487" t="str">
        <f t="shared" si="0"/>
        <v>混油</v>
      </c>
      <c r="L10" s="489"/>
      <c r="M10" s="495"/>
      <c r="N10" s="495"/>
      <c r="O10" s="495"/>
      <c r="P10" s="495"/>
      <c r="Q10" s="495"/>
      <c r="R10" s="495"/>
      <c r="S10" s="654" t="s">
        <v>350</v>
      </c>
      <c r="T10" s="654"/>
      <c r="U10" s="654"/>
      <c r="V10" s="654"/>
      <c r="W10" s="654"/>
      <c r="X10" s="495" t="str">
        <f t="shared" si="1"/>
        <v>正面+四边做漆</v>
      </c>
      <c r="Y10" s="495"/>
      <c r="Z10" s="495"/>
      <c r="AA10" s="495"/>
      <c r="AB10" s="495"/>
      <c r="AC10" s="14" t="str">
        <f t="shared" si="3"/>
        <v/>
      </c>
      <c r="AD10" s="15">
        <f t="shared" si="4"/>
        <v>0</v>
      </c>
      <c r="AE10" s="15">
        <f t="shared" si="5"/>
        <v>0</v>
      </c>
      <c r="AF10" s="16">
        <f t="shared" si="6"/>
        <v>0</v>
      </c>
      <c r="AG10" s="97">
        <f t="shared" si="7"/>
        <v>0</v>
      </c>
      <c r="AH10" s="97">
        <f t="shared" si="8"/>
        <v>0</v>
      </c>
      <c r="AI10" s="98">
        <f t="shared" si="9"/>
        <v>0</v>
      </c>
      <c r="AJ10" s="98" t="str">
        <f t="shared" si="10"/>
        <v/>
      </c>
      <c r="AK10" s="17" t="str">
        <f t="shared" si="11"/>
        <v/>
      </c>
      <c r="AL10" s="17">
        <f t="shared" si="12"/>
        <v>0</v>
      </c>
      <c r="AM10" s="17" t="str">
        <f t="shared" si="13"/>
        <v/>
      </c>
      <c r="AN10" s="17" t="str">
        <f t="shared" si="14"/>
        <v/>
      </c>
      <c r="AO10" s="17" t="str">
        <f t="shared" si="15"/>
        <v/>
      </c>
      <c r="AP10" s="17">
        <f t="shared" si="16"/>
        <v>0</v>
      </c>
      <c r="AQ10" s="17" t="str">
        <f t="shared" si="17"/>
        <v/>
      </c>
      <c r="AR10" s="17" t="str">
        <f t="shared" si="18"/>
        <v/>
      </c>
      <c r="AS10" s="18">
        <f t="shared" si="19"/>
        <v>0</v>
      </c>
      <c r="AT10" s="18">
        <f t="shared" si="20"/>
        <v>0</v>
      </c>
      <c r="AU10" s="30"/>
      <c r="AV10" s="94" t="s">
        <v>352</v>
      </c>
      <c r="AW10" s="30"/>
      <c r="AX10" s="30"/>
      <c r="AY10" s="30"/>
      <c r="AZ10" s="30"/>
      <c r="BA10" s="30"/>
      <c r="BB10" s="30"/>
      <c r="BC10" s="30"/>
      <c r="BD10" s="30"/>
      <c r="BE10" s="30"/>
      <c r="BF10" s="30"/>
      <c r="BG10" s="30"/>
      <c r="BH10" s="11"/>
      <c r="BI10" s="11"/>
      <c r="BJ10" s="11"/>
      <c r="BK10" s="11"/>
      <c r="BL10" s="11"/>
      <c r="BM10" s="11"/>
      <c r="BN10" s="11"/>
      <c r="BO10" s="11"/>
      <c r="BP10" s="11"/>
      <c r="BQ10" s="11"/>
      <c r="BR10" s="11"/>
      <c r="BS10" s="11"/>
      <c r="BT10" s="11"/>
      <c r="BU10" s="11"/>
      <c r="BV10" s="11"/>
      <c r="BW10" s="11"/>
      <c r="BX10" s="11"/>
      <c r="BY10" s="11"/>
      <c r="BZ10" s="11"/>
    </row>
    <row r="11" spans="1:78" ht="17.45" customHeight="1">
      <c r="A11" s="419">
        <v>4</v>
      </c>
      <c r="B11" s="419"/>
      <c r="C11" s="434" t="s">
        <v>44</v>
      </c>
      <c r="D11" s="434"/>
      <c r="E11" s="434"/>
      <c r="F11" s="434">
        <v>18</v>
      </c>
      <c r="G11" s="434"/>
      <c r="H11" s="487" t="str">
        <f>+IF(OR(C11="0",C11="0"),混料!$D$41,柜体!$V$32)</f>
        <v>深胡桃</v>
      </c>
      <c r="I11" s="488"/>
      <c r="J11" s="489"/>
      <c r="K11" s="487" t="str">
        <f t="shared" si="0"/>
        <v>混油</v>
      </c>
      <c r="L11" s="489"/>
      <c r="M11" s="495"/>
      <c r="N11" s="495"/>
      <c r="O11" s="495"/>
      <c r="P11" s="495"/>
      <c r="Q11" s="495"/>
      <c r="R11" s="495"/>
      <c r="S11" s="654" t="s">
        <v>350</v>
      </c>
      <c r="T11" s="654"/>
      <c r="U11" s="654"/>
      <c r="V11" s="654"/>
      <c r="W11" s="654"/>
      <c r="X11" s="495" t="str">
        <f t="shared" si="1"/>
        <v>正面+四边做漆</v>
      </c>
      <c r="Y11" s="495"/>
      <c r="Z11" s="495"/>
      <c r="AA11" s="495"/>
      <c r="AB11" s="495"/>
      <c r="AC11" s="14" t="str">
        <f t="shared" si="3"/>
        <v/>
      </c>
      <c r="AD11" s="15">
        <f t="shared" si="4"/>
        <v>0</v>
      </c>
      <c r="AE11" s="15">
        <f t="shared" si="5"/>
        <v>0</v>
      </c>
      <c r="AF11" s="16">
        <f t="shared" si="6"/>
        <v>0</v>
      </c>
      <c r="AG11" s="97">
        <f t="shared" si="7"/>
        <v>0</v>
      </c>
      <c r="AH11" s="97">
        <f t="shared" si="8"/>
        <v>0</v>
      </c>
      <c r="AI11" s="98">
        <f t="shared" si="9"/>
        <v>0</v>
      </c>
      <c r="AJ11" s="98" t="str">
        <f t="shared" si="10"/>
        <v/>
      </c>
      <c r="AK11" s="17" t="str">
        <f t="shared" si="11"/>
        <v/>
      </c>
      <c r="AL11" s="17">
        <f t="shared" si="12"/>
        <v>0</v>
      </c>
      <c r="AM11" s="17" t="str">
        <f t="shared" si="13"/>
        <v/>
      </c>
      <c r="AN11" s="17" t="str">
        <f t="shared" si="14"/>
        <v/>
      </c>
      <c r="AO11" s="17" t="str">
        <f t="shared" si="15"/>
        <v/>
      </c>
      <c r="AP11" s="17">
        <f t="shared" si="16"/>
        <v>0</v>
      </c>
      <c r="AQ11" s="17" t="str">
        <f t="shared" si="17"/>
        <v/>
      </c>
      <c r="AR11" s="17" t="str">
        <f t="shared" si="18"/>
        <v/>
      </c>
      <c r="AS11" s="18">
        <f t="shared" si="19"/>
        <v>0</v>
      </c>
      <c r="AT11" s="18">
        <f t="shared" si="20"/>
        <v>0</v>
      </c>
      <c r="AU11" s="30"/>
      <c r="AV11" s="94" t="s">
        <v>353</v>
      </c>
      <c r="AW11" s="30"/>
      <c r="AX11" s="30"/>
      <c r="AY11" s="30"/>
      <c r="AZ11" s="30"/>
      <c r="BA11" s="30"/>
      <c r="BB11" s="30"/>
      <c r="BC11" s="30"/>
      <c r="BD11" s="30"/>
      <c r="BE11" s="30"/>
      <c r="BF11" s="30"/>
      <c r="BG11" s="30"/>
      <c r="BH11" s="11"/>
      <c r="BI11" s="11"/>
      <c r="BJ11" s="11"/>
      <c r="BK11" s="11"/>
      <c r="BL11" s="11"/>
      <c r="BM11" s="11"/>
      <c r="BN11" s="11"/>
      <c r="BO11" s="11"/>
      <c r="BP11" s="11"/>
      <c r="BQ11" s="11"/>
      <c r="BR11" s="11"/>
      <c r="BS11" s="11"/>
      <c r="BT11" s="11"/>
      <c r="BU11" s="11"/>
      <c r="BV11" s="11"/>
      <c r="BW11" s="11"/>
      <c r="BX11" s="11"/>
      <c r="BY11" s="11"/>
      <c r="BZ11" s="11"/>
    </row>
    <row r="12" spans="1:78" ht="17.45" customHeight="1">
      <c r="A12" s="419">
        <v>5</v>
      </c>
      <c r="B12" s="419"/>
      <c r="C12" s="495"/>
      <c r="D12" s="495"/>
      <c r="E12" s="495"/>
      <c r="F12" s="487"/>
      <c r="G12" s="489"/>
      <c r="H12" s="487"/>
      <c r="I12" s="488"/>
      <c r="J12" s="489"/>
      <c r="K12" s="487" t="str">
        <f t="shared" ref="K12:K19" si="21">+IF(OR(C12&gt;0),"混油","")</f>
        <v/>
      </c>
      <c r="L12" s="489"/>
      <c r="M12" s="434"/>
      <c r="N12" s="434"/>
      <c r="O12" s="434"/>
      <c r="P12" s="434"/>
      <c r="Q12" s="434"/>
      <c r="R12" s="434"/>
      <c r="S12" s="434"/>
      <c r="T12" s="434"/>
      <c r="U12" s="434"/>
      <c r="V12" s="434"/>
      <c r="W12" s="434"/>
      <c r="X12" s="495" t="str">
        <f t="shared" si="1"/>
        <v/>
      </c>
      <c r="Y12" s="495"/>
      <c r="Z12" s="495"/>
      <c r="AA12" s="495" t="str">
        <f t="shared" ref="AA12:AA19" si="22">+IF(AND(C12="门板",O12&gt;1600),"铣拉直器","")</f>
        <v/>
      </c>
      <c r="AB12" s="495"/>
      <c r="AC12" s="14" t="str">
        <f t="shared" ref="AC12:AC19" si="23">IF(Q12&lt;&gt;"",Q12,"")</f>
        <v/>
      </c>
      <c r="AD12" s="15">
        <f t="shared" ref="AD12:AD19" si="24">IF((S12="不裁口"),"",Q12)</f>
        <v>0</v>
      </c>
      <c r="AE12" s="15">
        <f t="shared" ref="AE12:AE19" si="25">IF(OR(C12="背板",C12="加高背板",C12="备用条",C12="垫板",C12="竖垫板",C12="上垫板",C12="转角背板",C12="屉底"),"",Q12)</f>
        <v>0</v>
      </c>
      <c r="AF12" s="16" t="str">
        <f t="shared" ref="AF12:AF19" si="26">IF(F12&gt;11,M12*O12*Q12/1000000,"")</f>
        <v/>
      </c>
      <c r="AG12" s="97">
        <f t="shared" ref="AG12:AG19" si="27">M12*O12*Q12/1000000</f>
        <v>0</v>
      </c>
      <c r="AH12" s="97">
        <f t="shared" ref="AH12:AH19" si="28">(M12+O12)*2*F12*Q12/1000000</f>
        <v>0</v>
      </c>
      <c r="AI12" s="98">
        <f t="shared" si="9"/>
        <v>0</v>
      </c>
      <c r="AJ12" s="98" t="str">
        <f t="shared" ref="AJ12:AJ19" si="29">+IF(OR(C12="收口套线",C12="装饰踢脚板"),M12*O12*Q12/1000000/1.22/2.44/0.8,"")</f>
        <v/>
      </c>
      <c r="AK12" s="245" t="str">
        <f t="shared" ref="AK12:AK19" si="30">IF(F12=25,AI12,"")</f>
        <v/>
      </c>
      <c r="AL12" s="245" t="str">
        <f t="shared" ref="AL12:AL19" si="31">IF(F12=18,AI12,"")</f>
        <v/>
      </c>
      <c r="AM12" s="245" t="str">
        <f t="shared" ref="AM12:AM19" si="32">IF(F12=22,AI12,"")</f>
        <v/>
      </c>
      <c r="AN12" s="245" t="str">
        <f t="shared" ref="AN12:AN19" si="33">IF(F12=12,AI12,"")</f>
        <v/>
      </c>
      <c r="AO12" s="245" t="str">
        <f t="shared" ref="AO12:AO19" si="34">+IF(OR(F12=25),AT12,"")</f>
        <v/>
      </c>
      <c r="AP12" s="245" t="str">
        <f t="shared" ref="AP12:AP19" si="35">+IF(OR(F12=18),AT12,"")</f>
        <v/>
      </c>
      <c r="AQ12" s="245" t="str">
        <f t="shared" ref="AQ12:AQ19" si="36">+IF(OR(F12=22),AT12,"")</f>
        <v/>
      </c>
      <c r="AR12" s="245" t="str">
        <f t="shared" ref="AR12:AR19" si="37">+IF(OR(F12=12),AT12,"")</f>
        <v/>
      </c>
      <c r="AS12" s="18">
        <f t="shared" ref="AS12:AS19" si="38">+(M12+O12+120)*2*Q12/1000</f>
        <v>0</v>
      </c>
      <c r="AT12" s="18" t="str">
        <f t="shared" ref="AT12:AT19" si="39">+IF(OR(S12="四周封白色1.0PVC油漆专用"),AS12,"")</f>
        <v/>
      </c>
      <c r="AU12" s="30"/>
      <c r="AV12" s="94" t="s">
        <v>354</v>
      </c>
      <c r="AW12" s="30"/>
      <c r="AX12" s="30"/>
      <c r="AY12" s="30"/>
      <c r="AZ12" s="30"/>
      <c r="BA12" s="30"/>
      <c r="BB12" s="30"/>
      <c r="BC12" s="30"/>
      <c r="BD12" s="30"/>
      <c r="BE12" s="30"/>
      <c r="BF12" s="30"/>
      <c r="BG12" s="30"/>
      <c r="BH12" s="11"/>
      <c r="BI12" s="11"/>
      <c r="BJ12" s="11"/>
      <c r="BK12" s="11"/>
      <c r="BL12" s="11"/>
      <c r="BM12" s="11"/>
      <c r="BN12" s="11"/>
      <c r="BO12" s="11"/>
      <c r="BP12" s="11"/>
      <c r="BQ12" s="11"/>
      <c r="BR12" s="11"/>
      <c r="BS12" s="11"/>
      <c r="BT12" s="11"/>
      <c r="BU12" s="11"/>
      <c r="BV12" s="11"/>
      <c r="BW12" s="11"/>
      <c r="BX12" s="11"/>
      <c r="BY12" s="11"/>
      <c r="BZ12" s="11"/>
    </row>
    <row r="13" spans="1:78" ht="17.45" customHeight="1">
      <c r="A13" s="419">
        <v>6</v>
      </c>
      <c r="B13" s="419"/>
      <c r="C13" s="495"/>
      <c r="D13" s="495"/>
      <c r="E13" s="495"/>
      <c r="F13" s="487"/>
      <c r="G13" s="489"/>
      <c r="H13" s="487"/>
      <c r="I13" s="488"/>
      <c r="J13" s="489"/>
      <c r="K13" s="487" t="str">
        <f t="shared" si="21"/>
        <v/>
      </c>
      <c r="L13" s="489"/>
      <c r="M13" s="434"/>
      <c r="N13" s="434"/>
      <c r="O13" s="434"/>
      <c r="P13" s="434"/>
      <c r="Q13" s="434"/>
      <c r="R13" s="434"/>
      <c r="S13" s="434"/>
      <c r="T13" s="434"/>
      <c r="U13" s="434"/>
      <c r="V13" s="434"/>
      <c r="W13" s="434"/>
      <c r="X13" s="495" t="str">
        <f t="shared" si="1"/>
        <v/>
      </c>
      <c r="Y13" s="495"/>
      <c r="Z13" s="495"/>
      <c r="AA13" s="495" t="str">
        <f t="shared" si="22"/>
        <v/>
      </c>
      <c r="AB13" s="495"/>
      <c r="AC13" s="14" t="str">
        <f t="shared" si="23"/>
        <v/>
      </c>
      <c r="AD13" s="15">
        <f t="shared" si="24"/>
        <v>0</v>
      </c>
      <c r="AE13" s="15">
        <f t="shared" si="25"/>
        <v>0</v>
      </c>
      <c r="AF13" s="16" t="str">
        <f t="shared" si="26"/>
        <v/>
      </c>
      <c r="AG13" s="97">
        <f t="shared" si="27"/>
        <v>0</v>
      </c>
      <c r="AH13" s="97">
        <f t="shared" si="28"/>
        <v>0</v>
      </c>
      <c r="AI13" s="98">
        <f t="shared" si="9"/>
        <v>0</v>
      </c>
      <c r="AJ13" s="98" t="str">
        <f t="shared" si="29"/>
        <v/>
      </c>
      <c r="AK13" s="245" t="str">
        <f t="shared" si="30"/>
        <v/>
      </c>
      <c r="AL13" s="245" t="str">
        <f t="shared" si="31"/>
        <v/>
      </c>
      <c r="AM13" s="245" t="str">
        <f t="shared" si="32"/>
        <v/>
      </c>
      <c r="AN13" s="245" t="str">
        <f t="shared" si="33"/>
        <v/>
      </c>
      <c r="AO13" s="245" t="str">
        <f t="shared" si="34"/>
        <v/>
      </c>
      <c r="AP13" s="245" t="str">
        <f t="shared" si="35"/>
        <v/>
      </c>
      <c r="AQ13" s="245" t="str">
        <f t="shared" si="36"/>
        <v/>
      </c>
      <c r="AR13" s="245" t="str">
        <f t="shared" si="37"/>
        <v/>
      </c>
      <c r="AS13" s="18">
        <f t="shared" si="38"/>
        <v>0</v>
      </c>
      <c r="AT13" s="18" t="str">
        <f t="shared" si="39"/>
        <v/>
      </c>
      <c r="AU13" s="30"/>
      <c r="AV13" s="94" t="s">
        <v>355</v>
      </c>
      <c r="AW13" s="30"/>
      <c r="AX13" s="30"/>
      <c r="AY13" s="30"/>
      <c r="AZ13" s="30"/>
      <c r="BA13" s="30"/>
      <c r="BB13" s="30"/>
      <c r="BC13" s="30"/>
      <c r="BD13" s="30"/>
      <c r="BE13" s="30"/>
      <c r="BF13" s="30"/>
      <c r="BG13" s="30"/>
      <c r="BH13" s="11"/>
      <c r="BI13" s="11"/>
      <c r="BJ13" s="11"/>
      <c r="BK13" s="11"/>
      <c r="BL13" s="11"/>
      <c r="BM13" s="11"/>
      <c r="BN13" s="11"/>
      <c r="BO13" s="11"/>
      <c r="BP13" s="11"/>
      <c r="BQ13" s="11"/>
      <c r="BR13" s="11"/>
      <c r="BS13" s="11"/>
      <c r="BT13" s="11"/>
      <c r="BU13" s="11"/>
      <c r="BV13" s="11"/>
      <c r="BW13" s="11"/>
      <c r="BX13" s="11"/>
      <c r="BY13" s="11"/>
      <c r="BZ13" s="11"/>
    </row>
    <row r="14" spans="1:78" ht="17.45" customHeight="1">
      <c r="A14" s="419">
        <v>7</v>
      </c>
      <c r="B14" s="419"/>
      <c r="C14" s="495"/>
      <c r="D14" s="495"/>
      <c r="E14" s="495"/>
      <c r="F14" s="487"/>
      <c r="G14" s="489"/>
      <c r="H14" s="487"/>
      <c r="I14" s="488"/>
      <c r="J14" s="489"/>
      <c r="K14" s="487" t="str">
        <f t="shared" si="21"/>
        <v/>
      </c>
      <c r="L14" s="489"/>
      <c r="M14" s="434"/>
      <c r="N14" s="434"/>
      <c r="O14" s="434"/>
      <c r="P14" s="434"/>
      <c r="Q14" s="434"/>
      <c r="R14" s="434"/>
      <c r="S14" s="434"/>
      <c r="T14" s="434"/>
      <c r="U14" s="434"/>
      <c r="V14" s="434"/>
      <c r="W14" s="434"/>
      <c r="X14" s="495" t="str">
        <f t="shared" si="1"/>
        <v/>
      </c>
      <c r="Y14" s="495"/>
      <c r="Z14" s="495"/>
      <c r="AA14" s="495" t="str">
        <f t="shared" si="22"/>
        <v/>
      </c>
      <c r="AB14" s="495"/>
      <c r="AC14" s="14" t="str">
        <f t="shared" si="23"/>
        <v/>
      </c>
      <c r="AD14" s="15">
        <f t="shared" si="24"/>
        <v>0</v>
      </c>
      <c r="AE14" s="15">
        <f t="shared" si="25"/>
        <v>0</v>
      </c>
      <c r="AF14" s="16" t="str">
        <f t="shared" si="26"/>
        <v/>
      </c>
      <c r="AG14" s="97">
        <f t="shared" si="27"/>
        <v>0</v>
      </c>
      <c r="AH14" s="97">
        <f t="shared" si="28"/>
        <v>0</v>
      </c>
      <c r="AI14" s="98">
        <f t="shared" si="9"/>
        <v>0</v>
      </c>
      <c r="AJ14" s="98" t="str">
        <f t="shared" si="29"/>
        <v/>
      </c>
      <c r="AK14" s="245" t="str">
        <f t="shared" si="30"/>
        <v/>
      </c>
      <c r="AL14" s="245" t="str">
        <f t="shared" si="31"/>
        <v/>
      </c>
      <c r="AM14" s="245" t="str">
        <f t="shared" si="32"/>
        <v/>
      </c>
      <c r="AN14" s="245" t="str">
        <f t="shared" si="33"/>
        <v/>
      </c>
      <c r="AO14" s="245" t="str">
        <f t="shared" si="34"/>
        <v/>
      </c>
      <c r="AP14" s="245" t="str">
        <f t="shared" si="35"/>
        <v/>
      </c>
      <c r="AQ14" s="245" t="str">
        <f t="shared" si="36"/>
        <v/>
      </c>
      <c r="AR14" s="245" t="str">
        <f t="shared" si="37"/>
        <v/>
      </c>
      <c r="AS14" s="18">
        <f t="shared" si="38"/>
        <v>0</v>
      </c>
      <c r="AT14" s="18" t="str">
        <f t="shared" si="39"/>
        <v/>
      </c>
      <c r="AU14" s="30"/>
      <c r="AV14" s="94" t="s">
        <v>356</v>
      </c>
      <c r="AW14" s="30"/>
      <c r="AX14" s="30"/>
      <c r="AY14" s="30"/>
      <c r="AZ14" s="30"/>
      <c r="BA14" s="30"/>
      <c r="BB14" s="30"/>
      <c r="BC14" s="30"/>
      <c r="BD14" s="30"/>
      <c r="BE14" s="30"/>
      <c r="BF14" s="30"/>
      <c r="BG14" s="30"/>
      <c r="BH14" s="11"/>
      <c r="BI14" s="11"/>
      <c r="BJ14" s="11"/>
      <c r="BK14" s="11"/>
      <c r="BL14" s="11"/>
      <c r="BM14" s="11"/>
      <c r="BN14" s="11"/>
      <c r="BO14" s="11"/>
      <c r="BP14" s="11"/>
      <c r="BQ14" s="11"/>
      <c r="BR14" s="11"/>
      <c r="BS14" s="11"/>
      <c r="BT14" s="11"/>
      <c r="BU14" s="11"/>
      <c r="BV14" s="11"/>
      <c r="BW14" s="11"/>
      <c r="BX14" s="11"/>
      <c r="BY14" s="11"/>
      <c r="BZ14" s="11"/>
    </row>
    <row r="15" spans="1:78" ht="17.45" customHeight="1">
      <c r="A15" s="419">
        <v>8</v>
      </c>
      <c r="B15" s="419"/>
      <c r="C15" s="495"/>
      <c r="D15" s="495"/>
      <c r="E15" s="495"/>
      <c r="F15" s="495"/>
      <c r="G15" s="495"/>
      <c r="H15" s="487"/>
      <c r="I15" s="488"/>
      <c r="J15" s="489"/>
      <c r="K15" s="487" t="str">
        <f t="shared" si="21"/>
        <v/>
      </c>
      <c r="L15" s="489"/>
      <c r="M15" s="434"/>
      <c r="N15" s="434"/>
      <c r="O15" s="434"/>
      <c r="P15" s="434"/>
      <c r="Q15" s="434"/>
      <c r="R15" s="434"/>
      <c r="S15" s="434"/>
      <c r="T15" s="434"/>
      <c r="U15" s="434"/>
      <c r="V15" s="434"/>
      <c r="W15" s="434"/>
      <c r="X15" s="495" t="str">
        <f t="shared" si="1"/>
        <v/>
      </c>
      <c r="Y15" s="495"/>
      <c r="Z15" s="495"/>
      <c r="AA15" s="495" t="str">
        <f t="shared" si="22"/>
        <v/>
      </c>
      <c r="AB15" s="495"/>
      <c r="AC15" s="14" t="str">
        <f t="shared" si="23"/>
        <v/>
      </c>
      <c r="AD15" s="15">
        <f t="shared" si="24"/>
        <v>0</v>
      </c>
      <c r="AE15" s="15">
        <f t="shared" si="25"/>
        <v>0</v>
      </c>
      <c r="AF15" s="16" t="str">
        <f t="shared" si="26"/>
        <v/>
      </c>
      <c r="AG15" s="97">
        <f t="shared" si="27"/>
        <v>0</v>
      </c>
      <c r="AH15" s="97">
        <f t="shared" si="28"/>
        <v>0</v>
      </c>
      <c r="AI15" s="98">
        <f t="shared" si="9"/>
        <v>0</v>
      </c>
      <c r="AJ15" s="98" t="str">
        <f t="shared" si="29"/>
        <v/>
      </c>
      <c r="AK15" s="245" t="str">
        <f t="shared" si="30"/>
        <v/>
      </c>
      <c r="AL15" s="245" t="str">
        <f t="shared" si="31"/>
        <v/>
      </c>
      <c r="AM15" s="245" t="str">
        <f t="shared" si="32"/>
        <v/>
      </c>
      <c r="AN15" s="245" t="str">
        <f t="shared" si="33"/>
        <v/>
      </c>
      <c r="AO15" s="245" t="str">
        <f t="shared" si="34"/>
        <v/>
      </c>
      <c r="AP15" s="245" t="str">
        <f t="shared" si="35"/>
        <v/>
      </c>
      <c r="AQ15" s="245" t="str">
        <f t="shared" si="36"/>
        <v/>
      </c>
      <c r="AR15" s="245" t="str">
        <f t="shared" si="37"/>
        <v/>
      </c>
      <c r="AS15" s="18">
        <f t="shared" si="38"/>
        <v>0</v>
      </c>
      <c r="AT15" s="18" t="str">
        <f t="shared" si="39"/>
        <v/>
      </c>
      <c r="AU15" s="30"/>
      <c r="AV15" s="267" t="s">
        <v>576</v>
      </c>
      <c r="AW15" s="30"/>
      <c r="AX15" s="30"/>
      <c r="AY15" s="30"/>
      <c r="AZ15" s="30"/>
      <c r="BA15" s="30"/>
      <c r="BB15" s="30"/>
      <c r="BC15" s="30"/>
      <c r="BD15" s="30"/>
      <c r="BE15" s="30"/>
      <c r="BF15" s="30"/>
      <c r="BG15" s="30"/>
      <c r="BH15" s="11"/>
      <c r="BI15" s="11"/>
      <c r="BJ15" s="11"/>
      <c r="BK15" s="11"/>
      <c r="BL15" s="11"/>
      <c r="BM15" s="11"/>
      <c r="BN15" s="11"/>
      <c r="BO15" s="11"/>
      <c r="BP15" s="11"/>
      <c r="BQ15" s="11"/>
      <c r="BR15" s="11"/>
      <c r="BS15" s="11"/>
      <c r="BT15" s="11"/>
      <c r="BU15" s="11"/>
      <c r="BV15" s="11"/>
      <c r="BW15" s="11"/>
      <c r="BX15" s="11"/>
      <c r="BY15" s="11"/>
      <c r="BZ15" s="11"/>
    </row>
    <row r="16" spans="1:78" ht="17.45" customHeight="1">
      <c r="A16" s="419">
        <v>9</v>
      </c>
      <c r="B16" s="419"/>
      <c r="C16" s="597"/>
      <c r="D16" s="597"/>
      <c r="E16" s="597"/>
      <c r="F16" s="597"/>
      <c r="G16" s="597"/>
      <c r="H16" s="487"/>
      <c r="I16" s="488"/>
      <c r="J16" s="489"/>
      <c r="K16" s="487" t="str">
        <f t="shared" si="21"/>
        <v/>
      </c>
      <c r="L16" s="489"/>
      <c r="M16" s="434"/>
      <c r="N16" s="434"/>
      <c r="O16" s="434"/>
      <c r="P16" s="434"/>
      <c r="Q16" s="434"/>
      <c r="R16" s="434"/>
      <c r="S16" s="434"/>
      <c r="T16" s="434"/>
      <c r="U16" s="434"/>
      <c r="V16" s="434"/>
      <c r="W16" s="434"/>
      <c r="X16" s="495" t="str">
        <f t="shared" si="1"/>
        <v/>
      </c>
      <c r="Y16" s="495"/>
      <c r="Z16" s="495"/>
      <c r="AA16" s="495" t="str">
        <f t="shared" si="22"/>
        <v/>
      </c>
      <c r="AB16" s="495"/>
      <c r="AC16" s="14" t="str">
        <f t="shared" si="23"/>
        <v/>
      </c>
      <c r="AD16" s="15">
        <f t="shared" si="24"/>
        <v>0</v>
      </c>
      <c r="AE16" s="15">
        <f t="shared" si="25"/>
        <v>0</v>
      </c>
      <c r="AF16" s="16" t="str">
        <f t="shared" si="26"/>
        <v/>
      </c>
      <c r="AG16" s="97">
        <f t="shared" si="27"/>
        <v>0</v>
      </c>
      <c r="AH16" s="97">
        <f t="shared" si="28"/>
        <v>0</v>
      </c>
      <c r="AI16" s="98">
        <f t="shared" si="9"/>
        <v>0</v>
      </c>
      <c r="AJ16" s="98" t="str">
        <f t="shared" si="29"/>
        <v/>
      </c>
      <c r="AK16" s="245" t="str">
        <f t="shared" si="30"/>
        <v/>
      </c>
      <c r="AL16" s="245" t="str">
        <f t="shared" si="31"/>
        <v/>
      </c>
      <c r="AM16" s="245" t="str">
        <f t="shared" si="32"/>
        <v/>
      </c>
      <c r="AN16" s="245" t="str">
        <f t="shared" si="33"/>
        <v/>
      </c>
      <c r="AO16" s="245" t="str">
        <f t="shared" si="34"/>
        <v/>
      </c>
      <c r="AP16" s="245" t="str">
        <f t="shared" si="35"/>
        <v/>
      </c>
      <c r="AQ16" s="245" t="str">
        <f t="shared" si="36"/>
        <v/>
      </c>
      <c r="AR16" s="245" t="str">
        <f t="shared" si="37"/>
        <v/>
      </c>
      <c r="AS16" s="18">
        <f t="shared" si="38"/>
        <v>0</v>
      </c>
      <c r="AT16" s="18" t="str">
        <f t="shared" si="39"/>
        <v/>
      </c>
      <c r="AU16" s="30"/>
      <c r="AV16" s="30"/>
      <c r="AW16" s="30"/>
      <c r="AX16" s="30"/>
      <c r="AY16" s="30"/>
      <c r="AZ16" s="30"/>
      <c r="BA16" s="30"/>
      <c r="BB16" s="30"/>
      <c r="BC16" s="30"/>
      <c r="BD16" s="30"/>
      <c r="BE16" s="30"/>
      <c r="BF16" s="30"/>
      <c r="BG16" s="30"/>
      <c r="BH16" s="11"/>
      <c r="BI16" s="11"/>
      <c r="BJ16" s="11"/>
      <c r="BK16" s="11"/>
      <c r="BL16" s="11"/>
      <c r="BM16" s="11"/>
      <c r="BN16" s="11"/>
      <c r="BO16" s="11"/>
      <c r="BP16" s="11"/>
      <c r="BQ16" s="11"/>
      <c r="BR16" s="11"/>
      <c r="BS16" s="11"/>
      <c r="BT16" s="11"/>
      <c r="BU16" s="11"/>
      <c r="BV16" s="11"/>
      <c r="BW16" s="11"/>
      <c r="BX16" s="11"/>
      <c r="BY16" s="11"/>
      <c r="BZ16" s="11"/>
    </row>
    <row r="17" spans="1:78" ht="17.45" customHeight="1">
      <c r="A17" s="419">
        <v>10</v>
      </c>
      <c r="B17" s="419"/>
      <c r="C17" s="597"/>
      <c r="D17" s="597"/>
      <c r="E17" s="597"/>
      <c r="F17" s="597"/>
      <c r="G17" s="597"/>
      <c r="H17" s="487"/>
      <c r="I17" s="488"/>
      <c r="J17" s="489"/>
      <c r="K17" s="487" t="str">
        <f t="shared" si="21"/>
        <v/>
      </c>
      <c r="L17" s="489"/>
      <c r="M17" s="434"/>
      <c r="N17" s="434"/>
      <c r="O17" s="434"/>
      <c r="P17" s="434"/>
      <c r="Q17" s="434"/>
      <c r="R17" s="434"/>
      <c r="S17" s="434"/>
      <c r="T17" s="434"/>
      <c r="U17" s="434"/>
      <c r="V17" s="434"/>
      <c r="W17" s="434"/>
      <c r="X17" s="495" t="str">
        <f t="shared" si="1"/>
        <v/>
      </c>
      <c r="Y17" s="495"/>
      <c r="Z17" s="495"/>
      <c r="AA17" s="495" t="str">
        <f t="shared" si="22"/>
        <v/>
      </c>
      <c r="AB17" s="495"/>
      <c r="AC17" s="14" t="str">
        <f t="shared" si="23"/>
        <v/>
      </c>
      <c r="AD17" s="15">
        <f t="shared" si="24"/>
        <v>0</v>
      </c>
      <c r="AE17" s="15">
        <f t="shared" si="25"/>
        <v>0</v>
      </c>
      <c r="AF17" s="16" t="str">
        <f t="shared" si="26"/>
        <v/>
      </c>
      <c r="AG17" s="97">
        <f t="shared" si="27"/>
        <v>0</v>
      </c>
      <c r="AH17" s="97">
        <f t="shared" si="28"/>
        <v>0</v>
      </c>
      <c r="AI17" s="98">
        <f t="shared" si="9"/>
        <v>0</v>
      </c>
      <c r="AJ17" s="98" t="str">
        <f t="shared" si="29"/>
        <v/>
      </c>
      <c r="AK17" s="245" t="str">
        <f t="shared" si="30"/>
        <v/>
      </c>
      <c r="AL17" s="245" t="str">
        <f t="shared" si="31"/>
        <v/>
      </c>
      <c r="AM17" s="245" t="str">
        <f t="shared" si="32"/>
        <v/>
      </c>
      <c r="AN17" s="245" t="str">
        <f t="shared" si="33"/>
        <v/>
      </c>
      <c r="AO17" s="245" t="str">
        <f t="shared" si="34"/>
        <v/>
      </c>
      <c r="AP17" s="245" t="str">
        <f t="shared" si="35"/>
        <v/>
      </c>
      <c r="AQ17" s="245" t="str">
        <f t="shared" si="36"/>
        <v/>
      </c>
      <c r="AR17" s="245" t="str">
        <f t="shared" si="37"/>
        <v/>
      </c>
      <c r="AS17" s="18">
        <f t="shared" si="38"/>
        <v>0</v>
      </c>
      <c r="AT17" s="18" t="str">
        <f t="shared" si="39"/>
        <v/>
      </c>
      <c r="AU17" s="30"/>
      <c r="AV17" s="30"/>
      <c r="AW17" s="30"/>
      <c r="AX17" s="30"/>
      <c r="AY17" s="30"/>
      <c r="AZ17" s="30"/>
      <c r="BA17" s="30"/>
      <c r="BB17" s="30"/>
      <c r="BC17" s="30"/>
      <c r="BD17" s="30"/>
      <c r="BE17" s="30"/>
      <c r="BF17" s="30"/>
      <c r="BG17" s="30"/>
      <c r="BH17" s="11"/>
      <c r="BI17" s="11"/>
      <c r="BJ17" s="11"/>
      <c r="BK17" s="11"/>
      <c r="BL17" s="11"/>
      <c r="BM17" s="11"/>
      <c r="BN17" s="11"/>
      <c r="BO17" s="11"/>
      <c r="BP17" s="11"/>
      <c r="BQ17" s="11"/>
      <c r="BR17" s="11"/>
      <c r="BS17" s="11"/>
      <c r="BT17" s="11"/>
      <c r="BU17" s="11"/>
      <c r="BV17" s="11"/>
      <c r="BW17" s="11"/>
      <c r="BX17" s="11"/>
      <c r="BY17" s="11"/>
      <c r="BZ17" s="11"/>
    </row>
    <row r="18" spans="1:78" ht="17.45" customHeight="1">
      <c r="A18" s="419">
        <v>11</v>
      </c>
      <c r="B18" s="419"/>
      <c r="C18" s="597"/>
      <c r="D18" s="597"/>
      <c r="E18" s="597"/>
      <c r="F18" s="597"/>
      <c r="G18" s="597"/>
      <c r="H18" s="487"/>
      <c r="I18" s="488"/>
      <c r="J18" s="489"/>
      <c r="K18" s="487" t="str">
        <f t="shared" si="21"/>
        <v/>
      </c>
      <c r="L18" s="489"/>
      <c r="M18" s="434"/>
      <c r="N18" s="434"/>
      <c r="O18" s="434"/>
      <c r="P18" s="434"/>
      <c r="Q18" s="434"/>
      <c r="R18" s="434"/>
      <c r="S18" s="434"/>
      <c r="T18" s="434"/>
      <c r="U18" s="434"/>
      <c r="V18" s="434"/>
      <c r="W18" s="434"/>
      <c r="X18" s="495" t="str">
        <f t="shared" si="1"/>
        <v/>
      </c>
      <c r="Y18" s="495"/>
      <c r="Z18" s="495"/>
      <c r="AA18" s="495" t="str">
        <f t="shared" si="22"/>
        <v/>
      </c>
      <c r="AB18" s="495"/>
      <c r="AC18" s="14" t="str">
        <f t="shared" si="23"/>
        <v/>
      </c>
      <c r="AD18" s="15">
        <f t="shared" si="24"/>
        <v>0</v>
      </c>
      <c r="AE18" s="15">
        <f t="shared" si="25"/>
        <v>0</v>
      </c>
      <c r="AF18" s="16" t="str">
        <f t="shared" si="26"/>
        <v/>
      </c>
      <c r="AG18" s="97">
        <f t="shared" si="27"/>
        <v>0</v>
      </c>
      <c r="AH18" s="97">
        <f t="shared" si="28"/>
        <v>0</v>
      </c>
      <c r="AI18" s="98">
        <f t="shared" si="9"/>
        <v>0</v>
      </c>
      <c r="AJ18" s="98" t="str">
        <f t="shared" si="29"/>
        <v/>
      </c>
      <c r="AK18" s="245" t="str">
        <f t="shared" si="30"/>
        <v/>
      </c>
      <c r="AL18" s="245" t="str">
        <f t="shared" si="31"/>
        <v/>
      </c>
      <c r="AM18" s="245" t="str">
        <f t="shared" si="32"/>
        <v/>
      </c>
      <c r="AN18" s="245" t="str">
        <f t="shared" si="33"/>
        <v/>
      </c>
      <c r="AO18" s="245" t="str">
        <f t="shared" si="34"/>
        <v/>
      </c>
      <c r="AP18" s="245" t="str">
        <f t="shared" si="35"/>
        <v/>
      </c>
      <c r="AQ18" s="245" t="str">
        <f t="shared" si="36"/>
        <v/>
      </c>
      <c r="AR18" s="245" t="str">
        <f t="shared" si="37"/>
        <v/>
      </c>
      <c r="AS18" s="18">
        <f t="shared" si="38"/>
        <v>0</v>
      </c>
      <c r="AT18" s="18" t="str">
        <f t="shared" si="39"/>
        <v/>
      </c>
      <c r="AU18" s="30"/>
      <c r="AV18" s="30"/>
      <c r="AW18" s="30"/>
      <c r="AX18" s="30"/>
      <c r="AY18" s="30"/>
      <c r="AZ18" s="30"/>
      <c r="BA18" s="30"/>
      <c r="BB18" s="30"/>
      <c r="BC18" s="30"/>
      <c r="BD18" s="30"/>
      <c r="BE18" s="30"/>
      <c r="BF18" s="30"/>
      <c r="BG18" s="30"/>
      <c r="BH18" s="11"/>
      <c r="BI18" s="11"/>
      <c r="BJ18" s="11"/>
      <c r="BK18" s="11"/>
      <c r="BL18" s="11"/>
      <c r="BM18" s="11"/>
      <c r="BN18" s="11"/>
      <c r="BO18" s="11"/>
      <c r="BP18" s="11"/>
      <c r="BQ18" s="11"/>
      <c r="BR18" s="11"/>
      <c r="BS18" s="11"/>
      <c r="BT18" s="11"/>
      <c r="BU18" s="11"/>
      <c r="BV18" s="11"/>
      <c r="BW18" s="11"/>
      <c r="BX18" s="11"/>
      <c r="BY18" s="11"/>
      <c r="BZ18" s="11"/>
    </row>
    <row r="19" spans="1:78" ht="17.45" customHeight="1">
      <c r="A19" s="419">
        <v>12</v>
      </c>
      <c r="B19" s="419"/>
      <c r="C19" s="597"/>
      <c r="D19" s="597"/>
      <c r="E19" s="597"/>
      <c r="F19" s="597"/>
      <c r="G19" s="597"/>
      <c r="H19" s="487"/>
      <c r="I19" s="488"/>
      <c r="J19" s="489"/>
      <c r="K19" s="487" t="str">
        <f t="shared" si="21"/>
        <v/>
      </c>
      <c r="L19" s="489"/>
      <c r="M19" s="434"/>
      <c r="N19" s="434"/>
      <c r="O19" s="434"/>
      <c r="P19" s="434"/>
      <c r="Q19" s="434"/>
      <c r="R19" s="434"/>
      <c r="S19" s="434"/>
      <c r="T19" s="434"/>
      <c r="U19" s="434"/>
      <c r="V19" s="434"/>
      <c r="W19" s="434"/>
      <c r="X19" s="495" t="str">
        <f t="shared" si="1"/>
        <v/>
      </c>
      <c r="Y19" s="495"/>
      <c r="Z19" s="495"/>
      <c r="AA19" s="495" t="str">
        <f t="shared" si="22"/>
        <v/>
      </c>
      <c r="AB19" s="495"/>
      <c r="AC19" s="14" t="str">
        <f t="shared" si="23"/>
        <v/>
      </c>
      <c r="AD19" s="15">
        <f t="shared" si="24"/>
        <v>0</v>
      </c>
      <c r="AE19" s="15">
        <f t="shared" si="25"/>
        <v>0</v>
      </c>
      <c r="AF19" s="16" t="str">
        <f t="shared" si="26"/>
        <v/>
      </c>
      <c r="AG19" s="97">
        <f t="shared" si="27"/>
        <v>0</v>
      </c>
      <c r="AH19" s="97">
        <f t="shared" si="28"/>
        <v>0</v>
      </c>
      <c r="AI19" s="98">
        <f t="shared" si="9"/>
        <v>0</v>
      </c>
      <c r="AJ19" s="98" t="str">
        <f t="shared" si="29"/>
        <v/>
      </c>
      <c r="AK19" s="245" t="str">
        <f t="shared" si="30"/>
        <v/>
      </c>
      <c r="AL19" s="245" t="str">
        <f t="shared" si="31"/>
        <v/>
      </c>
      <c r="AM19" s="245" t="str">
        <f t="shared" si="32"/>
        <v/>
      </c>
      <c r="AN19" s="245" t="str">
        <f t="shared" si="33"/>
        <v/>
      </c>
      <c r="AO19" s="245" t="str">
        <f t="shared" si="34"/>
        <v/>
      </c>
      <c r="AP19" s="245" t="str">
        <f t="shared" si="35"/>
        <v/>
      </c>
      <c r="AQ19" s="245" t="str">
        <f t="shared" si="36"/>
        <v/>
      </c>
      <c r="AR19" s="245" t="str">
        <f t="shared" si="37"/>
        <v/>
      </c>
      <c r="AS19" s="18">
        <f t="shared" si="38"/>
        <v>0</v>
      </c>
      <c r="AT19" s="18" t="str">
        <f t="shared" si="39"/>
        <v/>
      </c>
      <c r="AU19" s="30"/>
      <c r="AV19" s="30"/>
      <c r="AW19" s="30"/>
      <c r="AX19" s="30"/>
      <c r="AY19" s="30"/>
      <c r="AZ19" s="30"/>
      <c r="BA19" s="30"/>
      <c r="BB19" s="30"/>
      <c r="BC19" s="30"/>
      <c r="BD19" s="30"/>
      <c r="BE19" s="30"/>
      <c r="BF19" s="30"/>
      <c r="BG19" s="30"/>
      <c r="BH19" s="11"/>
      <c r="BI19" s="11"/>
      <c r="BJ19" s="11"/>
      <c r="BK19" s="11"/>
      <c r="BL19" s="11"/>
      <c r="BM19" s="11"/>
      <c r="BN19" s="11"/>
      <c r="BO19" s="11"/>
      <c r="BP19" s="11"/>
      <c r="BQ19" s="11"/>
      <c r="BR19" s="11"/>
      <c r="BS19" s="11"/>
      <c r="BT19" s="11"/>
      <c r="BU19" s="11"/>
      <c r="BV19" s="11"/>
      <c r="BW19" s="11"/>
      <c r="BX19" s="11"/>
      <c r="BY19" s="11"/>
      <c r="BZ19" s="11"/>
    </row>
    <row r="20" spans="1:78" ht="17.45" customHeight="1">
      <c r="A20" s="419">
        <v>13</v>
      </c>
      <c r="B20" s="419"/>
      <c r="C20" s="495"/>
      <c r="D20" s="495"/>
      <c r="E20" s="495"/>
      <c r="F20" s="487"/>
      <c r="G20" s="489"/>
      <c r="H20" s="487"/>
      <c r="I20" s="488"/>
      <c r="J20" s="489"/>
      <c r="K20" s="487" t="str">
        <f t="shared" ref="K20:K21" si="40">+IF(OR(C20&gt;0),"混油","")</f>
        <v/>
      </c>
      <c r="L20" s="489"/>
      <c r="M20" s="434"/>
      <c r="N20" s="434"/>
      <c r="O20" s="434"/>
      <c r="P20" s="434"/>
      <c r="Q20" s="434"/>
      <c r="R20" s="434"/>
      <c r="S20" s="434"/>
      <c r="T20" s="434"/>
      <c r="U20" s="434"/>
      <c r="V20" s="434"/>
      <c r="W20" s="434"/>
      <c r="X20" s="495" t="str">
        <f t="shared" si="1"/>
        <v/>
      </c>
      <c r="Y20" s="495"/>
      <c r="Z20" s="495"/>
      <c r="AA20" s="495" t="str">
        <f t="shared" ref="AA20:AA21" si="41">+IF(AND(C20="门板",O20&gt;1600),"铣拉直器","")</f>
        <v/>
      </c>
      <c r="AB20" s="495"/>
      <c r="AC20" s="14" t="str">
        <f t="shared" ref="AC20:AC21" si="42">IF(Q20&lt;&gt;"",Q20,"")</f>
        <v/>
      </c>
      <c r="AD20" s="15">
        <f t="shared" ref="AD20:AD21" si="43">IF((S20="不裁口"),"",Q20)</f>
        <v>0</v>
      </c>
      <c r="AE20" s="15">
        <f t="shared" ref="AE20:AE21" si="44">IF(OR(C20="背板",C20="加高背板",C20="备用条",C20="垫板",C20="竖垫板",C20="上垫板",C20="转角背板",C20="屉底"),"",Q20)</f>
        <v>0</v>
      </c>
      <c r="AF20" s="16" t="str">
        <f t="shared" ref="AF20:AF21" si="45">IF(F20&gt;11,M20*O20*Q20/1000000,"")</f>
        <v/>
      </c>
      <c r="AG20" s="97">
        <f t="shared" ref="AG20:AG21" si="46">M20*O20*Q20/1000000</f>
        <v>0</v>
      </c>
      <c r="AH20" s="97">
        <f t="shared" ref="AH20:AH21" si="47">(M20+O20)*2*F20*Q20/1000000</f>
        <v>0</v>
      </c>
      <c r="AI20" s="98">
        <f t="shared" si="9"/>
        <v>0</v>
      </c>
      <c r="AJ20" s="98" t="str">
        <f t="shared" ref="AJ20:AJ21" si="48">+IF(OR(C20="收口套线",C20="装饰踢脚板"),M20*O20*Q20/1000000/1.22/2.44/0.8,"")</f>
        <v/>
      </c>
      <c r="AK20" s="245" t="str">
        <f t="shared" ref="AK20:AK21" si="49">IF(F20=25,AI20,"")</f>
        <v/>
      </c>
      <c r="AL20" s="245" t="str">
        <f t="shared" ref="AL20:AL21" si="50">IF(F20=18,AI20,"")</f>
        <v/>
      </c>
      <c r="AM20" s="245" t="str">
        <f t="shared" ref="AM20:AM21" si="51">IF(F20=22,AI20,"")</f>
        <v/>
      </c>
      <c r="AN20" s="245" t="str">
        <f t="shared" ref="AN20:AN21" si="52">IF(F20=12,AI20,"")</f>
        <v/>
      </c>
      <c r="AO20" s="245" t="str">
        <f t="shared" ref="AO20:AO21" si="53">+IF(OR(F20=25),AT20,"")</f>
        <v/>
      </c>
      <c r="AP20" s="245" t="str">
        <f t="shared" ref="AP20:AP21" si="54">+IF(OR(F20=18),AT20,"")</f>
        <v/>
      </c>
      <c r="AQ20" s="245" t="str">
        <f t="shared" ref="AQ20:AQ21" si="55">+IF(OR(F20=22),AT20,"")</f>
        <v/>
      </c>
      <c r="AR20" s="245" t="str">
        <f t="shared" ref="AR20:AR21" si="56">+IF(OR(F20=12),AT20,"")</f>
        <v/>
      </c>
      <c r="AS20" s="18">
        <f t="shared" ref="AS20:AS21" si="57">+(M20+O20+120)*2*Q20/1000</f>
        <v>0</v>
      </c>
      <c r="AT20" s="18" t="str">
        <f t="shared" ref="AT20:AT21" si="58">+IF(OR(S20="四周封白色1.0PVC油漆专用"),AS20,"")</f>
        <v/>
      </c>
      <c r="AU20" s="30"/>
      <c r="AV20" s="94" t="s">
        <v>354</v>
      </c>
      <c r="AW20" s="30"/>
      <c r="AX20" s="30"/>
      <c r="AY20" s="30"/>
      <c r="AZ20" s="30"/>
      <c r="BA20" s="30"/>
      <c r="BB20" s="30"/>
      <c r="BC20" s="30"/>
      <c r="BD20" s="30"/>
      <c r="BE20" s="30"/>
      <c r="BF20" s="30"/>
      <c r="BG20" s="30"/>
      <c r="BH20" s="11"/>
      <c r="BI20" s="11"/>
      <c r="BJ20" s="11"/>
      <c r="BK20" s="11"/>
      <c r="BL20" s="11"/>
      <c r="BM20" s="11"/>
      <c r="BN20" s="11"/>
      <c r="BO20" s="11"/>
      <c r="BP20" s="11"/>
      <c r="BQ20" s="11"/>
      <c r="BR20" s="11"/>
      <c r="BS20" s="11"/>
      <c r="BT20" s="11"/>
      <c r="BU20" s="11"/>
      <c r="BV20" s="11"/>
      <c r="BW20" s="11"/>
      <c r="BX20" s="11"/>
      <c r="BY20" s="11"/>
      <c r="BZ20" s="11"/>
    </row>
    <row r="21" spans="1:78" ht="17.45" customHeight="1">
      <c r="A21" s="419">
        <v>14</v>
      </c>
      <c r="B21" s="419"/>
      <c r="C21" s="495"/>
      <c r="D21" s="495"/>
      <c r="E21" s="495"/>
      <c r="F21" s="487"/>
      <c r="G21" s="489"/>
      <c r="H21" s="487"/>
      <c r="I21" s="488"/>
      <c r="J21" s="489"/>
      <c r="K21" s="487" t="str">
        <f t="shared" si="40"/>
        <v/>
      </c>
      <c r="L21" s="489"/>
      <c r="M21" s="434"/>
      <c r="N21" s="434"/>
      <c r="O21" s="434"/>
      <c r="P21" s="434"/>
      <c r="Q21" s="434"/>
      <c r="R21" s="434"/>
      <c r="S21" s="434"/>
      <c r="T21" s="434"/>
      <c r="U21" s="434"/>
      <c r="V21" s="434"/>
      <c r="W21" s="434"/>
      <c r="X21" s="495" t="str">
        <f t="shared" si="1"/>
        <v/>
      </c>
      <c r="Y21" s="495"/>
      <c r="Z21" s="495"/>
      <c r="AA21" s="495" t="str">
        <f t="shared" si="41"/>
        <v/>
      </c>
      <c r="AB21" s="495"/>
      <c r="AC21" s="14" t="str">
        <f t="shared" si="42"/>
        <v/>
      </c>
      <c r="AD21" s="15">
        <f t="shared" si="43"/>
        <v>0</v>
      </c>
      <c r="AE21" s="15">
        <f t="shared" si="44"/>
        <v>0</v>
      </c>
      <c r="AF21" s="16" t="str">
        <f t="shared" si="45"/>
        <v/>
      </c>
      <c r="AG21" s="97">
        <f t="shared" si="46"/>
        <v>0</v>
      </c>
      <c r="AH21" s="97">
        <f t="shared" si="47"/>
        <v>0</v>
      </c>
      <c r="AI21" s="98">
        <f t="shared" si="9"/>
        <v>0</v>
      </c>
      <c r="AJ21" s="98" t="str">
        <f t="shared" si="48"/>
        <v/>
      </c>
      <c r="AK21" s="245" t="str">
        <f t="shared" si="49"/>
        <v/>
      </c>
      <c r="AL21" s="245" t="str">
        <f t="shared" si="50"/>
        <v/>
      </c>
      <c r="AM21" s="245" t="str">
        <f t="shared" si="51"/>
        <v/>
      </c>
      <c r="AN21" s="245" t="str">
        <f t="shared" si="52"/>
        <v/>
      </c>
      <c r="AO21" s="245" t="str">
        <f t="shared" si="53"/>
        <v/>
      </c>
      <c r="AP21" s="245" t="str">
        <f t="shared" si="54"/>
        <v/>
      </c>
      <c r="AQ21" s="245" t="str">
        <f t="shared" si="55"/>
        <v/>
      </c>
      <c r="AR21" s="245" t="str">
        <f t="shared" si="56"/>
        <v/>
      </c>
      <c r="AS21" s="18">
        <f t="shared" si="57"/>
        <v>0</v>
      </c>
      <c r="AT21" s="18" t="str">
        <f t="shared" si="58"/>
        <v/>
      </c>
      <c r="AU21" s="30"/>
      <c r="AV21" s="94" t="s">
        <v>355</v>
      </c>
      <c r="AW21" s="30"/>
      <c r="AX21" s="30"/>
      <c r="AY21" s="30"/>
      <c r="AZ21" s="30"/>
      <c r="BA21" s="30"/>
      <c r="BB21" s="30"/>
      <c r="BC21" s="30"/>
      <c r="BD21" s="30"/>
      <c r="BE21" s="30"/>
      <c r="BF21" s="30"/>
      <c r="BG21" s="30"/>
      <c r="BH21" s="11"/>
      <c r="BI21" s="11"/>
      <c r="BJ21" s="11"/>
      <c r="BK21" s="11"/>
      <c r="BL21" s="11"/>
      <c r="BM21" s="11"/>
      <c r="BN21" s="11"/>
      <c r="BO21" s="11"/>
      <c r="BP21" s="11"/>
      <c r="BQ21" s="11"/>
      <c r="BR21" s="11"/>
      <c r="BS21" s="11"/>
      <c r="BT21" s="11"/>
      <c r="BU21" s="11"/>
      <c r="BV21" s="11"/>
      <c r="BW21" s="11"/>
      <c r="BX21" s="11"/>
      <c r="BY21" s="11"/>
      <c r="BZ21" s="11"/>
    </row>
    <row r="22" spans="1:78" ht="17.45" customHeight="1">
      <c r="A22" s="64" t="s">
        <v>10</v>
      </c>
      <c r="B22" s="64"/>
      <c r="C22" s="419">
        <f>AC23</f>
        <v>0</v>
      </c>
      <c r="D22" s="419"/>
      <c r="E22" s="419"/>
      <c r="F22" s="419" t="s">
        <v>45</v>
      </c>
      <c r="G22" s="419"/>
      <c r="H22" s="419" t="s">
        <v>46</v>
      </c>
      <c r="I22" s="419"/>
      <c r="J22" s="419"/>
      <c r="K22" s="553">
        <f>AD23</f>
        <v>0</v>
      </c>
      <c r="L22" s="553"/>
      <c r="M22" s="419" t="s">
        <v>45</v>
      </c>
      <c r="N22" s="419"/>
      <c r="O22" s="419" t="s">
        <v>47</v>
      </c>
      <c r="P22" s="419"/>
      <c r="Q22" s="419">
        <f>AE23</f>
        <v>0</v>
      </c>
      <c r="R22" s="419"/>
      <c r="S22" s="64" t="s">
        <v>45</v>
      </c>
      <c r="T22" s="419" t="s">
        <v>48</v>
      </c>
      <c r="U22" s="419"/>
      <c r="V22" s="240">
        <f>+SUM(AF8:AF21)</f>
        <v>0</v>
      </c>
      <c r="W22" s="280" t="s">
        <v>49</v>
      </c>
      <c r="X22" s="438" t="s">
        <v>542</v>
      </c>
      <c r="Y22" s="672"/>
      <c r="Z22" s="670" t="e">
        <f>油漆料单!K2</f>
        <v>#N/A</v>
      </c>
      <c r="AA22" s="671"/>
      <c r="AB22" s="241" t="s">
        <v>543</v>
      </c>
      <c r="AC22" s="22"/>
      <c r="AD22" s="22"/>
      <c r="AE22" s="22"/>
      <c r="AF22" s="32"/>
      <c r="AG22" s="99"/>
      <c r="AH22" s="99"/>
      <c r="AI22" s="100"/>
      <c r="AJ22" s="100"/>
      <c r="AK22" s="25" t="str">
        <f>AK6</f>
        <v>25A</v>
      </c>
      <c r="AL22" s="25" t="str">
        <f>AL6</f>
        <v>18A</v>
      </c>
      <c r="AM22" s="25" t="str">
        <f>AM6</f>
        <v>22A</v>
      </c>
      <c r="AN22" s="25" t="str">
        <f>AN6</f>
        <v>12A</v>
      </c>
      <c r="AO22" s="101" t="s">
        <v>50</v>
      </c>
      <c r="AP22" s="101" t="s">
        <v>51</v>
      </c>
      <c r="AQ22" s="101" t="s">
        <v>333</v>
      </c>
      <c r="AR22" s="101" t="s">
        <v>52</v>
      </c>
      <c r="AS22" s="25"/>
      <c r="AU22" s="30"/>
      <c r="AV22" s="30"/>
      <c r="AW22" s="30"/>
      <c r="AX22" s="30"/>
      <c r="AY22" s="30"/>
      <c r="AZ22" s="30"/>
      <c r="BA22" s="30"/>
      <c r="BB22" s="30"/>
      <c r="BC22" s="30"/>
      <c r="BD22" s="30"/>
      <c r="BE22" s="30"/>
      <c r="BF22" s="30"/>
      <c r="BG22" s="30"/>
      <c r="BH22" s="11"/>
      <c r="BI22" s="11"/>
      <c r="BJ22" s="11"/>
      <c r="BK22" s="11"/>
      <c r="BL22" s="11"/>
      <c r="BM22" s="11"/>
      <c r="BN22" s="11"/>
      <c r="BO22" s="11"/>
      <c r="BP22" s="11"/>
      <c r="BQ22" s="11"/>
      <c r="BR22" s="11"/>
      <c r="BS22" s="11"/>
      <c r="BT22" s="11"/>
      <c r="BU22" s="11"/>
      <c r="BV22" s="11"/>
      <c r="BW22" s="11"/>
      <c r="BX22" s="11"/>
      <c r="BY22" s="11"/>
      <c r="BZ22" s="11"/>
    </row>
    <row r="23" spans="1:78" ht="39.950000000000003" customHeight="1">
      <c r="A23" s="451" t="s">
        <v>54</v>
      </c>
      <c r="B23" s="452"/>
      <c r="C23" s="452"/>
      <c r="D23" s="452"/>
      <c r="E23" s="452"/>
      <c r="F23" s="452"/>
      <c r="G23" s="452"/>
      <c r="H23" s="452"/>
      <c r="I23" s="452"/>
      <c r="J23" s="452"/>
      <c r="K23" s="452"/>
      <c r="L23" s="452"/>
      <c r="M23" s="452"/>
      <c r="N23" s="452"/>
      <c r="O23" s="452"/>
      <c r="P23" s="452"/>
      <c r="Q23" s="452"/>
      <c r="R23" s="452"/>
      <c r="S23" s="452"/>
      <c r="T23" s="452"/>
      <c r="U23" s="452"/>
      <c r="V23" s="452"/>
      <c r="W23" s="452"/>
      <c r="X23" s="669"/>
      <c r="Y23" s="669"/>
      <c r="Z23" s="669"/>
      <c r="AA23" s="669"/>
      <c r="AB23" s="28"/>
      <c r="AC23" s="29">
        <f>+SUM(AC8:AC21)</f>
        <v>0</v>
      </c>
      <c r="AD23" s="29">
        <f>+SUM(AD8:AD21)</f>
        <v>0</v>
      </c>
      <c r="AE23" s="65">
        <f>+SUM(AE8:AE21)</f>
        <v>0</v>
      </c>
      <c r="AF23" s="65"/>
      <c r="AG23" s="102">
        <f>+SUM(AG8:AG21)</f>
        <v>0</v>
      </c>
      <c r="AH23" s="102">
        <f>+SUM(AH8:AH21)</f>
        <v>0</v>
      </c>
      <c r="AI23" s="25"/>
      <c r="AJ23" s="25">
        <f t="shared" ref="AJ23:AR23" si="59">+SUM(AJ8:AJ21)</f>
        <v>0</v>
      </c>
      <c r="AK23" s="25">
        <f t="shared" si="59"/>
        <v>0</v>
      </c>
      <c r="AL23" s="25">
        <f t="shared" si="59"/>
        <v>0</v>
      </c>
      <c r="AM23" s="25">
        <f t="shared" si="59"/>
        <v>0</v>
      </c>
      <c r="AN23" s="25">
        <f t="shared" si="59"/>
        <v>0</v>
      </c>
      <c r="AO23" s="25">
        <f t="shared" si="59"/>
        <v>0</v>
      </c>
      <c r="AP23" s="25">
        <f t="shared" si="59"/>
        <v>0</v>
      </c>
      <c r="AQ23" s="25">
        <f t="shared" si="59"/>
        <v>0</v>
      </c>
      <c r="AR23" s="25">
        <f t="shared" si="59"/>
        <v>0</v>
      </c>
      <c r="AS23" s="25"/>
      <c r="AT23" s="25"/>
      <c r="AU23" s="30"/>
      <c r="AV23" s="30"/>
      <c r="AW23" s="30"/>
      <c r="AX23" s="30"/>
      <c r="AY23" s="30"/>
      <c r="AZ23" s="30"/>
      <c r="BA23" s="30"/>
      <c r="BB23" s="30"/>
      <c r="BC23" s="30"/>
      <c r="BD23" s="30"/>
      <c r="BE23" s="30"/>
      <c r="BF23" s="30"/>
      <c r="BG23" s="30"/>
      <c r="BH23" s="11"/>
      <c r="BI23" s="11"/>
      <c r="BJ23" s="11"/>
      <c r="BK23" s="11"/>
      <c r="BL23" s="11"/>
      <c r="BM23" s="11"/>
      <c r="BN23" s="11"/>
      <c r="BO23" s="11"/>
      <c r="BP23" s="11"/>
      <c r="BQ23" s="11"/>
      <c r="BR23" s="11"/>
      <c r="BS23" s="11"/>
      <c r="BT23" s="11"/>
      <c r="BU23" s="11"/>
      <c r="BV23" s="11"/>
      <c r="BW23" s="11"/>
      <c r="BX23" s="11"/>
      <c r="BY23" s="11"/>
      <c r="BZ23" s="11"/>
    </row>
    <row r="24" spans="1:78" ht="18" customHeight="1">
      <c r="T24" s="29"/>
      <c r="AE24" s="29"/>
      <c r="AF24" s="32"/>
      <c r="AG24" s="99"/>
      <c r="AH24" s="99"/>
      <c r="AI24" s="33"/>
      <c r="AJ24" s="26">
        <f>+ROUNDUP(AJ23,1)</f>
        <v>0</v>
      </c>
      <c r="AK24" s="26">
        <f>+ROUNDUP(AK23,1)</f>
        <v>0</v>
      </c>
      <c r="AL24" s="26">
        <f>+ROUNDUP(AL23,1)</f>
        <v>0</v>
      </c>
      <c r="AM24" s="26">
        <f>+ROUNDUP(AM23,1)</f>
        <v>0</v>
      </c>
      <c r="AN24" s="26">
        <f>+ROUNDUP(AN23,1)</f>
        <v>0</v>
      </c>
      <c r="AS24" s="33"/>
      <c r="AU24" s="30"/>
      <c r="AV24" s="30"/>
      <c r="AW24" s="30"/>
      <c r="AX24" s="30"/>
      <c r="AY24" s="30"/>
      <c r="AZ24" s="30"/>
      <c r="BA24" s="30"/>
      <c r="BB24" s="30"/>
      <c r="BC24" s="30"/>
      <c r="BD24" s="30"/>
      <c r="BE24" s="30"/>
      <c r="BF24" s="30"/>
      <c r="BG24" s="30"/>
      <c r="BH24" s="11"/>
      <c r="BI24" s="11"/>
      <c r="BJ24" s="11"/>
      <c r="BK24" s="11"/>
      <c r="BL24" s="11"/>
      <c r="BM24" s="11"/>
      <c r="BN24" s="11"/>
      <c r="BO24" s="11"/>
      <c r="BP24" s="11"/>
      <c r="BQ24" s="11"/>
      <c r="BR24" s="11"/>
      <c r="BS24" s="11"/>
      <c r="BT24" s="11"/>
      <c r="BU24" s="11"/>
      <c r="BV24" s="11"/>
      <c r="BW24" s="11"/>
      <c r="BX24" s="11"/>
      <c r="BY24" s="11"/>
      <c r="BZ24" s="11"/>
    </row>
    <row r="25" spans="1:78" ht="18" customHeight="1">
      <c r="T25" s="29"/>
      <c r="U25" s="29"/>
      <c r="V25" s="29"/>
      <c r="W25" s="29"/>
      <c r="X25" s="29"/>
      <c r="Y25" s="29"/>
      <c r="Z25" s="29"/>
      <c r="AA25" s="29"/>
      <c r="AB25" s="29"/>
      <c r="AC25" s="29"/>
      <c r="AD25" s="29"/>
      <c r="AE25" s="29"/>
      <c r="AF25" s="32"/>
      <c r="AG25" s="99"/>
      <c r="AH25" s="99"/>
      <c r="AI25" s="33"/>
      <c r="AJ25" s="33"/>
      <c r="AS25" s="33"/>
      <c r="AU25" s="30"/>
      <c r="AV25" s="30"/>
      <c r="AW25" s="30"/>
      <c r="AX25" s="30"/>
      <c r="AY25" s="30"/>
      <c r="AZ25" s="30"/>
      <c r="BA25" s="30"/>
      <c r="BB25" s="30"/>
      <c r="BC25" s="30"/>
      <c r="BD25" s="30"/>
      <c r="BE25" s="30"/>
      <c r="BF25" s="30"/>
      <c r="BG25" s="30"/>
      <c r="BH25" s="11"/>
      <c r="BI25" s="11"/>
      <c r="BJ25" s="11"/>
      <c r="BK25" s="11"/>
      <c r="BL25" s="11"/>
      <c r="BM25" s="11"/>
      <c r="BN25" s="11"/>
      <c r="BO25" s="11"/>
      <c r="BP25" s="11"/>
      <c r="BQ25" s="11"/>
      <c r="BR25" s="11"/>
      <c r="BS25" s="11"/>
      <c r="BT25" s="11"/>
      <c r="BU25" s="11"/>
      <c r="BV25" s="11"/>
      <c r="BW25" s="11"/>
      <c r="BX25" s="11"/>
      <c r="BY25" s="11"/>
      <c r="BZ25" s="11"/>
    </row>
    <row r="26" spans="1:78" ht="30.75" customHeight="1">
      <c r="T26" s="29"/>
      <c r="U26" s="29"/>
      <c r="V26" s="29"/>
      <c r="W26" s="29"/>
      <c r="X26" s="29"/>
      <c r="Y26" s="29"/>
      <c r="Z26" s="29"/>
      <c r="AA26" s="29"/>
      <c r="AB26" s="29"/>
      <c r="AC26" s="29"/>
      <c r="AD26" s="248"/>
      <c r="AE26" s="249"/>
      <c r="AF26" s="250"/>
      <c r="AG26" s="251"/>
      <c r="AH26" s="252"/>
      <c r="AI26" s="33"/>
      <c r="AJ26" s="33"/>
      <c r="AS26" s="33"/>
      <c r="AU26" s="30"/>
      <c r="AV26" s="30"/>
      <c r="AW26" s="30"/>
      <c r="AX26" s="30"/>
      <c r="AY26" s="30"/>
      <c r="AZ26" s="30"/>
      <c r="BA26" s="30"/>
      <c r="BB26" s="30"/>
      <c r="BC26" s="30"/>
      <c r="BD26" s="30"/>
      <c r="BE26" s="30"/>
      <c r="BF26" s="30"/>
      <c r="BG26" s="30"/>
      <c r="BH26" s="11"/>
      <c r="BI26" s="11"/>
      <c r="BJ26" s="11"/>
      <c r="BK26" s="11"/>
      <c r="BL26" s="11"/>
      <c r="BM26" s="11"/>
      <c r="BN26" s="11"/>
      <c r="BO26" s="11"/>
      <c r="BP26" s="11"/>
      <c r="BQ26" s="11"/>
      <c r="BR26" s="11"/>
      <c r="BS26" s="11"/>
      <c r="BT26" s="11"/>
      <c r="BU26" s="11"/>
      <c r="BV26" s="11"/>
      <c r="BW26" s="11"/>
      <c r="BX26" s="11"/>
      <c r="BY26" s="11"/>
      <c r="BZ26" s="11"/>
    </row>
    <row r="27" spans="1:78" ht="18" customHeight="1">
      <c r="AD27" s="246"/>
      <c r="AF27" s="247"/>
      <c r="AH27" s="253"/>
      <c r="AU27" s="30"/>
      <c r="AV27" s="30"/>
      <c r="AW27" s="30"/>
      <c r="AX27" s="30"/>
      <c r="AY27" s="612"/>
      <c r="AZ27" s="612"/>
      <c r="BA27" s="613"/>
      <c r="BB27" s="613"/>
      <c r="BC27" s="613"/>
      <c r="BD27" s="613"/>
      <c r="BE27" s="613"/>
      <c r="BF27" s="456"/>
      <c r="BG27" s="456"/>
      <c r="BH27" s="456"/>
      <c r="BI27" s="456"/>
      <c r="BJ27" s="456"/>
      <c r="BK27" s="456"/>
      <c r="BL27" s="456"/>
      <c r="BM27" s="456"/>
      <c r="BN27" s="456"/>
      <c r="BO27" s="458"/>
      <c r="BP27" s="458"/>
      <c r="BQ27" s="463"/>
      <c r="BR27" s="463"/>
      <c r="BS27" s="463"/>
      <c r="BT27" s="463"/>
      <c r="BU27" s="463"/>
      <c r="BV27" s="463"/>
      <c r="BW27" s="463"/>
      <c r="BX27" s="463"/>
      <c r="BY27" s="463"/>
      <c r="BZ27" s="463"/>
    </row>
    <row r="28" spans="1:78" ht="18" customHeight="1">
      <c r="Y28" s="244"/>
      <c r="AD28" s="246"/>
      <c r="AF28" s="247"/>
      <c r="AH28" s="253"/>
      <c r="AU28" s="30"/>
      <c r="AV28" s="30"/>
      <c r="AW28" s="30"/>
      <c r="AX28" s="30"/>
      <c r="AY28" s="612"/>
      <c r="AZ28" s="612"/>
      <c r="BA28" s="613"/>
      <c r="BB28" s="613"/>
      <c r="BC28" s="613"/>
      <c r="BD28" s="613"/>
      <c r="BE28" s="613"/>
      <c r="BF28" s="456"/>
      <c r="BG28" s="456"/>
      <c r="BH28" s="456"/>
      <c r="BI28" s="456"/>
      <c r="BJ28" s="456"/>
      <c r="BK28" s="456"/>
      <c r="BL28" s="456"/>
      <c r="BM28" s="456"/>
      <c r="BN28" s="456"/>
      <c r="BO28" s="456"/>
      <c r="BP28" s="456"/>
      <c r="BQ28" s="463"/>
      <c r="BR28" s="463"/>
      <c r="BS28" s="463"/>
      <c r="BT28" s="463"/>
      <c r="BU28" s="463"/>
      <c r="BV28" s="463"/>
      <c r="BW28" s="463"/>
      <c r="BX28" s="463"/>
      <c r="BY28" s="463"/>
      <c r="BZ28" s="463"/>
    </row>
    <row r="29" spans="1:78" ht="18" customHeight="1">
      <c r="AD29" s="246"/>
      <c r="AF29" s="247"/>
      <c r="AH29" s="253"/>
      <c r="AU29" s="30"/>
      <c r="AV29" s="30"/>
      <c r="AW29" s="30"/>
      <c r="AX29" s="30"/>
      <c r="AY29" s="612"/>
      <c r="AZ29" s="612"/>
      <c r="BA29" s="613"/>
      <c r="BB29" s="613"/>
      <c r="BC29" s="613"/>
      <c r="BD29" s="613"/>
      <c r="BE29" s="613"/>
      <c r="BF29" s="456"/>
      <c r="BG29" s="456"/>
      <c r="BH29" s="456"/>
      <c r="BI29" s="456"/>
      <c r="BJ29" s="456"/>
      <c r="BK29" s="456"/>
      <c r="BL29" s="456"/>
      <c r="BM29" s="456"/>
      <c r="BN29" s="456"/>
      <c r="BO29" s="458"/>
      <c r="BP29" s="458"/>
      <c r="BQ29" s="463"/>
      <c r="BR29" s="463"/>
      <c r="BS29" s="463"/>
      <c r="BT29" s="463"/>
      <c r="BU29" s="463"/>
      <c r="BV29" s="463"/>
      <c r="BW29" s="463"/>
      <c r="BX29" s="463"/>
      <c r="BY29" s="463"/>
      <c r="BZ29" s="463"/>
    </row>
    <row r="30" spans="1:78" ht="18" customHeight="1">
      <c r="AD30" s="246"/>
      <c r="AF30" s="247"/>
      <c r="AU30" s="30"/>
      <c r="AV30" s="30"/>
      <c r="AW30" s="30"/>
      <c r="AX30" s="30"/>
      <c r="AY30" s="612"/>
      <c r="AZ30" s="612"/>
      <c r="BA30" s="613"/>
      <c r="BB30" s="613"/>
      <c r="BC30" s="613"/>
      <c r="BD30" s="613"/>
      <c r="BE30" s="613"/>
      <c r="BF30" s="456"/>
      <c r="BG30" s="456"/>
      <c r="BH30" s="456"/>
      <c r="BI30" s="456"/>
      <c r="BJ30" s="456"/>
      <c r="BK30" s="456"/>
      <c r="BL30" s="456"/>
      <c r="BM30" s="456"/>
      <c r="BN30" s="456"/>
      <c r="BO30" s="458"/>
      <c r="BP30" s="458"/>
      <c r="BQ30" s="463"/>
      <c r="BR30" s="463"/>
      <c r="BS30" s="463"/>
      <c r="BT30" s="463"/>
      <c r="BU30" s="463"/>
      <c r="BV30" s="463"/>
      <c r="BW30" s="463"/>
      <c r="BX30" s="463"/>
      <c r="BY30" s="463"/>
      <c r="BZ30" s="463"/>
    </row>
    <row r="31" spans="1:78" ht="18" customHeight="1">
      <c r="AD31" s="246"/>
      <c r="AF31" s="247"/>
      <c r="AH31" s="253"/>
      <c r="AU31" s="30"/>
      <c r="AV31" s="30"/>
      <c r="AW31" s="30"/>
      <c r="AX31" s="30"/>
      <c r="AY31" s="612"/>
      <c r="AZ31" s="612"/>
      <c r="BA31" s="616"/>
      <c r="BB31" s="616"/>
      <c r="BC31" s="616"/>
      <c r="BD31" s="616"/>
      <c r="BE31" s="616"/>
      <c r="BF31" s="466"/>
      <c r="BG31" s="466"/>
      <c r="BH31" s="466"/>
      <c r="BI31" s="466"/>
      <c r="BJ31" s="466"/>
      <c r="BK31" s="466"/>
      <c r="BL31" s="466"/>
      <c r="BM31" s="466"/>
      <c r="BN31" s="466"/>
      <c r="BO31" s="466"/>
      <c r="BP31" s="466"/>
      <c r="BQ31" s="456"/>
      <c r="BR31" s="456"/>
      <c r="BS31" s="456"/>
      <c r="BT31" s="456"/>
      <c r="BU31" s="456"/>
      <c r="BV31" s="456"/>
      <c r="BW31" s="456"/>
      <c r="BX31" s="456"/>
      <c r="BY31" s="456"/>
      <c r="BZ31" s="456"/>
    </row>
    <row r="32" spans="1:78" ht="18" customHeight="1">
      <c r="AD32" s="246"/>
      <c r="AH32" s="253"/>
      <c r="AU32" s="30"/>
      <c r="AV32" s="30"/>
      <c r="AW32" s="30"/>
      <c r="AX32" s="30"/>
      <c r="AY32" s="612"/>
      <c r="AZ32" s="612"/>
      <c r="BA32" s="615"/>
      <c r="BB32" s="613"/>
      <c r="BC32" s="613"/>
      <c r="BD32" s="613"/>
      <c r="BE32" s="613"/>
      <c r="BF32" s="456"/>
      <c r="BG32" s="456"/>
      <c r="BH32" s="456"/>
      <c r="BI32" s="456"/>
      <c r="BJ32" s="456"/>
      <c r="BK32" s="456"/>
      <c r="BL32" s="456"/>
      <c r="BM32" s="456"/>
      <c r="BN32" s="456"/>
      <c r="BO32" s="456"/>
      <c r="BP32" s="456"/>
      <c r="BQ32" s="456"/>
      <c r="BR32" s="456"/>
      <c r="BS32" s="456"/>
      <c r="BT32" s="456"/>
      <c r="BU32" s="456"/>
      <c r="BV32" s="456"/>
      <c r="BW32" s="456"/>
      <c r="BX32" s="456"/>
      <c r="BY32" s="456"/>
      <c r="BZ32" s="456"/>
    </row>
    <row r="33" spans="4:78" ht="18" customHeight="1">
      <c r="D33" s="29"/>
      <c r="E33" s="66"/>
      <c r="F33" s="66"/>
      <c r="G33" s="66"/>
      <c r="H33" s="66"/>
      <c r="I33" s="66"/>
      <c r="J33" s="66"/>
      <c r="K33" s="66"/>
      <c r="L33" s="66"/>
      <c r="M33" s="66"/>
      <c r="N33" s="66"/>
      <c r="O33" s="66"/>
      <c r="P33" s="66"/>
      <c r="Q33" s="66"/>
      <c r="R33" s="66"/>
      <c r="S33" s="66"/>
      <c r="T33" s="29"/>
      <c r="U33" s="29"/>
      <c r="V33" s="29"/>
      <c r="AD33" s="246"/>
      <c r="AF33" s="247"/>
      <c r="AH33" s="253"/>
      <c r="AU33" s="30"/>
      <c r="AV33" s="30"/>
      <c r="AW33" s="30"/>
      <c r="AX33" s="30"/>
      <c r="AY33" s="612"/>
      <c r="AZ33" s="612"/>
      <c r="BA33" s="614"/>
      <c r="BB33" s="614"/>
      <c r="BC33" s="614"/>
      <c r="BD33" s="614"/>
      <c r="BE33" s="614"/>
      <c r="BF33" s="614"/>
      <c r="BG33" s="614"/>
      <c r="BH33" s="614"/>
      <c r="BI33" s="614"/>
      <c r="BJ33" s="614"/>
      <c r="BK33" s="614"/>
      <c r="BL33" s="614"/>
      <c r="BM33" s="614"/>
      <c r="BN33" s="614"/>
      <c r="BO33" s="614"/>
      <c r="BP33" s="614"/>
      <c r="BQ33" s="614"/>
      <c r="BR33" s="614"/>
      <c r="BS33" s="614"/>
      <c r="BT33" s="614"/>
      <c r="BU33" s="614"/>
      <c r="BV33" s="614"/>
      <c r="BW33" s="614"/>
      <c r="BX33" s="614"/>
      <c r="BY33" s="614"/>
      <c r="BZ33" s="614"/>
    </row>
    <row r="34" spans="4:78" ht="18" customHeight="1">
      <c r="D34" s="29"/>
      <c r="E34" s="66"/>
      <c r="F34" s="66"/>
      <c r="G34" s="66"/>
      <c r="H34" s="66"/>
      <c r="I34" s="66"/>
      <c r="J34" s="66"/>
      <c r="K34" s="66"/>
      <c r="L34" s="66"/>
      <c r="M34" s="66"/>
      <c r="N34" s="66"/>
      <c r="O34" s="66"/>
      <c r="P34" s="66"/>
      <c r="Q34" s="66"/>
      <c r="R34" s="66"/>
      <c r="S34" s="66"/>
      <c r="T34" s="29"/>
      <c r="U34" s="29"/>
      <c r="V34" s="29"/>
      <c r="AD34" s="246"/>
      <c r="AF34" s="247"/>
      <c r="AH34" s="253"/>
      <c r="AU34" s="30"/>
      <c r="AV34" s="30"/>
      <c r="AW34" s="30"/>
      <c r="AX34" s="30"/>
      <c r="AY34" s="612"/>
      <c r="AZ34" s="612"/>
      <c r="BA34" s="613"/>
      <c r="BB34" s="613"/>
      <c r="BC34" s="613"/>
      <c r="BD34" s="613"/>
      <c r="BE34" s="613"/>
      <c r="BF34" s="456"/>
      <c r="BG34" s="456"/>
      <c r="BH34" s="456"/>
      <c r="BI34" s="456"/>
      <c r="BJ34" s="456"/>
      <c r="BK34" s="456"/>
      <c r="BL34" s="456"/>
      <c r="BM34" s="456"/>
      <c r="BN34" s="456"/>
      <c r="BO34" s="456"/>
      <c r="BP34" s="456"/>
      <c r="BQ34" s="456"/>
      <c r="BR34" s="456"/>
      <c r="BS34" s="456"/>
      <c r="BT34" s="456"/>
      <c r="BU34" s="456"/>
      <c r="BV34" s="456"/>
      <c r="BW34" s="456"/>
      <c r="BX34" s="456"/>
      <c r="BY34" s="456"/>
      <c r="BZ34" s="456"/>
    </row>
    <row r="35" spans="4:78" ht="18" customHeight="1">
      <c r="D35" s="29"/>
      <c r="E35" s="66"/>
      <c r="F35" s="66"/>
      <c r="G35" s="66"/>
      <c r="H35" s="66"/>
      <c r="I35" s="66"/>
      <c r="J35" s="66"/>
      <c r="K35" s="66"/>
      <c r="L35" s="66"/>
      <c r="M35" s="66"/>
      <c r="N35" s="66"/>
      <c r="O35" s="66"/>
      <c r="P35" s="66"/>
      <c r="Q35" s="66"/>
      <c r="R35" s="66"/>
      <c r="S35" s="66"/>
      <c r="T35" s="29"/>
      <c r="U35" s="29"/>
      <c r="V35" s="29"/>
      <c r="AU35" s="30"/>
      <c r="AV35" s="30"/>
      <c r="AW35" s="30"/>
      <c r="AX35" s="30"/>
      <c r="AY35" s="612"/>
      <c r="AZ35" s="612"/>
      <c r="BA35" s="613"/>
      <c r="BB35" s="613"/>
      <c r="BC35" s="613"/>
      <c r="BD35" s="613"/>
      <c r="BE35" s="613"/>
      <c r="BF35" s="456"/>
      <c r="BG35" s="456"/>
      <c r="BH35" s="456"/>
      <c r="BI35" s="456"/>
      <c r="BJ35" s="456"/>
      <c r="BK35" s="456"/>
      <c r="BL35" s="456"/>
      <c r="BM35" s="456"/>
      <c r="BN35" s="456"/>
      <c r="BO35" s="456"/>
      <c r="BP35" s="456"/>
      <c r="BQ35" s="460"/>
      <c r="BR35" s="460"/>
      <c r="BS35" s="460"/>
      <c r="BT35" s="460"/>
      <c r="BU35" s="460"/>
      <c r="BV35" s="460"/>
      <c r="BW35" s="460"/>
      <c r="BX35" s="460"/>
      <c r="BY35" s="460"/>
      <c r="BZ35" s="460"/>
    </row>
    <row r="36" spans="4:78" ht="18" customHeight="1">
      <c r="D36" s="29"/>
      <c r="E36" s="66"/>
      <c r="F36" s="66"/>
      <c r="G36" s="66"/>
      <c r="H36" s="66"/>
      <c r="I36" s="66"/>
      <c r="J36" s="66"/>
      <c r="K36" s="66"/>
      <c r="L36" s="66"/>
      <c r="M36" s="66"/>
      <c r="N36" s="66"/>
      <c r="O36" s="66"/>
      <c r="P36" s="66"/>
      <c r="Q36" s="66"/>
      <c r="R36" s="66"/>
      <c r="S36" s="66"/>
      <c r="T36" s="29"/>
      <c r="U36" s="29"/>
      <c r="V36" s="29"/>
      <c r="AU36" s="30"/>
      <c r="AV36" s="30"/>
      <c r="AW36" s="30"/>
      <c r="AX36" s="30"/>
      <c r="AY36" s="612"/>
      <c r="AZ36" s="612"/>
      <c r="BA36" s="613"/>
      <c r="BB36" s="613"/>
      <c r="BC36" s="613"/>
      <c r="BD36" s="613"/>
      <c r="BE36" s="613"/>
      <c r="BF36" s="456"/>
      <c r="BG36" s="456"/>
      <c r="BH36" s="456"/>
      <c r="BI36" s="456"/>
      <c r="BJ36" s="456"/>
      <c r="BK36" s="456"/>
      <c r="BL36" s="456"/>
      <c r="BM36" s="456"/>
      <c r="BN36" s="456"/>
      <c r="BO36" s="456"/>
      <c r="BP36" s="456"/>
      <c r="BQ36" s="456"/>
      <c r="BR36" s="456"/>
      <c r="BS36" s="456"/>
      <c r="BT36" s="456"/>
      <c r="BU36" s="456"/>
      <c r="BV36" s="456"/>
      <c r="BW36" s="456"/>
      <c r="BX36" s="456"/>
      <c r="BY36" s="456"/>
      <c r="BZ36" s="456"/>
    </row>
    <row r="37" spans="4:78" ht="18" customHeight="1">
      <c r="D37" s="29"/>
      <c r="E37" s="66"/>
      <c r="F37" s="66"/>
      <c r="G37" s="66"/>
      <c r="H37" s="66"/>
      <c r="I37" s="66"/>
      <c r="J37" s="66"/>
      <c r="K37" s="66"/>
      <c r="L37" s="66"/>
      <c r="M37" s="66"/>
      <c r="N37" s="66"/>
      <c r="O37" s="66"/>
      <c r="P37" s="66"/>
      <c r="Q37" s="66"/>
      <c r="R37" s="66"/>
      <c r="S37" s="66"/>
      <c r="T37" s="29"/>
      <c r="U37" s="29"/>
      <c r="V37" s="29"/>
      <c r="AU37" s="30"/>
      <c r="AV37" s="30"/>
      <c r="AW37" s="30"/>
      <c r="AX37" s="30"/>
      <c r="AY37" s="612"/>
      <c r="AZ37" s="612"/>
      <c r="BA37" s="617"/>
      <c r="BB37" s="617"/>
      <c r="BC37" s="617"/>
      <c r="BD37" s="617"/>
      <c r="BE37" s="617"/>
      <c r="BF37" s="617"/>
      <c r="BG37" s="617"/>
      <c r="BH37" s="617"/>
      <c r="BI37" s="617"/>
      <c r="BJ37" s="617"/>
      <c r="BK37" s="67"/>
      <c r="BL37" s="67"/>
      <c r="BM37" s="67"/>
      <c r="BN37" s="67"/>
      <c r="BO37" s="67"/>
      <c r="BP37" s="67"/>
      <c r="BQ37" s="67"/>
      <c r="BR37" s="67"/>
      <c r="BS37" s="67"/>
      <c r="BT37" s="67"/>
      <c r="BU37" s="67"/>
      <c r="BV37" s="67"/>
      <c r="BW37" s="67"/>
      <c r="BX37" s="67"/>
      <c r="BY37" s="67"/>
      <c r="BZ37" s="67"/>
    </row>
    <row r="38" spans="4:78" ht="18" customHeight="1">
      <c r="D38" s="29"/>
      <c r="E38" s="66"/>
      <c r="F38" s="66"/>
      <c r="G38" s="66"/>
      <c r="H38" s="66"/>
      <c r="I38" s="66"/>
      <c r="J38" s="66"/>
      <c r="K38" s="66"/>
      <c r="L38" s="66"/>
      <c r="M38" s="66"/>
      <c r="N38" s="66"/>
      <c r="O38" s="66"/>
      <c r="P38" s="66"/>
      <c r="Q38" s="66"/>
      <c r="R38" s="66"/>
      <c r="S38" s="66"/>
      <c r="T38" s="29"/>
      <c r="U38" s="29"/>
      <c r="V38" s="29"/>
      <c r="AU38" s="30"/>
      <c r="AV38" s="30"/>
      <c r="AW38" s="30"/>
      <c r="AX38" s="30"/>
      <c r="AY38" s="612"/>
      <c r="AZ38" s="612"/>
      <c r="BA38" s="613"/>
      <c r="BB38" s="613"/>
      <c r="BC38" s="613"/>
      <c r="BD38" s="613"/>
      <c r="BE38" s="613"/>
      <c r="BF38" s="456"/>
      <c r="BG38" s="456"/>
      <c r="BH38" s="456"/>
      <c r="BI38" s="456"/>
      <c r="BJ38" s="456"/>
      <c r="BK38" s="456"/>
      <c r="BL38" s="456"/>
      <c r="BM38" s="456"/>
      <c r="BN38" s="456"/>
      <c r="BO38" s="456"/>
      <c r="BP38" s="456"/>
      <c r="BQ38" s="463"/>
      <c r="BR38" s="463"/>
      <c r="BS38" s="463"/>
      <c r="BT38" s="463"/>
      <c r="BU38" s="463"/>
      <c r="BV38" s="463"/>
      <c r="BW38" s="463"/>
      <c r="BX38" s="463"/>
      <c r="BY38" s="463"/>
      <c r="BZ38" s="463"/>
    </row>
    <row r="39" spans="4:78" ht="18" customHeight="1">
      <c r="D39" s="29"/>
      <c r="E39" s="66"/>
      <c r="F39" s="66"/>
      <c r="G39" s="66"/>
      <c r="H39" s="66"/>
      <c r="I39" s="66"/>
      <c r="J39" s="66"/>
      <c r="K39" s="66"/>
      <c r="L39" s="66"/>
      <c r="M39" s="66"/>
      <c r="N39" s="66"/>
      <c r="O39" s="66"/>
      <c r="P39" s="66"/>
      <c r="Q39" s="66"/>
      <c r="R39" s="66"/>
      <c r="S39" s="66"/>
      <c r="T39" s="29"/>
      <c r="U39" s="29"/>
      <c r="V39" s="29"/>
      <c r="AU39" s="30"/>
      <c r="AV39" s="30"/>
      <c r="AW39" s="30"/>
      <c r="AX39" s="30"/>
      <c r="AY39" s="612"/>
      <c r="AZ39" s="612"/>
      <c r="BA39" s="613"/>
      <c r="BB39" s="613"/>
      <c r="BC39" s="613"/>
      <c r="BD39" s="613"/>
      <c r="BE39" s="613"/>
      <c r="BF39" s="456"/>
      <c r="BG39" s="456"/>
      <c r="BH39" s="456"/>
      <c r="BI39" s="456"/>
      <c r="BJ39" s="456"/>
      <c r="BK39" s="456"/>
      <c r="BL39" s="456"/>
      <c r="BM39" s="456"/>
      <c r="BN39" s="456"/>
      <c r="BO39" s="458"/>
      <c r="BP39" s="458"/>
      <c r="BQ39" s="463"/>
      <c r="BR39" s="463"/>
      <c r="BS39" s="463"/>
      <c r="BT39" s="463"/>
      <c r="BU39" s="463"/>
      <c r="BV39" s="463"/>
      <c r="BW39" s="463"/>
      <c r="BX39" s="463"/>
      <c r="BY39" s="463"/>
      <c r="BZ39" s="463"/>
    </row>
    <row r="40" spans="4:78" ht="18" customHeight="1">
      <c r="D40" s="29"/>
      <c r="E40" s="66"/>
      <c r="F40" s="66"/>
      <c r="G40" s="66"/>
      <c r="H40" s="66"/>
      <c r="I40" s="66"/>
      <c r="J40" s="66"/>
      <c r="K40" s="66"/>
      <c r="L40" s="66"/>
      <c r="M40" s="66"/>
      <c r="N40" s="66"/>
      <c r="O40" s="66"/>
      <c r="P40" s="66"/>
      <c r="Q40" s="66"/>
      <c r="R40" s="66"/>
      <c r="S40" s="66"/>
      <c r="T40" s="29"/>
      <c r="U40" s="29"/>
      <c r="V40" s="29"/>
      <c r="AU40" s="30"/>
      <c r="AV40" s="30"/>
      <c r="AW40" s="30"/>
      <c r="AX40" s="30"/>
      <c r="AY40" s="612"/>
      <c r="AZ40" s="612"/>
      <c r="BA40" s="613"/>
      <c r="BB40" s="613"/>
      <c r="BC40" s="613"/>
      <c r="BD40" s="613"/>
      <c r="BE40" s="613"/>
      <c r="BF40" s="456"/>
      <c r="BG40" s="456"/>
      <c r="BH40" s="456"/>
      <c r="BI40" s="456"/>
      <c r="BJ40" s="456"/>
      <c r="BK40" s="456"/>
      <c r="BL40" s="456"/>
      <c r="BM40" s="456"/>
      <c r="BN40" s="456"/>
      <c r="BO40" s="456"/>
      <c r="BP40" s="456"/>
      <c r="BQ40" s="463"/>
      <c r="BR40" s="463"/>
      <c r="BS40" s="463"/>
      <c r="BT40" s="463"/>
      <c r="BU40" s="463"/>
      <c r="BV40" s="463"/>
      <c r="BW40" s="463"/>
      <c r="BX40" s="463"/>
      <c r="BY40" s="463"/>
      <c r="BZ40" s="463"/>
    </row>
    <row r="41" spans="4:78" ht="18" customHeight="1">
      <c r="D41" s="29"/>
      <c r="E41" s="66"/>
      <c r="F41" s="66"/>
      <c r="G41" s="66"/>
      <c r="H41" s="66"/>
      <c r="I41" s="66"/>
      <c r="J41" s="66"/>
      <c r="K41" s="66"/>
      <c r="L41" s="66"/>
      <c r="M41" s="66"/>
      <c r="N41" s="66"/>
      <c r="O41" s="66"/>
      <c r="P41" s="66"/>
      <c r="Q41" s="66"/>
      <c r="R41" s="66"/>
      <c r="S41" s="66"/>
      <c r="T41" s="29"/>
      <c r="U41" s="29"/>
      <c r="V41" s="29"/>
      <c r="AU41" s="30"/>
      <c r="AV41" s="30"/>
      <c r="AW41" s="30"/>
      <c r="AX41" s="30"/>
      <c r="AY41" s="612"/>
      <c r="AZ41" s="612"/>
      <c r="BA41" s="613"/>
      <c r="BB41" s="613"/>
      <c r="BC41" s="613"/>
      <c r="BD41" s="613"/>
      <c r="BE41" s="613"/>
      <c r="BF41" s="456"/>
      <c r="BG41" s="456"/>
      <c r="BH41" s="456"/>
      <c r="BI41" s="456"/>
      <c r="BJ41" s="456"/>
      <c r="BK41" s="456"/>
      <c r="BL41" s="456"/>
      <c r="BM41" s="456"/>
      <c r="BN41" s="456"/>
      <c r="BO41" s="458"/>
      <c r="BP41" s="458"/>
      <c r="BQ41" s="463"/>
      <c r="BR41" s="463"/>
      <c r="BS41" s="463"/>
      <c r="BT41" s="463"/>
      <c r="BU41" s="463"/>
      <c r="BV41" s="463"/>
      <c r="BW41" s="463"/>
      <c r="BX41" s="463"/>
      <c r="BY41" s="463"/>
      <c r="BZ41" s="463"/>
    </row>
    <row r="42" spans="4:78" ht="18" customHeight="1">
      <c r="D42" s="29"/>
      <c r="E42" s="66"/>
      <c r="F42" s="66"/>
      <c r="G42" s="66"/>
      <c r="H42" s="66"/>
      <c r="I42" s="66"/>
      <c r="J42" s="66"/>
      <c r="K42" s="66"/>
      <c r="L42" s="66"/>
      <c r="M42" s="66"/>
      <c r="N42" s="66"/>
      <c r="O42" s="66"/>
      <c r="P42" s="66"/>
      <c r="Q42" s="66"/>
      <c r="R42" s="66"/>
      <c r="S42" s="66"/>
      <c r="T42" s="29"/>
      <c r="U42" s="29"/>
      <c r="V42" s="29"/>
      <c r="AU42" s="30"/>
      <c r="AV42" s="30"/>
      <c r="AW42" s="30"/>
      <c r="AX42" s="30"/>
      <c r="AY42" s="612"/>
      <c r="AZ42" s="612"/>
      <c r="BA42" s="613"/>
      <c r="BB42" s="613"/>
      <c r="BC42" s="613"/>
      <c r="BD42" s="613"/>
      <c r="BE42" s="613"/>
      <c r="BF42" s="456"/>
      <c r="BG42" s="456"/>
      <c r="BH42" s="456"/>
      <c r="BI42" s="456"/>
      <c r="BJ42" s="456"/>
      <c r="BK42" s="456"/>
      <c r="BL42" s="456"/>
      <c r="BM42" s="456"/>
      <c r="BN42" s="456"/>
      <c r="BO42" s="458"/>
      <c r="BP42" s="458"/>
      <c r="BQ42" s="463"/>
      <c r="BR42" s="463"/>
      <c r="BS42" s="463"/>
      <c r="BT42" s="463"/>
      <c r="BU42" s="463"/>
      <c r="BV42" s="463"/>
      <c r="BW42" s="463"/>
      <c r="BX42" s="463"/>
      <c r="BY42" s="463"/>
      <c r="BZ42" s="463"/>
    </row>
    <row r="43" spans="4:78" ht="18" customHeight="1">
      <c r="D43" s="29"/>
      <c r="E43" s="66"/>
      <c r="F43" s="66"/>
      <c r="G43" s="66"/>
      <c r="H43" s="66"/>
      <c r="I43" s="66"/>
      <c r="J43" s="66"/>
      <c r="K43" s="66"/>
      <c r="L43" s="66"/>
      <c r="M43" s="66"/>
      <c r="N43" s="66"/>
      <c r="O43" s="66"/>
      <c r="P43" s="66"/>
      <c r="Q43" s="66"/>
      <c r="R43" s="66"/>
      <c r="S43" s="66"/>
      <c r="T43" s="29"/>
      <c r="U43" s="29"/>
      <c r="V43" s="29"/>
      <c r="AU43" s="30"/>
      <c r="AV43" s="30"/>
      <c r="AW43" s="30"/>
      <c r="AX43" s="30"/>
      <c r="AY43" s="612"/>
      <c r="AZ43" s="612"/>
      <c r="BA43" s="616"/>
      <c r="BB43" s="616"/>
      <c r="BC43" s="616"/>
      <c r="BD43" s="616"/>
      <c r="BE43" s="616"/>
      <c r="BF43" s="466"/>
      <c r="BG43" s="466"/>
      <c r="BH43" s="466"/>
      <c r="BI43" s="466"/>
      <c r="BJ43" s="466"/>
      <c r="BK43" s="466"/>
      <c r="BL43" s="466"/>
      <c r="BM43" s="466"/>
      <c r="BN43" s="466"/>
      <c r="BO43" s="466"/>
      <c r="BP43" s="466"/>
      <c r="BQ43" s="456"/>
      <c r="BR43" s="456"/>
      <c r="BS43" s="456"/>
      <c r="BT43" s="456"/>
      <c r="BU43" s="456"/>
      <c r="BV43" s="456"/>
      <c r="BW43" s="456"/>
      <c r="BX43" s="456"/>
      <c r="BY43" s="456"/>
      <c r="BZ43" s="456"/>
    </row>
    <row r="44" spans="4:78" ht="18" customHeight="1">
      <c r="D44" s="29"/>
      <c r="E44" s="29"/>
      <c r="F44" s="29"/>
      <c r="G44" s="29"/>
      <c r="H44" s="29"/>
      <c r="I44" s="29"/>
      <c r="J44" s="29"/>
      <c r="K44" s="29"/>
      <c r="L44" s="29"/>
      <c r="M44" s="29"/>
      <c r="N44" s="29"/>
      <c r="O44" s="29"/>
      <c r="P44" s="29"/>
      <c r="Q44" s="29"/>
      <c r="R44" s="29"/>
      <c r="S44" s="29"/>
      <c r="T44" s="29"/>
      <c r="U44" s="29"/>
      <c r="V44" s="29"/>
      <c r="AU44" s="30"/>
      <c r="AV44" s="30"/>
      <c r="AW44" s="30"/>
      <c r="AX44" s="30"/>
      <c r="AY44" s="612"/>
      <c r="AZ44" s="612"/>
      <c r="BA44" s="613"/>
      <c r="BB44" s="613"/>
      <c r="BC44" s="613"/>
      <c r="BD44" s="613"/>
      <c r="BE44" s="613"/>
      <c r="BF44" s="456"/>
      <c r="BG44" s="456"/>
      <c r="BH44" s="456"/>
      <c r="BI44" s="456"/>
      <c r="BJ44" s="456"/>
      <c r="BK44" s="456"/>
      <c r="BL44" s="456"/>
      <c r="BM44" s="456"/>
      <c r="BN44" s="456"/>
      <c r="BO44" s="456"/>
      <c r="BP44" s="456"/>
      <c r="BQ44" s="456"/>
      <c r="BR44" s="456"/>
      <c r="BS44" s="456"/>
      <c r="BT44" s="456"/>
      <c r="BU44" s="456"/>
      <c r="BV44" s="456"/>
      <c r="BW44" s="456"/>
      <c r="BX44" s="456"/>
      <c r="BY44" s="456"/>
      <c r="BZ44" s="456"/>
    </row>
    <row r="45" spans="4:78" ht="18" customHeight="1">
      <c r="D45" s="29"/>
      <c r="E45" s="29"/>
      <c r="F45" s="29"/>
      <c r="G45" s="29"/>
      <c r="H45" s="29"/>
      <c r="I45" s="29"/>
      <c r="J45" s="29"/>
      <c r="K45" s="29"/>
      <c r="L45" s="29"/>
      <c r="M45" s="29"/>
      <c r="N45" s="29"/>
      <c r="O45" s="29"/>
      <c r="P45" s="29"/>
      <c r="Q45" s="29"/>
      <c r="R45" s="29"/>
      <c r="S45" s="29"/>
      <c r="T45" s="29"/>
      <c r="U45" s="29"/>
      <c r="V45" s="29"/>
      <c r="AU45" s="30"/>
      <c r="AV45" s="30"/>
      <c r="AW45" s="30"/>
      <c r="AX45" s="30"/>
      <c r="AY45" s="612"/>
      <c r="AZ45" s="612"/>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row>
    <row r="46" spans="4:78" ht="18" customHeight="1">
      <c r="AU46" s="30"/>
      <c r="AV46" s="30"/>
      <c r="AW46" s="30"/>
      <c r="AX46" s="30"/>
      <c r="AY46" s="612"/>
      <c r="AZ46" s="612"/>
      <c r="BA46" s="613"/>
      <c r="BB46" s="613"/>
      <c r="BC46" s="613"/>
      <c r="BD46" s="613"/>
      <c r="BE46" s="613"/>
      <c r="BF46" s="456"/>
      <c r="BG46" s="456"/>
      <c r="BH46" s="456"/>
      <c r="BI46" s="456"/>
      <c r="BJ46" s="456"/>
      <c r="BK46" s="456"/>
      <c r="BL46" s="456"/>
      <c r="BM46" s="456"/>
      <c r="BN46" s="456"/>
      <c r="BO46" s="456"/>
      <c r="BP46" s="456"/>
      <c r="BQ46" s="456"/>
      <c r="BR46" s="456"/>
      <c r="BS46" s="456"/>
      <c r="BT46" s="456"/>
      <c r="BU46" s="456"/>
      <c r="BV46" s="456"/>
      <c r="BW46" s="456"/>
      <c r="BX46" s="456"/>
      <c r="BY46" s="456"/>
      <c r="BZ46" s="456"/>
    </row>
    <row r="47" spans="4:78" ht="18" customHeight="1">
      <c r="AU47" s="30"/>
      <c r="AV47" s="30"/>
      <c r="AW47" s="30"/>
      <c r="AX47" s="30"/>
      <c r="AY47" s="612"/>
      <c r="AZ47" s="612"/>
      <c r="BA47" s="613"/>
      <c r="BB47" s="613"/>
      <c r="BC47" s="613"/>
      <c r="BD47" s="613"/>
      <c r="BE47" s="613"/>
      <c r="BF47" s="456"/>
      <c r="BG47" s="456"/>
      <c r="BH47" s="456"/>
      <c r="BI47" s="456"/>
      <c r="BJ47" s="456"/>
      <c r="BK47" s="456"/>
      <c r="BL47" s="456"/>
      <c r="BM47" s="456"/>
      <c r="BN47" s="456"/>
      <c r="BO47" s="456"/>
      <c r="BP47" s="456"/>
      <c r="BQ47" s="460"/>
      <c r="BR47" s="460"/>
      <c r="BS47" s="460"/>
      <c r="BT47" s="460"/>
      <c r="BU47" s="460"/>
      <c r="BV47" s="460"/>
      <c r="BW47" s="460"/>
      <c r="BX47" s="460"/>
      <c r="BY47" s="460"/>
      <c r="BZ47" s="460"/>
    </row>
    <row r="48" spans="4:78" ht="18" customHeight="1">
      <c r="AU48" s="30"/>
      <c r="AV48" s="30"/>
      <c r="AW48" s="30"/>
      <c r="AX48" s="30"/>
      <c r="AY48" s="612"/>
      <c r="AZ48" s="612"/>
      <c r="BA48" s="613"/>
      <c r="BB48" s="613"/>
      <c r="BC48" s="613"/>
      <c r="BD48" s="613"/>
      <c r="BE48" s="613"/>
      <c r="BF48" s="456"/>
      <c r="BG48" s="456"/>
      <c r="BH48" s="456"/>
      <c r="BI48" s="456"/>
      <c r="BJ48" s="456"/>
      <c r="BK48" s="456"/>
      <c r="BL48" s="456"/>
      <c r="BM48" s="456"/>
      <c r="BN48" s="456"/>
      <c r="BO48" s="456"/>
      <c r="BP48" s="456"/>
      <c r="BQ48" s="456"/>
      <c r="BR48" s="456"/>
      <c r="BS48" s="456"/>
      <c r="BT48" s="456"/>
      <c r="BU48" s="456"/>
      <c r="BV48" s="456"/>
      <c r="BW48" s="456"/>
      <c r="BX48" s="456"/>
      <c r="BY48" s="456"/>
      <c r="BZ48" s="456"/>
    </row>
    <row r="49" spans="47:78" ht="18" customHeight="1">
      <c r="AU49" s="30"/>
      <c r="AV49" s="30"/>
      <c r="AW49" s="30"/>
      <c r="AX49" s="30"/>
      <c r="AY49" s="612"/>
      <c r="AZ49" s="612"/>
      <c r="BA49" s="619"/>
      <c r="BB49" s="619"/>
      <c r="BC49" s="619"/>
      <c r="BD49" s="619"/>
      <c r="BE49" s="619"/>
      <c r="BF49" s="619"/>
      <c r="BG49" s="619"/>
      <c r="BH49" s="619"/>
      <c r="BI49" s="619"/>
      <c r="BJ49" s="619"/>
      <c r="BK49" s="67"/>
      <c r="BL49" s="67"/>
      <c r="BM49" s="67"/>
      <c r="BN49" s="67"/>
      <c r="BO49" s="67"/>
      <c r="BP49" s="67"/>
      <c r="BQ49" s="67"/>
      <c r="BR49" s="67"/>
      <c r="BS49" s="67"/>
      <c r="BT49" s="67"/>
      <c r="BU49" s="67"/>
      <c r="BV49" s="67"/>
      <c r="BW49" s="67"/>
      <c r="BX49" s="67"/>
      <c r="BY49" s="67"/>
      <c r="BZ49" s="67"/>
    </row>
    <row r="50" spans="47:78" ht="18" customHeight="1">
      <c r="AU50" s="30"/>
      <c r="AV50" s="30"/>
      <c r="AW50" s="30"/>
      <c r="AX50" s="30"/>
      <c r="AY50" s="612"/>
      <c r="AZ50" s="612"/>
      <c r="BA50" s="613"/>
      <c r="BB50" s="613"/>
      <c r="BC50" s="613"/>
      <c r="BD50" s="613"/>
      <c r="BE50" s="613"/>
      <c r="BF50" s="456"/>
      <c r="BG50" s="456"/>
      <c r="BH50" s="456"/>
      <c r="BI50" s="456"/>
      <c r="BJ50" s="456"/>
      <c r="BK50" s="456"/>
      <c r="BL50" s="456"/>
      <c r="BM50" s="456"/>
      <c r="BN50" s="456"/>
      <c r="BO50" s="456"/>
      <c r="BP50" s="456"/>
      <c r="BQ50" s="463"/>
      <c r="BR50" s="463"/>
      <c r="BS50" s="463"/>
      <c r="BT50" s="463"/>
      <c r="BU50" s="463"/>
      <c r="BV50" s="463"/>
      <c r="BW50" s="463"/>
      <c r="BX50" s="463"/>
      <c r="BY50" s="463"/>
      <c r="BZ50" s="463"/>
    </row>
    <row r="51" spans="47:78" ht="18" customHeight="1">
      <c r="AU51" s="30"/>
      <c r="AV51" s="30"/>
      <c r="AW51" s="30"/>
      <c r="AX51" s="30"/>
      <c r="AY51" s="612"/>
      <c r="AZ51" s="612"/>
      <c r="BA51" s="613"/>
      <c r="BB51" s="613"/>
      <c r="BC51" s="613"/>
      <c r="BD51" s="613"/>
      <c r="BE51" s="613"/>
      <c r="BF51" s="456"/>
      <c r="BG51" s="456"/>
      <c r="BH51" s="456"/>
      <c r="BI51" s="456"/>
      <c r="BJ51" s="456"/>
      <c r="BK51" s="456"/>
      <c r="BL51" s="456"/>
      <c r="BM51" s="456"/>
      <c r="BN51" s="456"/>
      <c r="BO51" s="458"/>
      <c r="BP51" s="458"/>
      <c r="BQ51" s="463"/>
      <c r="BR51" s="463"/>
      <c r="BS51" s="463"/>
      <c r="BT51" s="463"/>
      <c r="BU51" s="463"/>
      <c r="BV51" s="463"/>
      <c r="BW51" s="463"/>
      <c r="BX51" s="463"/>
      <c r="BY51" s="463"/>
      <c r="BZ51" s="463"/>
    </row>
    <row r="52" spans="47:78" ht="18" customHeight="1">
      <c r="AU52" s="30"/>
      <c r="AV52" s="30"/>
      <c r="AW52" s="30"/>
      <c r="AX52" s="30"/>
      <c r="AY52" s="612"/>
      <c r="AZ52" s="612"/>
      <c r="BA52" s="613"/>
      <c r="BB52" s="613"/>
      <c r="BC52" s="613"/>
      <c r="BD52" s="613"/>
      <c r="BE52" s="613"/>
      <c r="BF52" s="456"/>
      <c r="BG52" s="456"/>
      <c r="BH52" s="456"/>
      <c r="BI52" s="456"/>
      <c r="BJ52" s="456"/>
      <c r="BK52" s="456"/>
      <c r="BL52" s="456"/>
      <c r="BM52" s="456"/>
      <c r="BN52" s="456"/>
      <c r="BO52" s="456"/>
      <c r="BP52" s="456"/>
      <c r="BQ52" s="463"/>
      <c r="BR52" s="463"/>
      <c r="BS52" s="463"/>
      <c r="BT52" s="463"/>
      <c r="BU52" s="463"/>
      <c r="BV52" s="463"/>
      <c r="BW52" s="463"/>
      <c r="BX52" s="463"/>
      <c r="BY52" s="463"/>
      <c r="BZ52" s="463"/>
    </row>
    <row r="53" spans="47:78" ht="18" customHeight="1">
      <c r="AU53" s="30"/>
      <c r="AV53" s="30"/>
      <c r="AW53" s="30"/>
      <c r="AX53" s="30"/>
      <c r="AY53" s="612"/>
      <c r="AZ53" s="612"/>
      <c r="BA53" s="613"/>
      <c r="BB53" s="613"/>
      <c r="BC53" s="613"/>
      <c r="BD53" s="613"/>
      <c r="BE53" s="613"/>
      <c r="BF53" s="456"/>
      <c r="BG53" s="456"/>
      <c r="BH53" s="456"/>
      <c r="BI53" s="456"/>
      <c r="BJ53" s="456"/>
      <c r="BK53" s="456"/>
      <c r="BL53" s="456"/>
      <c r="BM53" s="456"/>
      <c r="BN53" s="456"/>
      <c r="BO53" s="458"/>
      <c r="BP53" s="458"/>
      <c r="BQ53" s="463"/>
      <c r="BR53" s="463"/>
      <c r="BS53" s="463"/>
      <c r="BT53" s="463"/>
      <c r="BU53" s="463"/>
      <c r="BV53" s="463"/>
      <c r="BW53" s="463"/>
      <c r="BX53" s="463"/>
      <c r="BY53" s="463"/>
      <c r="BZ53" s="463"/>
    </row>
    <row r="54" spans="47:78" ht="18" customHeight="1">
      <c r="AU54" s="30"/>
      <c r="AV54" s="30"/>
      <c r="AW54" s="30"/>
      <c r="AX54" s="30"/>
      <c r="AY54" s="612"/>
      <c r="AZ54" s="612"/>
      <c r="BA54" s="613"/>
      <c r="BB54" s="613"/>
      <c r="BC54" s="613"/>
      <c r="BD54" s="613"/>
      <c r="BE54" s="613"/>
      <c r="BF54" s="456"/>
      <c r="BG54" s="456"/>
      <c r="BH54" s="456"/>
      <c r="BI54" s="456"/>
      <c r="BJ54" s="456"/>
      <c r="BK54" s="456"/>
      <c r="BL54" s="456"/>
      <c r="BM54" s="456"/>
      <c r="BN54" s="456"/>
      <c r="BO54" s="458"/>
      <c r="BP54" s="458"/>
      <c r="BQ54" s="463"/>
      <c r="BR54" s="463"/>
      <c r="BS54" s="463"/>
      <c r="BT54" s="463"/>
      <c r="BU54" s="463"/>
      <c r="BV54" s="463"/>
      <c r="BW54" s="463"/>
      <c r="BX54" s="463"/>
      <c r="BY54" s="463"/>
      <c r="BZ54" s="463"/>
    </row>
    <row r="55" spans="47:78" ht="18" customHeight="1">
      <c r="AU55" s="30"/>
      <c r="AV55" s="30"/>
      <c r="AW55" s="30"/>
      <c r="AX55" s="30"/>
      <c r="AY55" s="612"/>
      <c r="AZ55" s="612"/>
      <c r="BA55" s="616"/>
      <c r="BB55" s="616"/>
      <c r="BC55" s="616"/>
      <c r="BD55" s="616"/>
      <c r="BE55" s="616"/>
      <c r="BF55" s="466"/>
      <c r="BG55" s="466"/>
      <c r="BH55" s="466"/>
      <c r="BI55" s="466"/>
      <c r="BJ55" s="466"/>
      <c r="BK55" s="466"/>
      <c r="BL55" s="466"/>
      <c r="BM55" s="466"/>
      <c r="BN55" s="466"/>
      <c r="BO55" s="466"/>
      <c r="BP55" s="466"/>
      <c r="BQ55" s="462"/>
      <c r="BR55" s="462"/>
      <c r="BS55" s="462"/>
      <c r="BT55" s="462"/>
      <c r="BU55" s="462"/>
      <c r="BV55" s="462"/>
      <c r="BW55" s="462"/>
      <c r="BX55" s="462"/>
      <c r="BY55" s="462"/>
      <c r="BZ55" s="462"/>
    </row>
    <row r="56" spans="47:78" ht="18" customHeight="1">
      <c r="AU56" s="30"/>
      <c r="AV56" s="30"/>
      <c r="AW56" s="30"/>
      <c r="AX56" s="30"/>
      <c r="AY56" s="612"/>
      <c r="AZ56" s="612"/>
      <c r="BA56" s="613"/>
      <c r="BB56" s="613"/>
      <c r="BC56" s="613"/>
      <c r="BD56" s="613"/>
      <c r="BE56" s="613"/>
      <c r="BF56" s="456"/>
      <c r="BG56" s="456"/>
      <c r="BH56" s="456"/>
      <c r="BI56" s="456"/>
      <c r="BJ56" s="456"/>
      <c r="BK56" s="456"/>
      <c r="BL56" s="456"/>
      <c r="BM56" s="456"/>
      <c r="BN56" s="456"/>
      <c r="BO56" s="458"/>
      <c r="BP56" s="458"/>
      <c r="BQ56" s="462"/>
      <c r="BR56" s="462"/>
      <c r="BS56" s="462"/>
      <c r="BT56" s="462"/>
      <c r="BU56" s="462"/>
      <c r="BV56" s="462"/>
      <c r="BW56" s="462"/>
      <c r="BX56" s="462"/>
      <c r="BY56" s="462"/>
      <c r="BZ56" s="462"/>
    </row>
    <row r="57" spans="47:78" ht="18" customHeight="1">
      <c r="AU57" s="30"/>
      <c r="AV57" s="30"/>
      <c r="AW57" s="30"/>
      <c r="AX57" s="30"/>
      <c r="AY57" s="612"/>
      <c r="AZ57" s="612"/>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row>
    <row r="58" spans="47:78" ht="18" customHeight="1">
      <c r="AU58" s="30"/>
      <c r="AV58" s="30"/>
      <c r="AW58" s="30"/>
      <c r="AX58" s="30"/>
      <c r="AY58" s="612"/>
      <c r="AZ58" s="612"/>
      <c r="BA58" s="613"/>
      <c r="BB58" s="613"/>
      <c r="BC58" s="613"/>
      <c r="BD58" s="613"/>
      <c r="BE58" s="613"/>
      <c r="BF58" s="456"/>
      <c r="BG58" s="456"/>
      <c r="BH58" s="456"/>
      <c r="BI58" s="456"/>
      <c r="BJ58" s="456"/>
      <c r="BK58" s="456"/>
      <c r="BL58" s="456"/>
      <c r="BM58" s="456"/>
      <c r="BN58" s="456"/>
      <c r="BO58" s="456"/>
      <c r="BP58" s="456"/>
      <c r="BQ58" s="456"/>
      <c r="BR58" s="456"/>
      <c r="BS58" s="456"/>
      <c r="BT58" s="456"/>
      <c r="BU58" s="456"/>
      <c r="BV58" s="456"/>
      <c r="BW58" s="456"/>
      <c r="BX58" s="456"/>
      <c r="BY58" s="456"/>
      <c r="BZ58" s="456"/>
    </row>
    <row r="59" spans="47:78" ht="18" customHeight="1">
      <c r="AU59" s="30"/>
      <c r="AV59" s="30"/>
      <c r="AW59" s="30"/>
      <c r="AX59" s="30"/>
      <c r="AY59" s="612"/>
      <c r="AZ59" s="612"/>
      <c r="BA59" s="613"/>
      <c r="BB59" s="613"/>
      <c r="BC59" s="613"/>
      <c r="BD59" s="613"/>
      <c r="BE59" s="613"/>
      <c r="BF59" s="456"/>
      <c r="BG59" s="456"/>
      <c r="BH59" s="456"/>
      <c r="BI59" s="456"/>
      <c r="BJ59" s="456"/>
      <c r="BK59" s="456"/>
      <c r="BL59" s="456"/>
      <c r="BM59" s="456"/>
      <c r="BN59" s="456"/>
      <c r="BO59" s="456"/>
      <c r="BP59" s="456"/>
      <c r="BQ59" s="460"/>
      <c r="BR59" s="460"/>
      <c r="BS59" s="460"/>
      <c r="BT59" s="460"/>
      <c r="BU59" s="460"/>
      <c r="BV59" s="460"/>
      <c r="BW59" s="460"/>
      <c r="BX59" s="460"/>
      <c r="BY59" s="460"/>
      <c r="BZ59" s="460"/>
    </row>
    <row r="60" spans="47:78" ht="18" customHeight="1">
      <c r="AU60" s="30"/>
      <c r="AV60" s="30"/>
      <c r="AW60" s="30"/>
      <c r="AX60" s="30"/>
      <c r="AY60" s="612"/>
      <c r="AZ60" s="612"/>
      <c r="BA60" s="613"/>
      <c r="BB60" s="613"/>
      <c r="BC60" s="613"/>
      <c r="BD60" s="613"/>
      <c r="BE60" s="613"/>
      <c r="BF60" s="456"/>
      <c r="BG60" s="456"/>
      <c r="BH60" s="456"/>
      <c r="BI60" s="456"/>
      <c r="BJ60" s="456"/>
      <c r="BK60" s="456"/>
      <c r="BL60" s="456"/>
      <c r="BM60" s="456"/>
      <c r="BN60" s="456"/>
      <c r="BO60" s="456"/>
      <c r="BP60" s="456"/>
      <c r="BQ60" s="456"/>
      <c r="BR60" s="456"/>
      <c r="BS60" s="456"/>
      <c r="BT60" s="456"/>
      <c r="BU60" s="456"/>
      <c r="BV60" s="456"/>
      <c r="BW60" s="456"/>
      <c r="BX60" s="456"/>
      <c r="BY60" s="456"/>
      <c r="BZ60" s="456"/>
    </row>
    <row r="61" spans="47:78" ht="18" customHeight="1">
      <c r="AU61" s="30"/>
      <c r="AV61" s="30"/>
      <c r="AW61" s="30"/>
      <c r="AX61" s="30"/>
      <c r="AY61" s="612"/>
      <c r="AZ61" s="612"/>
      <c r="BA61" s="617"/>
      <c r="BB61" s="617"/>
      <c r="BC61" s="617"/>
      <c r="BD61" s="617"/>
      <c r="BE61" s="617"/>
      <c r="BF61" s="617"/>
      <c r="BG61" s="617"/>
      <c r="BH61" s="617"/>
      <c r="BI61" s="617"/>
      <c r="BJ61" s="617"/>
      <c r="BK61" s="67"/>
      <c r="BL61" s="67"/>
      <c r="BM61" s="67"/>
      <c r="BN61" s="67"/>
      <c r="BO61" s="67"/>
      <c r="BP61" s="67"/>
      <c r="BQ61" s="67"/>
      <c r="BR61" s="67"/>
      <c r="BS61" s="67"/>
      <c r="BT61" s="67"/>
      <c r="BU61" s="67"/>
      <c r="BV61" s="67"/>
      <c r="BW61" s="67"/>
      <c r="BX61" s="67"/>
      <c r="BY61" s="67"/>
      <c r="BZ61" s="67"/>
    </row>
    <row r="62" spans="47:78" ht="18" customHeight="1">
      <c r="AU62" s="30"/>
      <c r="AV62" s="30"/>
      <c r="AW62" s="30"/>
      <c r="AX62" s="30"/>
      <c r="AY62" s="612"/>
      <c r="AZ62" s="612"/>
      <c r="BA62" s="613"/>
      <c r="BB62" s="613"/>
      <c r="BC62" s="613"/>
      <c r="BD62" s="613"/>
      <c r="BE62" s="613"/>
      <c r="BF62" s="456"/>
      <c r="BG62" s="456"/>
      <c r="BH62" s="456"/>
      <c r="BI62" s="456"/>
      <c r="BJ62" s="456"/>
      <c r="BK62" s="456"/>
      <c r="BL62" s="456"/>
      <c r="BM62" s="456"/>
      <c r="BN62" s="456"/>
      <c r="BO62" s="456"/>
      <c r="BP62" s="456"/>
      <c r="BQ62" s="463"/>
      <c r="BR62" s="463"/>
      <c r="BS62" s="463"/>
      <c r="BT62" s="463"/>
      <c r="BU62" s="463"/>
      <c r="BV62" s="463"/>
      <c r="BW62" s="463"/>
      <c r="BX62" s="463"/>
      <c r="BY62" s="463"/>
      <c r="BZ62" s="463"/>
    </row>
    <row r="63" spans="47:78" ht="18" customHeight="1">
      <c r="AU63" s="30"/>
      <c r="AV63" s="30"/>
      <c r="AW63" s="30"/>
      <c r="AX63" s="30"/>
      <c r="AY63" s="612"/>
      <c r="AZ63" s="612"/>
      <c r="BA63" s="613"/>
      <c r="BB63" s="613"/>
      <c r="BC63" s="613"/>
      <c r="BD63" s="613"/>
      <c r="BE63" s="613"/>
      <c r="BF63" s="456"/>
      <c r="BG63" s="456"/>
      <c r="BH63" s="456"/>
      <c r="BI63" s="456"/>
      <c r="BJ63" s="456"/>
      <c r="BK63" s="456"/>
      <c r="BL63" s="456"/>
      <c r="BM63" s="456"/>
      <c r="BN63" s="456"/>
      <c r="BO63" s="458"/>
      <c r="BP63" s="458"/>
      <c r="BQ63" s="463"/>
      <c r="BR63" s="463"/>
      <c r="BS63" s="463"/>
      <c r="BT63" s="463"/>
      <c r="BU63" s="463"/>
      <c r="BV63" s="463"/>
      <c r="BW63" s="463"/>
      <c r="BX63" s="463"/>
      <c r="BY63" s="463"/>
      <c r="BZ63" s="463"/>
    </row>
    <row r="64" spans="47:78" ht="18" customHeight="1">
      <c r="AU64" s="30"/>
      <c r="AV64" s="30"/>
      <c r="AW64" s="30"/>
      <c r="AX64" s="30"/>
      <c r="AY64" s="612"/>
      <c r="AZ64" s="612"/>
      <c r="BA64" s="613"/>
      <c r="BB64" s="613"/>
      <c r="BC64" s="613"/>
      <c r="BD64" s="613"/>
      <c r="BE64" s="613"/>
      <c r="BF64" s="456"/>
      <c r="BG64" s="456"/>
      <c r="BH64" s="456"/>
      <c r="BI64" s="456"/>
      <c r="BJ64" s="456"/>
      <c r="BK64" s="456"/>
      <c r="BL64" s="456"/>
      <c r="BM64" s="456"/>
      <c r="BN64" s="456"/>
      <c r="BO64" s="456"/>
      <c r="BP64" s="456"/>
      <c r="BQ64" s="463"/>
      <c r="BR64" s="463"/>
      <c r="BS64" s="463"/>
      <c r="BT64" s="463"/>
      <c r="BU64" s="463"/>
      <c r="BV64" s="463"/>
      <c r="BW64" s="463"/>
      <c r="BX64" s="463"/>
      <c r="BY64" s="463"/>
      <c r="BZ64" s="463"/>
    </row>
    <row r="65" spans="47:78" ht="18" customHeight="1">
      <c r="AU65" s="30"/>
      <c r="AV65" s="30"/>
      <c r="AW65" s="30"/>
      <c r="AX65" s="30"/>
      <c r="AY65" s="612"/>
      <c r="AZ65" s="612"/>
      <c r="BA65" s="613"/>
      <c r="BB65" s="613"/>
      <c r="BC65" s="613"/>
      <c r="BD65" s="613"/>
      <c r="BE65" s="613"/>
      <c r="BF65" s="456"/>
      <c r="BG65" s="456"/>
      <c r="BH65" s="456"/>
      <c r="BI65" s="456"/>
      <c r="BJ65" s="456"/>
      <c r="BK65" s="456"/>
      <c r="BL65" s="456"/>
      <c r="BM65" s="456"/>
      <c r="BN65" s="456"/>
      <c r="BO65" s="458"/>
      <c r="BP65" s="458"/>
      <c r="BQ65" s="463"/>
      <c r="BR65" s="463"/>
      <c r="BS65" s="463"/>
      <c r="BT65" s="463"/>
      <c r="BU65" s="463"/>
      <c r="BV65" s="463"/>
      <c r="BW65" s="463"/>
      <c r="BX65" s="463"/>
      <c r="BY65" s="463"/>
      <c r="BZ65" s="463"/>
    </row>
    <row r="66" spans="47:78" ht="18" customHeight="1">
      <c r="AU66" s="30"/>
      <c r="AV66" s="30"/>
      <c r="AW66" s="30"/>
      <c r="AX66" s="30"/>
      <c r="AY66" s="612"/>
      <c r="AZ66" s="612"/>
      <c r="BA66" s="613"/>
      <c r="BB66" s="613"/>
      <c r="BC66" s="613"/>
      <c r="BD66" s="613"/>
      <c r="BE66" s="613"/>
      <c r="BF66" s="456"/>
      <c r="BG66" s="456"/>
      <c r="BH66" s="456"/>
      <c r="BI66" s="456"/>
      <c r="BJ66" s="456"/>
      <c r="BK66" s="456"/>
      <c r="BL66" s="456"/>
      <c r="BM66" s="456"/>
      <c r="BN66" s="456"/>
      <c r="BO66" s="458"/>
      <c r="BP66" s="458"/>
      <c r="BQ66" s="463"/>
      <c r="BR66" s="463"/>
      <c r="BS66" s="463"/>
      <c r="BT66" s="463"/>
      <c r="BU66" s="463"/>
      <c r="BV66" s="463"/>
      <c r="BW66" s="463"/>
      <c r="BX66" s="463"/>
      <c r="BY66" s="463"/>
      <c r="BZ66" s="463"/>
    </row>
    <row r="67" spans="47:78" ht="18" customHeight="1">
      <c r="AU67" s="30"/>
      <c r="AV67" s="30"/>
      <c r="AW67" s="30"/>
      <c r="AX67" s="30"/>
      <c r="AY67" s="612"/>
      <c r="AZ67" s="612"/>
      <c r="BA67" s="616"/>
      <c r="BB67" s="616"/>
      <c r="BC67" s="616"/>
      <c r="BD67" s="616"/>
      <c r="BE67" s="616"/>
      <c r="BF67" s="466"/>
      <c r="BG67" s="466"/>
      <c r="BH67" s="466"/>
      <c r="BI67" s="466"/>
      <c r="BJ67" s="466"/>
      <c r="BK67" s="466"/>
      <c r="BL67" s="466"/>
      <c r="BM67" s="466"/>
      <c r="BN67" s="466"/>
      <c r="BO67" s="466"/>
      <c r="BP67" s="466"/>
      <c r="BQ67" s="456"/>
      <c r="BR67" s="456"/>
      <c r="BS67" s="456"/>
      <c r="BT67" s="456"/>
      <c r="BU67" s="456"/>
      <c r="BV67" s="456"/>
      <c r="BW67" s="456"/>
      <c r="BX67" s="456"/>
      <c r="BY67" s="456"/>
      <c r="BZ67" s="456"/>
    </row>
    <row r="68" spans="47:78" ht="18" customHeight="1">
      <c r="AU68" s="30"/>
      <c r="AV68" s="30"/>
      <c r="AW68" s="30"/>
      <c r="AX68" s="30"/>
      <c r="AY68" s="612"/>
      <c r="AZ68" s="612"/>
      <c r="BA68" s="615"/>
      <c r="BB68" s="613"/>
      <c r="BC68" s="613"/>
      <c r="BD68" s="613"/>
      <c r="BE68" s="613"/>
      <c r="BF68" s="456"/>
      <c r="BG68" s="456"/>
      <c r="BH68" s="456"/>
      <c r="BI68" s="456"/>
      <c r="BJ68" s="456"/>
      <c r="BK68" s="456"/>
      <c r="BL68" s="456"/>
      <c r="BM68" s="456"/>
      <c r="BN68" s="456"/>
      <c r="BO68" s="456"/>
      <c r="BP68" s="456"/>
      <c r="BQ68" s="456"/>
      <c r="BR68" s="456"/>
      <c r="BS68" s="456"/>
      <c r="BT68" s="456"/>
      <c r="BU68" s="456"/>
      <c r="BV68" s="456"/>
      <c r="BW68" s="456"/>
      <c r="BX68" s="456"/>
      <c r="BY68" s="456"/>
      <c r="BZ68" s="456"/>
    </row>
    <row r="69" spans="47:78" ht="18" customHeight="1">
      <c r="AU69" s="30"/>
      <c r="AV69" s="30"/>
      <c r="AW69" s="30"/>
      <c r="AX69" s="30"/>
      <c r="AY69" s="612"/>
      <c r="AZ69" s="612"/>
      <c r="BA69" s="618"/>
      <c r="BB69" s="618"/>
      <c r="BC69" s="618"/>
      <c r="BD69" s="618"/>
      <c r="BE69" s="618"/>
      <c r="BF69" s="618"/>
      <c r="BG69" s="618"/>
      <c r="BH69" s="618"/>
      <c r="BI69" s="618"/>
      <c r="BJ69" s="618"/>
      <c r="BK69" s="618"/>
      <c r="BL69" s="618"/>
      <c r="BM69" s="618"/>
      <c r="BN69" s="618"/>
      <c r="BO69" s="618"/>
      <c r="BP69" s="618"/>
      <c r="BQ69" s="618"/>
      <c r="BR69" s="618"/>
      <c r="BS69" s="618"/>
      <c r="BT69" s="618"/>
      <c r="BU69" s="618"/>
      <c r="BV69" s="618"/>
      <c r="BW69" s="618"/>
      <c r="BX69" s="618"/>
      <c r="BY69" s="618"/>
      <c r="BZ69" s="618"/>
    </row>
    <row r="70" spans="47:78" ht="18" customHeight="1">
      <c r="AU70" s="30"/>
      <c r="AV70" s="30"/>
      <c r="AW70" s="30"/>
      <c r="AX70" s="30"/>
      <c r="AY70" s="612"/>
      <c r="AZ70" s="612"/>
      <c r="BA70" s="613"/>
      <c r="BB70" s="613"/>
      <c r="BC70" s="613"/>
      <c r="BD70" s="613"/>
      <c r="BE70" s="613"/>
      <c r="BF70" s="456"/>
      <c r="BG70" s="456"/>
      <c r="BH70" s="456"/>
      <c r="BI70" s="456"/>
      <c r="BJ70" s="456"/>
      <c r="BK70" s="456"/>
      <c r="BL70" s="456"/>
      <c r="BM70" s="456"/>
      <c r="BN70" s="456"/>
      <c r="BO70" s="456"/>
      <c r="BP70" s="456"/>
      <c r="BQ70" s="456"/>
      <c r="BR70" s="456"/>
      <c r="BS70" s="456"/>
      <c r="BT70" s="456"/>
      <c r="BU70" s="456"/>
      <c r="BV70" s="456"/>
      <c r="BW70" s="456"/>
      <c r="BX70" s="456"/>
      <c r="BY70" s="456"/>
      <c r="BZ70" s="456"/>
    </row>
    <row r="71" spans="47:78" ht="18" customHeight="1">
      <c r="AU71" s="30"/>
      <c r="AV71" s="30"/>
      <c r="AW71" s="30"/>
      <c r="AX71" s="30"/>
      <c r="AY71" s="612"/>
      <c r="AZ71" s="612"/>
      <c r="BA71" s="613"/>
      <c r="BB71" s="613"/>
      <c r="BC71" s="613"/>
      <c r="BD71" s="613"/>
      <c r="BE71" s="613"/>
      <c r="BF71" s="456"/>
      <c r="BG71" s="456"/>
      <c r="BH71" s="456"/>
      <c r="BI71" s="456"/>
      <c r="BJ71" s="456"/>
      <c r="BK71" s="456"/>
      <c r="BL71" s="456"/>
      <c r="BM71" s="456"/>
      <c r="BN71" s="456"/>
      <c r="BO71" s="456"/>
      <c r="BP71" s="456"/>
      <c r="BQ71" s="460"/>
      <c r="BR71" s="460"/>
      <c r="BS71" s="460"/>
      <c r="BT71" s="460"/>
      <c r="BU71" s="460"/>
      <c r="BV71" s="460"/>
      <c r="BW71" s="460"/>
      <c r="BX71" s="460"/>
      <c r="BY71" s="460"/>
      <c r="BZ71" s="460"/>
    </row>
    <row r="72" spans="47:78" ht="18" customHeight="1">
      <c r="AU72" s="30"/>
      <c r="AV72" s="30"/>
      <c r="AW72" s="30"/>
      <c r="AX72" s="30"/>
      <c r="AY72" s="612"/>
      <c r="AZ72" s="612"/>
      <c r="BA72" s="613"/>
      <c r="BB72" s="613"/>
      <c r="BC72" s="613"/>
      <c r="BD72" s="613"/>
      <c r="BE72" s="613"/>
      <c r="BF72" s="456"/>
      <c r="BG72" s="456"/>
      <c r="BH72" s="456"/>
      <c r="BI72" s="456"/>
      <c r="BJ72" s="456"/>
      <c r="BK72" s="456"/>
      <c r="BL72" s="456"/>
      <c r="BM72" s="456"/>
      <c r="BN72" s="456"/>
      <c r="BO72" s="456"/>
      <c r="BP72" s="456"/>
      <c r="BQ72" s="456"/>
      <c r="BR72" s="456"/>
      <c r="BS72" s="456"/>
      <c r="BT72" s="456"/>
      <c r="BU72" s="456"/>
      <c r="BV72" s="456"/>
      <c r="BW72" s="456"/>
      <c r="BX72" s="456"/>
      <c r="BY72" s="456"/>
      <c r="BZ72" s="456"/>
    </row>
    <row r="73" spans="47:78" ht="18" customHeight="1">
      <c r="AU73" s="30"/>
      <c r="AV73" s="30"/>
      <c r="AW73" s="30"/>
      <c r="AX73" s="30"/>
      <c r="AY73" s="612"/>
      <c r="AZ73" s="612"/>
      <c r="BA73" s="617"/>
      <c r="BB73" s="617"/>
      <c r="BC73" s="617"/>
      <c r="BD73" s="617"/>
      <c r="BE73" s="617"/>
      <c r="BF73" s="617"/>
      <c r="BG73" s="617"/>
      <c r="BH73" s="617"/>
      <c r="BI73" s="617"/>
      <c r="BJ73" s="617"/>
      <c r="BK73" s="67"/>
      <c r="BL73" s="67"/>
      <c r="BM73" s="67"/>
      <c r="BN73" s="67"/>
      <c r="BO73" s="67"/>
      <c r="BP73" s="67"/>
      <c r="BQ73" s="67"/>
      <c r="BR73" s="67"/>
      <c r="BS73" s="67"/>
      <c r="BT73" s="67"/>
      <c r="BU73" s="67"/>
      <c r="BV73" s="67"/>
      <c r="BW73" s="67"/>
      <c r="BX73" s="67"/>
      <c r="BY73" s="67"/>
      <c r="BZ73" s="67"/>
    </row>
    <row r="74" spans="47:78" ht="18" customHeight="1">
      <c r="AU74" s="30"/>
      <c r="AV74" s="30"/>
      <c r="AW74" s="30"/>
      <c r="AX74" s="30"/>
      <c r="AY74" s="612"/>
      <c r="AZ74" s="612"/>
      <c r="BA74" s="613"/>
      <c r="BB74" s="613"/>
      <c r="BC74" s="613"/>
      <c r="BD74" s="613"/>
      <c r="BE74" s="613"/>
      <c r="BF74" s="456"/>
      <c r="BG74" s="456"/>
      <c r="BH74" s="456"/>
      <c r="BI74" s="456"/>
      <c r="BJ74" s="456"/>
      <c r="BK74" s="456"/>
      <c r="BL74" s="456"/>
      <c r="BM74" s="456"/>
      <c r="BN74" s="456"/>
      <c r="BO74" s="456"/>
      <c r="BP74" s="456"/>
      <c r="BQ74" s="463"/>
      <c r="BR74" s="463"/>
      <c r="BS74" s="463"/>
      <c r="BT74" s="463"/>
      <c r="BU74" s="463"/>
      <c r="BV74" s="463"/>
      <c r="BW74" s="463"/>
      <c r="BX74" s="463"/>
      <c r="BY74" s="463"/>
      <c r="BZ74" s="463"/>
    </row>
    <row r="75" spans="47:78" ht="18" customHeight="1">
      <c r="AU75" s="30"/>
      <c r="AV75" s="30"/>
      <c r="AW75" s="30"/>
      <c r="AX75" s="30"/>
      <c r="AY75" s="612"/>
      <c r="AZ75" s="612"/>
      <c r="BA75" s="613"/>
      <c r="BB75" s="613"/>
      <c r="BC75" s="613"/>
      <c r="BD75" s="613"/>
      <c r="BE75" s="613"/>
      <c r="BF75" s="456"/>
      <c r="BG75" s="456"/>
      <c r="BH75" s="456"/>
      <c r="BI75" s="456"/>
      <c r="BJ75" s="456"/>
      <c r="BK75" s="456"/>
      <c r="BL75" s="456"/>
      <c r="BM75" s="456"/>
      <c r="BN75" s="456"/>
      <c r="BO75" s="458"/>
      <c r="BP75" s="458"/>
      <c r="BQ75" s="463"/>
      <c r="BR75" s="463"/>
      <c r="BS75" s="463"/>
      <c r="BT75" s="463"/>
      <c r="BU75" s="463"/>
      <c r="BV75" s="463"/>
      <c r="BW75" s="463"/>
      <c r="BX75" s="463"/>
      <c r="BY75" s="463"/>
      <c r="BZ75" s="463"/>
    </row>
    <row r="76" spans="47:78" ht="18" customHeight="1">
      <c r="AU76" s="30"/>
      <c r="AV76" s="30"/>
      <c r="AW76" s="30"/>
      <c r="AX76" s="30"/>
      <c r="AY76" s="612"/>
      <c r="AZ76" s="612"/>
      <c r="BA76" s="613"/>
      <c r="BB76" s="613"/>
      <c r="BC76" s="613"/>
      <c r="BD76" s="613"/>
      <c r="BE76" s="613"/>
      <c r="BF76" s="456"/>
      <c r="BG76" s="456"/>
      <c r="BH76" s="456"/>
      <c r="BI76" s="456"/>
      <c r="BJ76" s="456"/>
      <c r="BK76" s="456"/>
      <c r="BL76" s="456"/>
      <c r="BM76" s="456"/>
      <c r="BN76" s="456"/>
      <c r="BO76" s="456"/>
      <c r="BP76" s="456"/>
      <c r="BQ76" s="463"/>
      <c r="BR76" s="463"/>
      <c r="BS76" s="463"/>
      <c r="BT76" s="463"/>
      <c r="BU76" s="463"/>
      <c r="BV76" s="463"/>
      <c r="BW76" s="463"/>
      <c r="BX76" s="463"/>
      <c r="BY76" s="463"/>
      <c r="BZ76" s="463"/>
    </row>
    <row r="77" spans="47:78" ht="18" customHeight="1">
      <c r="AU77" s="30"/>
      <c r="AV77" s="30"/>
      <c r="AW77" s="30"/>
      <c r="AX77" s="30"/>
      <c r="AY77" s="612"/>
      <c r="AZ77" s="612"/>
      <c r="BA77" s="613"/>
      <c r="BB77" s="613"/>
      <c r="BC77" s="613"/>
      <c r="BD77" s="613"/>
      <c r="BE77" s="613"/>
      <c r="BF77" s="456"/>
      <c r="BG77" s="456"/>
      <c r="BH77" s="456"/>
      <c r="BI77" s="456"/>
      <c r="BJ77" s="456"/>
      <c r="BK77" s="456"/>
      <c r="BL77" s="456"/>
      <c r="BM77" s="456"/>
      <c r="BN77" s="456"/>
      <c r="BO77" s="458"/>
      <c r="BP77" s="458"/>
      <c r="BQ77" s="463"/>
      <c r="BR77" s="463"/>
      <c r="BS77" s="463"/>
      <c r="BT77" s="463"/>
      <c r="BU77" s="463"/>
      <c r="BV77" s="463"/>
      <c r="BW77" s="463"/>
      <c r="BX77" s="463"/>
      <c r="BY77" s="463"/>
      <c r="BZ77" s="463"/>
    </row>
    <row r="78" spans="47:78" ht="18" customHeight="1">
      <c r="AU78" s="30"/>
      <c r="AV78" s="30"/>
      <c r="AW78" s="30"/>
      <c r="AX78" s="30"/>
      <c r="AY78" s="612"/>
      <c r="AZ78" s="612"/>
      <c r="BA78" s="613"/>
      <c r="BB78" s="613"/>
      <c r="BC78" s="613"/>
      <c r="BD78" s="613"/>
      <c r="BE78" s="613"/>
      <c r="BF78" s="456"/>
      <c r="BG78" s="456"/>
      <c r="BH78" s="456"/>
      <c r="BI78" s="456"/>
      <c r="BJ78" s="456"/>
      <c r="BK78" s="456"/>
      <c r="BL78" s="456"/>
      <c r="BM78" s="456"/>
      <c r="BN78" s="456"/>
      <c r="BO78" s="458"/>
      <c r="BP78" s="458"/>
      <c r="BQ78" s="463"/>
      <c r="BR78" s="463"/>
      <c r="BS78" s="463"/>
      <c r="BT78" s="463"/>
      <c r="BU78" s="463"/>
      <c r="BV78" s="463"/>
      <c r="BW78" s="463"/>
      <c r="BX78" s="463"/>
      <c r="BY78" s="463"/>
      <c r="BZ78" s="463"/>
    </row>
    <row r="79" spans="47:78" ht="18" customHeight="1">
      <c r="AU79" s="30"/>
      <c r="AV79" s="30"/>
      <c r="AW79" s="30"/>
      <c r="AX79" s="30"/>
      <c r="AY79" s="612"/>
      <c r="AZ79" s="612"/>
      <c r="BA79" s="616"/>
      <c r="BB79" s="616"/>
      <c r="BC79" s="616"/>
      <c r="BD79" s="616"/>
      <c r="BE79" s="616"/>
      <c r="BF79" s="466"/>
      <c r="BG79" s="466"/>
      <c r="BH79" s="466"/>
      <c r="BI79" s="466"/>
      <c r="BJ79" s="466"/>
      <c r="BK79" s="466"/>
      <c r="BL79" s="466"/>
      <c r="BM79" s="466"/>
      <c r="BN79" s="466"/>
      <c r="BO79" s="466"/>
      <c r="BP79" s="466"/>
      <c r="BQ79" s="458"/>
      <c r="BR79" s="456"/>
      <c r="BS79" s="456"/>
      <c r="BT79" s="456"/>
      <c r="BU79" s="456"/>
      <c r="BV79" s="456"/>
      <c r="BW79" s="456"/>
      <c r="BX79" s="456"/>
      <c r="BY79" s="456"/>
      <c r="BZ79" s="456"/>
    </row>
    <row r="80" spans="47:78" ht="18" customHeight="1">
      <c r="AU80" s="30"/>
      <c r="AV80" s="30"/>
      <c r="AW80" s="30"/>
      <c r="AX80" s="30"/>
      <c r="AY80" s="612"/>
      <c r="AZ80" s="612"/>
      <c r="BA80" s="615"/>
      <c r="BB80" s="613"/>
      <c r="BC80" s="613"/>
      <c r="BD80" s="613"/>
      <c r="BE80" s="613"/>
      <c r="BF80" s="456"/>
      <c r="BG80" s="456"/>
      <c r="BH80" s="456"/>
      <c r="BI80" s="456"/>
      <c r="BJ80" s="456"/>
      <c r="BK80" s="456"/>
      <c r="BL80" s="456"/>
      <c r="BM80" s="456"/>
      <c r="BN80" s="456"/>
      <c r="BO80" s="456"/>
      <c r="BP80" s="456"/>
      <c r="BQ80" s="458"/>
      <c r="BR80" s="456"/>
      <c r="BS80" s="456"/>
      <c r="BT80" s="456"/>
      <c r="BU80" s="456"/>
      <c r="BV80" s="456"/>
      <c r="BW80" s="456"/>
      <c r="BX80" s="456"/>
      <c r="BY80" s="456"/>
      <c r="BZ80" s="456"/>
    </row>
    <row r="81" spans="47:78" ht="18" customHeight="1">
      <c r="AU81" s="30"/>
      <c r="AV81" s="30"/>
      <c r="AW81" s="30"/>
      <c r="AX81" s="30"/>
      <c r="AY81" s="612"/>
      <c r="AZ81" s="612"/>
      <c r="BA81" s="620"/>
      <c r="BB81" s="620"/>
      <c r="BC81" s="620"/>
      <c r="BD81" s="620"/>
      <c r="BE81" s="620"/>
      <c r="BF81" s="620"/>
      <c r="BG81" s="620"/>
      <c r="BH81" s="620"/>
      <c r="BI81" s="620"/>
      <c r="BJ81" s="620"/>
      <c r="BK81" s="620"/>
      <c r="BL81" s="620"/>
      <c r="BM81" s="620"/>
      <c r="BN81" s="620"/>
      <c r="BO81" s="620"/>
      <c r="BP81" s="620"/>
      <c r="BQ81" s="620"/>
      <c r="BR81" s="620"/>
      <c r="BS81" s="620"/>
      <c r="BT81" s="620"/>
      <c r="BU81" s="620"/>
      <c r="BV81" s="620"/>
      <c r="BW81" s="620"/>
      <c r="BX81" s="620"/>
      <c r="BY81" s="620"/>
      <c r="BZ81" s="620"/>
    </row>
    <row r="82" spans="47:78" ht="18" customHeight="1">
      <c r="AU82" s="30"/>
      <c r="AV82" s="30"/>
      <c r="AW82" s="30"/>
      <c r="AX82" s="30"/>
      <c r="AY82" s="612"/>
      <c r="AZ82" s="612"/>
      <c r="BA82" s="615"/>
      <c r="BB82" s="613"/>
      <c r="BC82" s="613"/>
      <c r="BD82" s="613"/>
      <c r="BE82" s="613"/>
      <c r="BF82" s="456"/>
      <c r="BG82" s="456"/>
      <c r="BH82" s="456"/>
      <c r="BI82" s="456"/>
      <c r="BJ82" s="456"/>
      <c r="BK82" s="456"/>
      <c r="BL82" s="456"/>
      <c r="BM82" s="456"/>
      <c r="BN82" s="456"/>
      <c r="BO82" s="456"/>
      <c r="BP82" s="456"/>
      <c r="BQ82" s="456"/>
      <c r="BR82" s="456"/>
      <c r="BS82" s="456"/>
      <c r="BT82" s="456"/>
      <c r="BU82" s="456"/>
      <c r="BV82" s="456"/>
      <c r="BW82" s="456"/>
      <c r="BX82" s="456"/>
      <c r="BY82" s="456"/>
      <c r="BZ82" s="456"/>
    </row>
    <row r="83" spans="47:78" ht="18" customHeight="1">
      <c r="AU83" s="30"/>
      <c r="AV83" s="30"/>
      <c r="AW83" s="30"/>
      <c r="AX83" s="30"/>
      <c r="AY83" s="612"/>
      <c r="AZ83" s="612"/>
      <c r="BA83" s="615"/>
      <c r="BB83" s="613"/>
      <c r="BC83" s="613"/>
      <c r="BD83" s="613"/>
      <c r="BE83" s="613"/>
      <c r="BF83" s="456"/>
      <c r="BG83" s="456"/>
      <c r="BH83" s="456"/>
      <c r="BI83" s="456"/>
      <c r="BJ83" s="456"/>
      <c r="BK83" s="456"/>
      <c r="BL83" s="456"/>
      <c r="BM83" s="456"/>
      <c r="BN83" s="456"/>
      <c r="BO83" s="456"/>
      <c r="BP83" s="456"/>
      <c r="BQ83" s="460"/>
      <c r="BR83" s="460"/>
      <c r="BS83" s="460"/>
      <c r="BT83" s="460"/>
      <c r="BU83" s="460"/>
      <c r="BV83" s="460"/>
      <c r="BW83" s="460"/>
      <c r="BX83" s="460"/>
      <c r="BY83" s="460"/>
      <c r="BZ83" s="460"/>
    </row>
    <row r="84" spans="47:78" ht="18" customHeight="1">
      <c r="AU84" s="30"/>
      <c r="AV84" s="30"/>
      <c r="AW84" s="30"/>
      <c r="AX84" s="30"/>
      <c r="AY84" s="612"/>
      <c r="AZ84" s="612"/>
      <c r="BA84" s="615"/>
      <c r="BB84" s="613"/>
      <c r="BC84" s="613"/>
      <c r="BD84" s="613"/>
      <c r="BE84" s="613"/>
      <c r="BF84" s="456"/>
      <c r="BG84" s="456"/>
      <c r="BH84" s="456"/>
      <c r="BI84" s="456"/>
      <c r="BJ84" s="456"/>
      <c r="BK84" s="456"/>
      <c r="BL84" s="456"/>
      <c r="BM84" s="456"/>
      <c r="BN84" s="456"/>
      <c r="BO84" s="456"/>
      <c r="BP84" s="456"/>
      <c r="BQ84" s="456"/>
      <c r="BR84" s="456"/>
      <c r="BS84" s="456"/>
      <c r="BT84" s="456"/>
      <c r="BU84" s="456"/>
      <c r="BV84" s="456"/>
      <c r="BW84" s="456"/>
      <c r="BX84" s="456"/>
      <c r="BY84" s="456"/>
      <c r="BZ84" s="456"/>
    </row>
    <row r="85" spans="47:78" ht="18" customHeight="1">
      <c r="AU85" s="30"/>
      <c r="AV85" s="30"/>
      <c r="AW85" s="30"/>
      <c r="AX85" s="30"/>
      <c r="AY85" s="612"/>
      <c r="AZ85" s="612"/>
      <c r="BA85" s="615"/>
      <c r="BB85" s="613"/>
      <c r="BC85" s="613"/>
      <c r="BD85" s="613"/>
      <c r="BE85" s="613"/>
      <c r="BF85" s="456"/>
      <c r="BG85" s="456"/>
      <c r="BH85" s="456"/>
      <c r="BI85" s="456"/>
      <c r="BJ85" s="456"/>
      <c r="BK85" s="456"/>
      <c r="BL85" s="456"/>
      <c r="BM85" s="456"/>
      <c r="BN85" s="456"/>
      <c r="BO85" s="456"/>
      <c r="BP85" s="456"/>
      <c r="BQ85" s="456"/>
      <c r="BR85" s="456"/>
      <c r="BS85" s="456"/>
      <c r="BT85" s="456"/>
      <c r="BU85" s="456"/>
      <c r="BV85" s="456"/>
      <c r="BW85" s="456"/>
      <c r="BX85" s="456"/>
      <c r="BY85" s="456"/>
      <c r="BZ85" s="456"/>
    </row>
    <row r="86" spans="47:78" ht="18" customHeight="1">
      <c r="AU86" s="30"/>
      <c r="AV86" s="30"/>
      <c r="AW86" s="30"/>
      <c r="AX86" s="30"/>
      <c r="AY86" s="612"/>
      <c r="AZ86" s="612"/>
      <c r="BA86" s="615"/>
      <c r="BB86" s="613"/>
      <c r="BC86" s="613"/>
      <c r="BD86" s="613"/>
      <c r="BE86" s="613"/>
      <c r="BF86" s="456"/>
      <c r="BG86" s="456"/>
      <c r="BH86" s="456"/>
      <c r="BI86" s="456"/>
      <c r="BJ86" s="456"/>
      <c r="BK86" s="456"/>
      <c r="BL86" s="456"/>
      <c r="BM86" s="456"/>
      <c r="BN86" s="456"/>
      <c r="BO86" s="456"/>
      <c r="BP86" s="456"/>
      <c r="BQ86" s="461"/>
      <c r="BR86" s="462"/>
      <c r="BS86" s="462"/>
      <c r="BT86" s="462"/>
      <c r="BU86" s="462"/>
      <c r="BV86" s="462"/>
      <c r="BW86" s="462"/>
      <c r="BX86" s="462"/>
      <c r="BY86" s="462"/>
      <c r="BZ86" s="462"/>
    </row>
    <row r="87" spans="47:78" ht="18" customHeight="1">
      <c r="AU87" s="30"/>
      <c r="AV87" s="30"/>
      <c r="AW87" s="30"/>
      <c r="AX87" s="30"/>
      <c r="AY87" s="612"/>
      <c r="AZ87" s="612"/>
      <c r="BA87" s="615"/>
      <c r="BB87" s="613"/>
      <c r="BC87" s="613"/>
      <c r="BD87" s="613"/>
      <c r="BE87" s="613"/>
      <c r="BF87" s="456"/>
      <c r="BG87" s="456"/>
      <c r="BH87" s="456"/>
      <c r="BI87" s="456"/>
      <c r="BJ87" s="456"/>
      <c r="BK87" s="456"/>
      <c r="BL87" s="456"/>
      <c r="BM87" s="456"/>
      <c r="BN87" s="456"/>
      <c r="BO87" s="456"/>
      <c r="BP87" s="456"/>
      <c r="BQ87" s="461"/>
      <c r="BR87" s="462"/>
      <c r="BS87" s="462"/>
      <c r="BT87" s="462"/>
      <c r="BU87" s="462"/>
      <c r="BV87" s="462"/>
      <c r="BW87" s="462"/>
      <c r="BX87" s="462"/>
      <c r="BY87" s="462"/>
      <c r="BZ87" s="462"/>
    </row>
    <row r="88" spans="47:78" ht="18" customHeight="1">
      <c r="AU88" s="30"/>
      <c r="AV88" s="30"/>
      <c r="AW88" s="30"/>
      <c r="AX88" s="30"/>
      <c r="AY88" s="612"/>
      <c r="AZ88" s="612"/>
      <c r="BA88" s="464"/>
      <c r="BB88" s="464"/>
      <c r="BC88" s="464"/>
      <c r="BD88" s="464"/>
      <c r="BE88" s="464"/>
      <c r="BF88" s="464"/>
      <c r="BG88" s="464"/>
      <c r="BH88" s="464"/>
      <c r="BI88" s="464"/>
      <c r="BJ88" s="464"/>
      <c r="BK88" s="464"/>
      <c r="BL88" s="464"/>
      <c r="BM88" s="464"/>
      <c r="BN88" s="464"/>
      <c r="BO88" s="464"/>
      <c r="BP88" s="464"/>
      <c r="BQ88" s="464"/>
      <c r="BR88" s="464"/>
      <c r="BS88" s="464"/>
      <c r="BT88" s="464"/>
      <c r="BU88" s="464"/>
      <c r="BV88" s="464"/>
      <c r="BW88" s="464"/>
      <c r="BX88" s="464"/>
      <c r="BY88" s="464"/>
      <c r="BZ88" s="464"/>
    </row>
    <row r="89" spans="47:78" ht="18" customHeight="1">
      <c r="AU89" s="30"/>
      <c r="AV89" s="30"/>
      <c r="AW89" s="30"/>
      <c r="AX89" s="30"/>
      <c r="AY89" s="612"/>
      <c r="AZ89" s="612"/>
      <c r="BA89" s="615"/>
      <c r="BB89" s="613"/>
      <c r="BC89" s="613"/>
      <c r="BD89" s="613"/>
      <c r="BE89" s="613"/>
      <c r="BF89" s="456"/>
      <c r="BG89" s="456"/>
      <c r="BH89" s="456"/>
      <c r="BI89" s="456"/>
      <c r="BJ89" s="456"/>
      <c r="BK89" s="456"/>
      <c r="BL89" s="456"/>
      <c r="BM89" s="456"/>
      <c r="BN89" s="456"/>
      <c r="BO89" s="456"/>
      <c r="BP89" s="456"/>
      <c r="BQ89" s="463"/>
      <c r="BR89" s="463"/>
      <c r="BS89" s="463"/>
      <c r="BT89" s="463"/>
      <c r="BU89" s="463"/>
      <c r="BV89" s="463"/>
      <c r="BW89" s="463"/>
      <c r="BX89" s="463"/>
      <c r="BY89" s="463"/>
      <c r="BZ89" s="463"/>
    </row>
    <row r="90" spans="47:78" ht="18" customHeight="1">
      <c r="AU90" s="30"/>
      <c r="AV90" s="30"/>
      <c r="AW90" s="30"/>
      <c r="AX90" s="30"/>
      <c r="AY90" s="612"/>
      <c r="AZ90" s="612"/>
      <c r="BA90" s="615"/>
      <c r="BB90" s="613"/>
      <c r="BC90" s="613"/>
      <c r="BD90" s="613"/>
      <c r="BE90" s="613"/>
      <c r="BF90" s="456"/>
      <c r="BG90" s="456"/>
      <c r="BH90" s="456"/>
      <c r="BI90" s="456"/>
      <c r="BJ90" s="456"/>
      <c r="BK90" s="456"/>
      <c r="BL90" s="456"/>
      <c r="BM90" s="456"/>
      <c r="BN90" s="456"/>
      <c r="BO90" s="456"/>
      <c r="BP90" s="456"/>
      <c r="BQ90" s="463"/>
      <c r="BR90" s="463"/>
      <c r="BS90" s="463"/>
      <c r="BT90" s="463"/>
      <c r="BU90" s="463"/>
      <c r="BV90" s="463"/>
      <c r="BW90" s="463"/>
      <c r="BX90" s="463"/>
      <c r="BY90" s="463"/>
      <c r="BZ90" s="463"/>
    </row>
    <row r="91" spans="47:78" ht="18" customHeight="1">
      <c r="AU91" s="30"/>
      <c r="AV91" s="30"/>
      <c r="AW91" s="30"/>
      <c r="AX91" s="30"/>
      <c r="AY91" s="612"/>
      <c r="AZ91" s="612"/>
      <c r="BA91" s="613"/>
      <c r="BB91" s="613"/>
      <c r="BC91" s="613"/>
      <c r="BD91" s="613"/>
      <c r="BE91" s="613"/>
      <c r="BF91" s="456"/>
      <c r="BG91" s="456"/>
      <c r="BH91" s="456"/>
      <c r="BI91" s="456"/>
      <c r="BJ91" s="456"/>
      <c r="BK91" s="456"/>
      <c r="BL91" s="456"/>
      <c r="BM91" s="456"/>
      <c r="BN91" s="456"/>
      <c r="BO91" s="456"/>
      <c r="BP91" s="456"/>
      <c r="BQ91" s="463"/>
      <c r="BR91" s="463"/>
      <c r="BS91" s="463"/>
      <c r="BT91" s="463"/>
      <c r="BU91" s="463"/>
      <c r="BV91" s="463"/>
      <c r="BW91" s="463"/>
      <c r="BX91" s="463"/>
      <c r="BY91" s="463"/>
      <c r="BZ91" s="463"/>
    </row>
    <row r="92" spans="47:78" ht="18" customHeight="1">
      <c r="AU92" s="30"/>
      <c r="AV92" s="30"/>
      <c r="AW92" s="30"/>
      <c r="AX92" s="30"/>
      <c r="AY92" s="612"/>
      <c r="AZ92" s="612"/>
      <c r="BA92" s="613"/>
      <c r="BB92" s="613"/>
      <c r="BC92" s="613"/>
      <c r="BD92" s="613"/>
      <c r="BE92" s="613"/>
      <c r="BF92" s="456"/>
      <c r="BG92" s="456"/>
      <c r="BH92" s="456"/>
      <c r="BI92" s="456"/>
      <c r="BJ92" s="456"/>
      <c r="BK92" s="456"/>
      <c r="BL92" s="456"/>
      <c r="BM92" s="456"/>
      <c r="BN92" s="456"/>
      <c r="BO92" s="456"/>
      <c r="BP92" s="456"/>
      <c r="BQ92" s="456"/>
      <c r="BR92" s="456"/>
      <c r="BS92" s="456"/>
      <c r="BT92" s="456"/>
      <c r="BU92" s="456"/>
      <c r="BV92" s="456"/>
      <c r="BW92" s="456"/>
      <c r="BX92" s="456"/>
      <c r="BY92" s="456"/>
      <c r="BZ92" s="456"/>
    </row>
    <row r="93" spans="47:78" ht="18" customHeight="1">
      <c r="AU93" s="30"/>
      <c r="AV93" s="30"/>
      <c r="AW93" s="30"/>
      <c r="AX93" s="30"/>
      <c r="AY93" s="612"/>
      <c r="AZ93" s="612"/>
      <c r="BA93" s="613"/>
      <c r="BB93" s="613"/>
      <c r="BC93" s="613"/>
      <c r="BD93" s="613"/>
      <c r="BE93" s="613"/>
      <c r="BF93" s="456"/>
      <c r="BG93" s="456"/>
      <c r="BH93" s="456"/>
      <c r="BI93" s="456"/>
      <c r="BJ93" s="456"/>
      <c r="BK93" s="456"/>
      <c r="BL93" s="456"/>
      <c r="BM93" s="456"/>
      <c r="BN93" s="456"/>
      <c r="BO93" s="456"/>
      <c r="BP93" s="456"/>
      <c r="BQ93" s="456"/>
      <c r="BR93" s="456"/>
      <c r="BS93" s="456"/>
      <c r="BT93" s="456"/>
      <c r="BU93" s="456"/>
      <c r="BV93" s="456"/>
      <c r="BW93" s="456"/>
      <c r="BX93" s="456"/>
      <c r="BY93" s="456"/>
      <c r="BZ93" s="456"/>
    </row>
    <row r="94" spans="47:78" ht="18" customHeight="1">
      <c r="AU94" s="30"/>
      <c r="AV94" s="30"/>
      <c r="AW94" s="30"/>
      <c r="AX94" s="30"/>
      <c r="AY94" s="612"/>
      <c r="AZ94" s="612"/>
      <c r="BA94" s="613"/>
      <c r="BB94" s="613"/>
      <c r="BC94" s="613"/>
      <c r="BD94" s="613"/>
      <c r="BE94" s="613"/>
      <c r="BF94" s="456"/>
      <c r="BG94" s="456"/>
      <c r="BH94" s="456"/>
      <c r="BI94" s="456"/>
      <c r="BJ94" s="456"/>
      <c r="BK94" s="456"/>
      <c r="BL94" s="456"/>
      <c r="BM94" s="456"/>
      <c r="BN94" s="456"/>
      <c r="BO94" s="456"/>
      <c r="BP94" s="456"/>
      <c r="BQ94" s="456"/>
      <c r="BR94" s="456"/>
      <c r="BS94" s="456"/>
      <c r="BT94" s="456"/>
      <c r="BU94" s="456"/>
      <c r="BV94" s="456"/>
      <c r="BW94" s="456"/>
      <c r="BX94" s="456"/>
      <c r="BY94" s="456"/>
      <c r="BZ94" s="456"/>
    </row>
    <row r="95" spans="47:78" ht="18" customHeight="1">
      <c r="AU95" s="30"/>
      <c r="AV95" s="30"/>
      <c r="AW95" s="30"/>
      <c r="AX95" s="30"/>
      <c r="AY95" s="612"/>
      <c r="AZ95" s="612"/>
      <c r="BA95" s="620"/>
      <c r="BB95" s="620"/>
      <c r="BC95" s="620"/>
      <c r="BD95" s="620"/>
      <c r="BE95" s="620"/>
      <c r="BF95" s="620"/>
      <c r="BG95" s="620"/>
      <c r="BH95" s="620"/>
      <c r="BI95" s="620"/>
      <c r="BJ95" s="620"/>
      <c r="BK95" s="620"/>
      <c r="BL95" s="620"/>
      <c r="BM95" s="620"/>
      <c r="BN95" s="620"/>
      <c r="BO95" s="620"/>
      <c r="BP95" s="620"/>
      <c r="BQ95" s="620"/>
      <c r="BR95" s="620"/>
      <c r="BS95" s="620"/>
      <c r="BT95" s="620"/>
      <c r="BU95" s="620"/>
      <c r="BV95" s="620"/>
      <c r="BW95" s="620"/>
      <c r="BX95" s="620"/>
      <c r="BY95" s="620"/>
      <c r="BZ95" s="620"/>
    </row>
    <row r="96" spans="47:78" ht="18" customHeight="1">
      <c r="AU96" s="30"/>
      <c r="AV96" s="30"/>
      <c r="AW96" s="30"/>
      <c r="AX96" s="30"/>
      <c r="AY96" s="612"/>
      <c r="AZ96" s="612"/>
      <c r="BA96" s="615"/>
      <c r="BB96" s="613"/>
      <c r="BC96" s="613"/>
      <c r="BD96" s="613"/>
      <c r="BE96" s="613"/>
      <c r="BF96" s="456"/>
      <c r="BG96" s="456"/>
      <c r="BH96" s="456"/>
      <c r="BI96" s="456"/>
      <c r="BJ96" s="456"/>
      <c r="BK96" s="456"/>
      <c r="BL96" s="456"/>
      <c r="BM96" s="456"/>
      <c r="BN96" s="456"/>
      <c r="BO96" s="456"/>
      <c r="BP96" s="456"/>
      <c r="BQ96" s="456"/>
      <c r="BR96" s="456"/>
      <c r="BS96" s="456"/>
      <c r="BT96" s="456"/>
      <c r="BU96" s="456"/>
      <c r="BV96" s="456"/>
      <c r="BW96" s="456"/>
      <c r="BX96" s="456"/>
      <c r="BY96" s="456"/>
      <c r="BZ96" s="456"/>
    </row>
    <row r="97" spans="47:78" ht="18" customHeight="1">
      <c r="AU97" s="30"/>
      <c r="AV97" s="30"/>
      <c r="AW97" s="30"/>
      <c r="AX97" s="30"/>
      <c r="AY97" s="612"/>
      <c r="AZ97" s="612"/>
      <c r="BA97" s="615"/>
      <c r="BB97" s="613"/>
      <c r="BC97" s="613"/>
      <c r="BD97" s="613"/>
      <c r="BE97" s="613"/>
      <c r="BF97" s="456"/>
      <c r="BG97" s="456"/>
      <c r="BH97" s="456"/>
      <c r="BI97" s="456"/>
      <c r="BJ97" s="456"/>
      <c r="BK97" s="456"/>
      <c r="BL97" s="456"/>
      <c r="BM97" s="456"/>
      <c r="BN97" s="456"/>
      <c r="BO97" s="456"/>
      <c r="BP97" s="456"/>
      <c r="BQ97" s="460"/>
      <c r="BR97" s="460"/>
      <c r="BS97" s="460"/>
      <c r="BT97" s="460"/>
      <c r="BU97" s="460"/>
      <c r="BV97" s="460"/>
      <c r="BW97" s="460"/>
      <c r="BX97" s="460"/>
      <c r="BY97" s="460"/>
      <c r="BZ97" s="460"/>
    </row>
    <row r="98" spans="47:78" ht="18" customHeight="1">
      <c r="AU98" s="30"/>
      <c r="AV98" s="30"/>
      <c r="AW98" s="30"/>
      <c r="AX98" s="30"/>
      <c r="AY98" s="612"/>
      <c r="AZ98" s="612"/>
      <c r="BA98" s="615"/>
      <c r="BB98" s="613"/>
      <c r="BC98" s="613"/>
      <c r="BD98" s="613"/>
      <c r="BE98" s="613"/>
      <c r="BF98" s="456"/>
      <c r="BG98" s="456"/>
      <c r="BH98" s="456"/>
      <c r="BI98" s="456"/>
      <c r="BJ98" s="456"/>
      <c r="BK98" s="456"/>
      <c r="BL98" s="456"/>
      <c r="BM98" s="456"/>
      <c r="BN98" s="456"/>
      <c r="BO98" s="456"/>
      <c r="BP98" s="456"/>
      <c r="BQ98" s="456"/>
      <c r="BR98" s="456"/>
      <c r="BS98" s="456"/>
      <c r="BT98" s="456"/>
      <c r="BU98" s="456"/>
      <c r="BV98" s="456"/>
      <c r="BW98" s="456"/>
      <c r="BX98" s="456"/>
      <c r="BY98" s="456"/>
      <c r="BZ98" s="456"/>
    </row>
    <row r="99" spans="47:78" ht="18" customHeight="1">
      <c r="AU99" s="30"/>
      <c r="AV99" s="30"/>
      <c r="AW99" s="30"/>
      <c r="AX99" s="30"/>
      <c r="AY99" s="612"/>
      <c r="AZ99" s="612"/>
      <c r="BA99" s="615"/>
      <c r="BB99" s="613"/>
      <c r="BC99" s="613"/>
      <c r="BD99" s="613"/>
      <c r="BE99" s="613"/>
      <c r="BF99" s="456"/>
      <c r="BG99" s="456"/>
      <c r="BH99" s="456"/>
      <c r="BI99" s="456"/>
      <c r="BJ99" s="456"/>
      <c r="BK99" s="456"/>
      <c r="BL99" s="456"/>
      <c r="BM99" s="456"/>
      <c r="BN99" s="456"/>
      <c r="BO99" s="456"/>
      <c r="BP99" s="456"/>
      <c r="BQ99" s="456"/>
      <c r="BR99" s="456"/>
      <c r="BS99" s="456"/>
      <c r="BT99" s="456"/>
      <c r="BU99" s="456"/>
      <c r="BV99" s="456"/>
      <c r="BW99" s="456"/>
      <c r="BX99" s="456"/>
      <c r="BY99" s="456"/>
      <c r="BZ99" s="456"/>
    </row>
    <row r="100" spans="47:78" ht="18" customHeight="1">
      <c r="AU100" s="30"/>
      <c r="AV100" s="30"/>
      <c r="AW100" s="30"/>
      <c r="AX100" s="30"/>
      <c r="AY100" s="612"/>
      <c r="AZ100" s="612"/>
      <c r="BA100" s="615"/>
      <c r="BB100" s="613"/>
      <c r="BC100" s="613"/>
      <c r="BD100" s="613"/>
      <c r="BE100" s="613"/>
      <c r="BF100" s="456"/>
      <c r="BG100" s="456"/>
      <c r="BH100" s="456"/>
      <c r="BI100" s="456"/>
      <c r="BJ100" s="456"/>
      <c r="BK100" s="456"/>
      <c r="BL100" s="456"/>
      <c r="BM100" s="456"/>
      <c r="BN100" s="456"/>
      <c r="BO100" s="456"/>
      <c r="BP100" s="456"/>
      <c r="BQ100" s="461"/>
      <c r="BR100" s="462"/>
      <c r="BS100" s="462"/>
      <c r="BT100" s="462"/>
      <c r="BU100" s="462"/>
      <c r="BV100" s="462"/>
      <c r="BW100" s="462"/>
      <c r="BX100" s="462"/>
      <c r="BY100" s="462"/>
      <c r="BZ100" s="462"/>
    </row>
    <row r="101" spans="47:78" ht="18" customHeight="1">
      <c r="AU101" s="30"/>
      <c r="AV101" s="30"/>
      <c r="AW101" s="30"/>
      <c r="AX101" s="30"/>
      <c r="AY101" s="612"/>
      <c r="AZ101" s="612"/>
      <c r="BA101" s="615"/>
      <c r="BB101" s="613"/>
      <c r="BC101" s="613"/>
      <c r="BD101" s="613"/>
      <c r="BE101" s="613"/>
      <c r="BF101" s="456"/>
      <c r="BG101" s="456"/>
      <c r="BH101" s="456"/>
      <c r="BI101" s="456"/>
      <c r="BJ101" s="456"/>
      <c r="BK101" s="456"/>
      <c r="BL101" s="456"/>
      <c r="BM101" s="456"/>
      <c r="BN101" s="456"/>
      <c r="BO101" s="456"/>
      <c r="BP101" s="456"/>
      <c r="BQ101" s="461"/>
      <c r="BR101" s="462"/>
      <c r="BS101" s="462"/>
      <c r="BT101" s="462"/>
      <c r="BU101" s="462"/>
      <c r="BV101" s="462"/>
      <c r="BW101" s="462"/>
      <c r="BX101" s="462"/>
      <c r="BY101" s="462"/>
      <c r="BZ101" s="462"/>
    </row>
    <row r="102" spans="47:78" ht="18" customHeight="1">
      <c r="AU102" s="30"/>
      <c r="AV102" s="30"/>
      <c r="AW102" s="30"/>
      <c r="AX102" s="30"/>
      <c r="AY102" s="612"/>
      <c r="AZ102" s="612"/>
      <c r="BA102" s="464"/>
      <c r="BB102" s="464"/>
      <c r="BC102" s="464"/>
      <c r="BD102" s="464"/>
      <c r="BE102" s="464"/>
      <c r="BF102" s="464"/>
      <c r="BG102" s="464"/>
      <c r="BH102" s="464"/>
      <c r="BI102" s="464"/>
      <c r="BJ102" s="464"/>
      <c r="BK102" s="464"/>
      <c r="BL102" s="464"/>
      <c r="BM102" s="464"/>
      <c r="BN102" s="464"/>
      <c r="BO102" s="464"/>
      <c r="BP102" s="464"/>
      <c r="BQ102" s="464"/>
      <c r="BR102" s="464"/>
      <c r="BS102" s="464"/>
      <c r="BT102" s="464"/>
      <c r="BU102" s="464"/>
      <c r="BV102" s="464"/>
      <c r="BW102" s="464"/>
      <c r="BX102" s="464"/>
      <c r="BY102" s="464"/>
      <c r="BZ102" s="464"/>
    </row>
    <row r="103" spans="47:78" ht="18" customHeight="1">
      <c r="AU103" s="30"/>
      <c r="AV103" s="30"/>
      <c r="AW103" s="30"/>
      <c r="AX103" s="30"/>
      <c r="AY103" s="612"/>
      <c r="AZ103" s="612"/>
      <c r="BA103" s="615"/>
      <c r="BB103" s="613"/>
      <c r="BC103" s="613"/>
      <c r="BD103" s="613"/>
      <c r="BE103" s="613"/>
      <c r="BF103" s="456"/>
      <c r="BG103" s="456"/>
      <c r="BH103" s="456"/>
      <c r="BI103" s="456"/>
      <c r="BJ103" s="456"/>
      <c r="BK103" s="456"/>
      <c r="BL103" s="456"/>
      <c r="BM103" s="456"/>
      <c r="BN103" s="456"/>
      <c r="BO103" s="456"/>
      <c r="BP103" s="456"/>
      <c r="BQ103" s="463"/>
      <c r="BR103" s="463"/>
      <c r="BS103" s="463"/>
      <c r="BT103" s="463"/>
      <c r="BU103" s="463"/>
      <c r="BV103" s="463"/>
      <c r="BW103" s="463"/>
      <c r="BX103" s="463"/>
      <c r="BY103" s="463"/>
      <c r="BZ103" s="463"/>
    </row>
    <row r="104" spans="47:78" ht="18" customHeight="1">
      <c r="AU104" s="30"/>
      <c r="AV104" s="30"/>
      <c r="AW104" s="30"/>
      <c r="AX104" s="30"/>
      <c r="AY104" s="612"/>
      <c r="AZ104" s="612"/>
      <c r="BA104" s="615"/>
      <c r="BB104" s="613"/>
      <c r="BC104" s="613"/>
      <c r="BD104" s="613"/>
      <c r="BE104" s="613"/>
      <c r="BF104" s="456"/>
      <c r="BG104" s="456"/>
      <c r="BH104" s="456"/>
      <c r="BI104" s="456"/>
      <c r="BJ104" s="456"/>
      <c r="BK104" s="456"/>
      <c r="BL104" s="456"/>
      <c r="BM104" s="456"/>
      <c r="BN104" s="456"/>
      <c r="BO104" s="456"/>
      <c r="BP104" s="456"/>
      <c r="BQ104" s="463"/>
      <c r="BR104" s="463"/>
      <c r="BS104" s="463"/>
      <c r="BT104" s="463"/>
      <c r="BU104" s="463"/>
      <c r="BV104" s="463"/>
      <c r="BW104" s="463"/>
      <c r="BX104" s="463"/>
      <c r="BY104" s="463"/>
      <c r="BZ104" s="463"/>
    </row>
    <row r="105" spans="47:78" ht="18" customHeight="1">
      <c r="AU105" s="30"/>
      <c r="AV105" s="30"/>
      <c r="AW105" s="30"/>
      <c r="AX105" s="30"/>
      <c r="AY105" s="612"/>
      <c r="AZ105" s="612"/>
      <c r="BA105" s="613"/>
      <c r="BB105" s="613"/>
      <c r="BC105" s="613"/>
      <c r="BD105" s="613"/>
      <c r="BE105" s="613"/>
      <c r="BF105" s="456"/>
      <c r="BG105" s="456"/>
      <c r="BH105" s="456"/>
      <c r="BI105" s="456"/>
      <c r="BJ105" s="456"/>
      <c r="BK105" s="456"/>
      <c r="BL105" s="456"/>
      <c r="BM105" s="456"/>
      <c r="BN105" s="456"/>
      <c r="BO105" s="456"/>
      <c r="BP105" s="456"/>
      <c r="BQ105" s="463"/>
      <c r="BR105" s="463"/>
      <c r="BS105" s="463"/>
      <c r="BT105" s="463"/>
      <c r="BU105" s="463"/>
      <c r="BV105" s="463"/>
      <c r="BW105" s="463"/>
      <c r="BX105" s="463"/>
      <c r="BY105" s="463"/>
      <c r="BZ105" s="463"/>
    </row>
    <row r="106" spans="47:78" ht="18" customHeight="1">
      <c r="AU106" s="30"/>
      <c r="AV106" s="30"/>
      <c r="AW106" s="30"/>
      <c r="AX106" s="30"/>
      <c r="AY106" s="612"/>
      <c r="AZ106" s="612"/>
      <c r="BA106" s="613"/>
      <c r="BB106" s="613"/>
      <c r="BC106" s="613"/>
      <c r="BD106" s="613"/>
      <c r="BE106" s="613"/>
      <c r="BF106" s="456"/>
      <c r="BG106" s="456"/>
      <c r="BH106" s="456"/>
      <c r="BI106" s="456"/>
      <c r="BJ106" s="456"/>
      <c r="BK106" s="456"/>
      <c r="BL106" s="456"/>
      <c r="BM106" s="456"/>
      <c r="BN106" s="456"/>
      <c r="BO106" s="456"/>
      <c r="BP106" s="456"/>
      <c r="BQ106" s="456"/>
      <c r="BR106" s="456"/>
      <c r="BS106" s="456"/>
      <c r="BT106" s="456"/>
      <c r="BU106" s="456"/>
      <c r="BV106" s="456"/>
      <c r="BW106" s="456"/>
      <c r="BX106" s="456"/>
      <c r="BY106" s="456"/>
      <c r="BZ106" s="456"/>
    </row>
    <row r="107" spans="47:78" ht="18" customHeight="1">
      <c r="AU107" s="30"/>
      <c r="AV107" s="30"/>
      <c r="AW107" s="30"/>
      <c r="AX107" s="30"/>
      <c r="AY107" s="612"/>
      <c r="AZ107" s="612"/>
      <c r="BA107" s="613"/>
      <c r="BB107" s="613"/>
      <c r="BC107" s="613"/>
      <c r="BD107" s="613"/>
      <c r="BE107" s="613"/>
      <c r="BF107" s="456"/>
      <c r="BG107" s="456"/>
      <c r="BH107" s="456"/>
      <c r="BI107" s="456"/>
      <c r="BJ107" s="456"/>
      <c r="BK107" s="456"/>
      <c r="BL107" s="456"/>
      <c r="BM107" s="456"/>
      <c r="BN107" s="456"/>
      <c r="BO107" s="456"/>
      <c r="BP107" s="456"/>
      <c r="BQ107" s="456"/>
      <c r="BR107" s="456"/>
      <c r="BS107" s="456"/>
      <c r="BT107" s="456"/>
      <c r="BU107" s="456"/>
      <c r="BV107" s="456"/>
      <c r="BW107" s="456"/>
      <c r="BX107" s="456"/>
      <c r="BY107" s="456"/>
      <c r="BZ107" s="456"/>
    </row>
    <row r="108" spans="47:78" ht="18" customHeight="1">
      <c r="AU108" s="30"/>
      <c r="AV108" s="30"/>
      <c r="AW108" s="30"/>
      <c r="AX108" s="30"/>
      <c r="AY108" s="612"/>
      <c r="AZ108" s="612"/>
      <c r="BA108" s="620"/>
      <c r="BB108" s="620"/>
      <c r="BC108" s="620"/>
      <c r="BD108" s="620"/>
      <c r="BE108" s="620"/>
      <c r="BF108" s="620"/>
      <c r="BG108" s="620"/>
      <c r="BH108" s="620"/>
      <c r="BI108" s="620"/>
      <c r="BJ108" s="620"/>
      <c r="BK108" s="620"/>
      <c r="BL108" s="620"/>
      <c r="BM108" s="620"/>
      <c r="BN108" s="620"/>
      <c r="BO108" s="620"/>
      <c r="BP108" s="620"/>
      <c r="BQ108" s="620"/>
      <c r="BR108" s="620"/>
      <c r="BS108" s="620"/>
      <c r="BT108" s="620"/>
      <c r="BU108" s="620"/>
      <c r="BV108" s="620"/>
      <c r="BW108" s="620"/>
      <c r="BX108" s="620"/>
      <c r="BY108" s="620"/>
      <c r="BZ108" s="620"/>
    </row>
    <row r="109" spans="47:78" ht="18" customHeight="1">
      <c r="AU109" s="30"/>
      <c r="AV109" s="30"/>
      <c r="AW109" s="30"/>
      <c r="AX109" s="30"/>
      <c r="AY109" s="612"/>
      <c r="AZ109" s="612"/>
      <c r="BA109" s="615"/>
      <c r="BB109" s="613"/>
      <c r="BC109" s="613"/>
      <c r="BD109" s="613"/>
      <c r="BE109" s="613"/>
      <c r="BF109" s="456"/>
      <c r="BG109" s="456"/>
      <c r="BH109" s="456"/>
      <c r="BI109" s="456"/>
      <c r="BJ109" s="456"/>
      <c r="BK109" s="456"/>
      <c r="BL109" s="456"/>
      <c r="BM109" s="456"/>
      <c r="BN109" s="456"/>
      <c r="BO109" s="456"/>
      <c r="BP109" s="456"/>
      <c r="BQ109" s="456"/>
      <c r="BR109" s="456"/>
      <c r="BS109" s="456"/>
      <c r="BT109" s="456"/>
      <c r="BU109" s="456"/>
      <c r="BV109" s="456"/>
      <c r="BW109" s="456"/>
      <c r="BX109" s="456"/>
      <c r="BY109" s="456"/>
      <c r="BZ109" s="456"/>
    </row>
    <row r="110" spans="47:78" ht="18" customHeight="1">
      <c r="AU110" s="30"/>
      <c r="AV110" s="30"/>
      <c r="AW110" s="30"/>
      <c r="AX110" s="30"/>
      <c r="AY110" s="612"/>
      <c r="AZ110" s="612"/>
      <c r="BA110" s="615"/>
      <c r="BB110" s="613"/>
      <c r="BC110" s="613"/>
      <c r="BD110" s="613"/>
      <c r="BE110" s="613"/>
      <c r="BF110" s="456"/>
      <c r="BG110" s="456"/>
      <c r="BH110" s="456"/>
      <c r="BI110" s="456"/>
      <c r="BJ110" s="456"/>
      <c r="BK110" s="456"/>
      <c r="BL110" s="456"/>
      <c r="BM110" s="456"/>
      <c r="BN110" s="456"/>
      <c r="BO110" s="456"/>
      <c r="BP110" s="456"/>
      <c r="BQ110" s="460"/>
      <c r="BR110" s="460"/>
      <c r="BS110" s="460"/>
      <c r="BT110" s="460"/>
      <c r="BU110" s="460"/>
      <c r="BV110" s="460"/>
      <c r="BW110" s="460"/>
      <c r="BX110" s="460"/>
      <c r="BY110" s="460"/>
      <c r="BZ110" s="460"/>
    </row>
    <row r="111" spans="47:78" ht="18" customHeight="1">
      <c r="AU111" s="30"/>
      <c r="AV111" s="30"/>
      <c r="AW111" s="30"/>
      <c r="AX111" s="30"/>
      <c r="AY111" s="612"/>
      <c r="AZ111" s="612"/>
      <c r="BA111" s="615"/>
      <c r="BB111" s="613"/>
      <c r="BC111" s="613"/>
      <c r="BD111" s="613"/>
      <c r="BE111" s="613"/>
      <c r="BF111" s="456"/>
      <c r="BG111" s="456"/>
      <c r="BH111" s="456"/>
      <c r="BI111" s="456"/>
      <c r="BJ111" s="456"/>
      <c r="BK111" s="456"/>
      <c r="BL111" s="456"/>
      <c r="BM111" s="456"/>
      <c r="BN111" s="456"/>
      <c r="BO111" s="456"/>
      <c r="BP111" s="456"/>
      <c r="BQ111" s="456"/>
      <c r="BR111" s="456"/>
      <c r="BS111" s="456"/>
      <c r="BT111" s="456"/>
      <c r="BU111" s="456"/>
      <c r="BV111" s="456"/>
      <c r="BW111" s="456"/>
      <c r="BX111" s="456"/>
      <c r="BY111" s="456"/>
      <c r="BZ111" s="456"/>
    </row>
    <row r="112" spans="47:78" ht="18" customHeight="1">
      <c r="AU112" s="30"/>
      <c r="AV112" s="30"/>
      <c r="AW112" s="30"/>
      <c r="AX112" s="30"/>
      <c r="AY112" s="612"/>
      <c r="AZ112" s="612"/>
      <c r="BA112" s="615"/>
      <c r="BB112" s="613"/>
      <c r="BC112" s="613"/>
      <c r="BD112" s="613"/>
      <c r="BE112" s="613"/>
      <c r="BF112" s="456"/>
      <c r="BG112" s="456"/>
      <c r="BH112" s="456"/>
      <c r="BI112" s="456"/>
      <c r="BJ112" s="456"/>
      <c r="BK112" s="456"/>
      <c r="BL112" s="456"/>
      <c r="BM112" s="456"/>
      <c r="BN112" s="456"/>
      <c r="BO112" s="456"/>
      <c r="BP112" s="456"/>
      <c r="BQ112" s="456"/>
      <c r="BR112" s="456"/>
      <c r="BS112" s="456"/>
      <c r="BT112" s="456"/>
      <c r="BU112" s="456"/>
      <c r="BV112" s="456"/>
      <c r="BW112" s="456"/>
      <c r="BX112" s="456"/>
      <c r="BY112" s="456"/>
      <c r="BZ112" s="456"/>
    </row>
    <row r="113" spans="47:78" ht="18" customHeight="1">
      <c r="AU113" s="30"/>
      <c r="AV113" s="30"/>
      <c r="AW113" s="30"/>
      <c r="AX113" s="30"/>
      <c r="AY113" s="612"/>
      <c r="AZ113" s="612"/>
      <c r="BA113" s="615"/>
      <c r="BB113" s="613"/>
      <c r="BC113" s="613"/>
      <c r="BD113" s="613"/>
      <c r="BE113" s="613"/>
      <c r="BF113" s="456"/>
      <c r="BG113" s="456"/>
      <c r="BH113" s="456"/>
      <c r="BI113" s="456"/>
      <c r="BJ113" s="456"/>
      <c r="BK113" s="456"/>
      <c r="BL113" s="456"/>
      <c r="BM113" s="456"/>
      <c r="BN113" s="456"/>
      <c r="BO113" s="456"/>
      <c r="BP113" s="456"/>
      <c r="BQ113" s="461"/>
      <c r="BR113" s="462"/>
      <c r="BS113" s="462"/>
      <c r="BT113" s="462"/>
      <c r="BU113" s="462"/>
      <c r="BV113" s="462"/>
      <c r="BW113" s="462"/>
      <c r="BX113" s="462"/>
      <c r="BY113" s="462"/>
      <c r="BZ113" s="462"/>
    </row>
    <row r="114" spans="47:78" ht="18" customHeight="1">
      <c r="AU114" s="30"/>
      <c r="AV114" s="30"/>
      <c r="AW114" s="30"/>
      <c r="AX114" s="30"/>
      <c r="AY114" s="612"/>
      <c r="AZ114" s="612"/>
      <c r="BA114" s="615"/>
      <c r="BB114" s="613"/>
      <c r="BC114" s="613"/>
      <c r="BD114" s="613"/>
      <c r="BE114" s="613"/>
      <c r="BF114" s="456"/>
      <c r="BG114" s="456"/>
      <c r="BH114" s="456"/>
      <c r="BI114" s="456"/>
      <c r="BJ114" s="456"/>
      <c r="BK114" s="456"/>
      <c r="BL114" s="456"/>
      <c r="BM114" s="456"/>
      <c r="BN114" s="456"/>
      <c r="BO114" s="456"/>
      <c r="BP114" s="456"/>
      <c r="BQ114" s="461"/>
      <c r="BR114" s="462"/>
      <c r="BS114" s="462"/>
      <c r="BT114" s="462"/>
      <c r="BU114" s="462"/>
      <c r="BV114" s="462"/>
      <c r="BW114" s="462"/>
      <c r="BX114" s="462"/>
      <c r="BY114" s="462"/>
      <c r="BZ114" s="462"/>
    </row>
    <row r="115" spans="47:78" ht="18" customHeight="1">
      <c r="AU115" s="30"/>
      <c r="AV115" s="30"/>
      <c r="AW115" s="30"/>
      <c r="AX115" s="30"/>
      <c r="AY115" s="612"/>
      <c r="AZ115" s="612"/>
      <c r="BA115" s="464"/>
      <c r="BB115" s="464"/>
      <c r="BC115" s="464"/>
      <c r="BD115" s="464"/>
      <c r="BE115" s="464"/>
      <c r="BF115" s="464"/>
      <c r="BG115" s="464"/>
      <c r="BH115" s="464"/>
      <c r="BI115" s="464"/>
      <c r="BJ115" s="464"/>
      <c r="BK115" s="464"/>
      <c r="BL115" s="464"/>
      <c r="BM115" s="464"/>
      <c r="BN115" s="464"/>
      <c r="BO115" s="464"/>
      <c r="BP115" s="464"/>
      <c r="BQ115" s="464"/>
      <c r="BR115" s="464"/>
      <c r="BS115" s="464"/>
      <c r="BT115" s="464"/>
      <c r="BU115" s="464"/>
      <c r="BV115" s="464"/>
      <c r="BW115" s="464"/>
      <c r="BX115" s="464"/>
      <c r="BY115" s="464"/>
      <c r="BZ115" s="464"/>
    </row>
    <row r="116" spans="47:78" ht="18" customHeight="1">
      <c r="AU116" s="30"/>
      <c r="AV116" s="30"/>
      <c r="AW116" s="30"/>
      <c r="AX116" s="30"/>
      <c r="AY116" s="612"/>
      <c r="AZ116" s="612"/>
      <c r="BA116" s="615"/>
      <c r="BB116" s="613"/>
      <c r="BC116" s="613"/>
      <c r="BD116" s="613"/>
      <c r="BE116" s="613"/>
      <c r="BF116" s="456"/>
      <c r="BG116" s="456"/>
      <c r="BH116" s="456"/>
      <c r="BI116" s="456"/>
      <c r="BJ116" s="456"/>
      <c r="BK116" s="456"/>
      <c r="BL116" s="456"/>
      <c r="BM116" s="456"/>
      <c r="BN116" s="456"/>
      <c r="BO116" s="456"/>
      <c r="BP116" s="456"/>
      <c r="BQ116" s="463"/>
      <c r="BR116" s="463"/>
      <c r="BS116" s="463"/>
      <c r="BT116" s="463"/>
      <c r="BU116" s="463"/>
      <c r="BV116" s="463"/>
      <c r="BW116" s="463"/>
      <c r="BX116" s="463"/>
      <c r="BY116" s="463"/>
      <c r="BZ116" s="463"/>
    </row>
    <row r="117" spans="47:78" ht="18" customHeight="1">
      <c r="AU117" s="30"/>
      <c r="AV117" s="30"/>
      <c r="AW117" s="30"/>
      <c r="AX117" s="30"/>
      <c r="AY117" s="612"/>
      <c r="AZ117" s="612"/>
      <c r="BA117" s="615"/>
      <c r="BB117" s="613"/>
      <c r="BC117" s="613"/>
      <c r="BD117" s="613"/>
      <c r="BE117" s="613"/>
      <c r="BF117" s="456"/>
      <c r="BG117" s="456"/>
      <c r="BH117" s="456"/>
      <c r="BI117" s="456"/>
      <c r="BJ117" s="456"/>
      <c r="BK117" s="456"/>
      <c r="BL117" s="456"/>
      <c r="BM117" s="456"/>
      <c r="BN117" s="456"/>
      <c r="BO117" s="456"/>
      <c r="BP117" s="456"/>
      <c r="BQ117" s="463"/>
      <c r="BR117" s="463"/>
      <c r="BS117" s="463"/>
      <c r="BT117" s="463"/>
      <c r="BU117" s="463"/>
      <c r="BV117" s="463"/>
      <c r="BW117" s="463"/>
      <c r="BX117" s="463"/>
      <c r="BY117" s="463"/>
      <c r="BZ117" s="463"/>
    </row>
    <row r="118" spans="47:78" ht="18" customHeight="1">
      <c r="AU118" s="30"/>
      <c r="AV118" s="30"/>
      <c r="AW118" s="30"/>
      <c r="AX118" s="30"/>
      <c r="AY118" s="612"/>
      <c r="AZ118" s="612"/>
      <c r="BA118" s="613"/>
      <c r="BB118" s="613"/>
      <c r="BC118" s="613"/>
      <c r="BD118" s="613"/>
      <c r="BE118" s="613"/>
      <c r="BF118" s="456"/>
      <c r="BG118" s="456"/>
      <c r="BH118" s="456"/>
      <c r="BI118" s="456"/>
      <c r="BJ118" s="456"/>
      <c r="BK118" s="456"/>
      <c r="BL118" s="456"/>
      <c r="BM118" s="456"/>
      <c r="BN118" s="456"/>
      <c r="BO118" s="456"/>
      <c r="BP118" s="456"/>
      <c r="BQ118" s="463"/>
      <c r="BR118" s="463"/>
      <c r="BS118" s="463"/>
      <c r="BT118" s="463"/>
      <c r="BU118" s="463"/>
      <c r="BV118" s="463"/>
      <c r="BW118" s="463"/>
      <c r="BX118" s="463"/>
      <c r="BY118" s="463"/>
      <c r="BZ118" s="463"/>
    </row>
    <row r="119" spans="47:78" ht="18" customHeight="1">
      <c r="AU119" s="30"/>
      <c r="AV119" s="30"/>
      <c r="AW119" s="30"/>
      <c r="AX119" s="30"/>
      <c r="AY119" s="612"/>
      <c r="AZ119" s="612"/>
      <c r="BA119" s="613"/>
      <c r="BB119" s="613"/>
      <c r="BC119" s="613"/>
      <c r="BD119" s="613"/>
      <c r="BE119" s="613"/>
      <c r="BF119" s="456"/>
      <c r="BG119" s="456"/>
      <c r="BH119" s="456"/>
      <c r="BI119" s="456"/>
      <c r="BJ119" s="456"/>
      <c r="BK119" s="456"/>
      <c r="BL119" s="456"/>
      <c r="BM119" s="456"/>
      <c r="BN119" s="456"/>
      <c r="BO119" s="456"/>
      <c r="BP119" s="456"/>
      <c r="BQ119" s="456"/>
      <c r="BR119" s="456"/>
      <c r="BS119" s="456"/>
      <c r="BT119" s="456"/>
      <c r="BU119" s="456"/>
      <c r="BV119" s="456"/>
      <c r="BW119" s="456"/>
      <c r="BX119" s="456"/>
      <c r="BY119" s="456"/>
      <c r="BZ119" s="456"/>
    </row>
    <row r="120" spans="47:78" ht="18" customHeight="1">
      <c r="AU120" s="30"/>
      <c r="AV120" s="30"/>
      <c r="AW120" s="30"/>
      <c r="AX120" s="30"/>
      <c r="AY120" s="612"/>
      <c r="AZ120" s="612"/>
      <c r="BA120" s="613"/>
      <c r="BB120" s="613"/>
      <c r="BC120" s="613"/>
      <c r="BD120" s="613"/>
      <c r="BE120" s="613"/>
      <c r="BF120" s="456"/>
      <c r="BG120" s="456"/>
      <c r="BH120" s="456"/>
      <c r="BI120" s="456"/>
      <c r="BJ120" s="456"/>
      <c r="BK120" s="456"/>
      <c r="BL120" s="456"/>
      <c r="BM120" s="456"/>
      <c r="BN120" s="456"/>
      <c r="BO120" s="456"/>
      <c r="BP120" s="456"/>
      <c r="BQ120" s="456"/>
      <c r="BR120" s="456"/>
      <c r="BS120" s="456"/>
      <c r="BT120" s="456"/>
      <c r="BU120" s="456"/>
      <c r="BV120" s="456"/>
      <c r="BW120" s="456"/>
      <c r="BX120" s="456"/>
      <c r="BY120" s="456"/>
      <c r="BZ120" s="456"/>
    </row>
    <row r="121" spans="47:78" ht="18" customHeight="1">
      <c r="AU121" s="30"/>
      <c r="AV121" s="30"/>
      <c r="AW121" s="30"/>
      <c r="AX121" s="30"/>
      <c r="AY121" s="612"/>
      <c r="AZ121" s="612"/>
      <c r="BA121" s="459"/>
      <c r="BB121" s="459"/>
      <c r="BC121" s="459"/>
      <c r="BD121" s="459"/>
      <c r="BE121" s="459"/>
      <c r="BF121" s="459"/>
      <c r="BG121" s="459"/>
      <c r="BH121" s="459"/>
      <c r="BI121" s="459"/>
      <c r="BJ121" s="459"/>
      <c r="BK121" s="459"/>
      <c r="BL121" s="459"/>
      <c r="BM121" s="459"/>
      <c r="BN121" s="459"/>
      <c r="BO121" s="459"/>
      <c r="BP121" s="459"/>
      <c r="BQ121" s="459"/>
      <c r="BR121" s="459"/>
      <c r="BS121" s="459"/>
      <c r="BT121" s="459"/>
      <c r="BU121" s="459"/>
      <c r="BV121" s="459"/>
      <c r="BW121" s="459"/>
      <c r="BX121" s="459"/>
      <c r="BY121" s="459"/>
      <c r="BZ121" s="459"/>
    </row>
    <row r="122" spans="47:78" ht="18" customHeight="1">
      <c r="AU122" s="30"/>
      <c r="AV122" s="30"/>
      <c r="AW122" s="30"/>
      <c r="AX122" s="30"/>
      <c r="AY122" s="612"/>
      <c r="AZ122" s="612"/>
      <c r="BA122" s="615"/>
      <c r="BB122" s="613"/>
      <c r="BC122" s="613"/>
      <c r="BD122" s="613"/>
      <c r="BE122" s="613"/>
      <c r="BF122" s="456"/>
      <c r="BG122" s="456"/>
      <c r="BH122" s="456"/>
      <c r="BI122" s="456"/>
      <c r="BJ122" s="456"/>
      <c r="BK122" s="456"/>
      <c r="BL122" s="456"/>
      <c r="BM122" s="456"/>
      <c r="BN122" s="456"/>
      <c r="BO122" s="456"/>
      <c r="BP122" s="456"/>
      <c r="BQ122" s="456"/>
      <c r="BR122" s="456"/>
      <c r="BS122" s="456"/>
      <c r="BT122" s="456"/>
      <c r="BU122" s="456"/>
      <c r="BV122" s="456"/>
      <c r="BW122" s="456"/>
      <c r="BX122" s="456"/>
      <c r="BY122" s="456"/>
      <c r="BZ122" s="456"/>
    </row>
    <row r="123" spans="47:78" ht="18" customHeight="1">
      <c r="AU123" s="30"/>
      <c r="AV123" s="30"/>
      <c r="AW123" s="30"/>
      <c r="AX123" s="30"/>
      <c r="AY123" s="612"/>
      <c r="AZ123" s="612"/>
      <c r="BA123" s="615"/>
      <c r="BB123" s="613"/>
      <c r="BC123" s="613"/>
      <c r="BD123" s="613"/>
      <c r="BE123" s="613"/>
      <c r="BF123" s="456"/>
      <c r="BG123" s="456"/>
      <c r="BH123" s="456"/>
      <c r="BI123" s="456"/>
      <c r="BJ123" s="456"/>
      <c r="BK123" s="456"/>
      <c r="BL123" s="456"/>
      <c r="BM123" s="456"/>
      <c r="BN123" s="456"/>
      <c r="BO123" s="456"/>
      <c r="BP123" s="456"/>
      <c r="BQ123" s="460"/>
      <c r="BR123" s="460"/>
      <c r="BS123" s="460"/>
      <c r="BT123" s="460"/>
      <c r="BU123" s="460"/>
      <c r="BV123" s="460"/>
      <c r="BW123" s="460"/>
      <c r="BX123" s="460"/>
      <c r="BY123" s="460"/>
      <c r="BZ123" s="460"/>
    </row>
    <row r="124" spans="47:78" ht="18" customHeight="1">
      <c r="AU124" s="30"/>
      <c r="AV124" s="30"/>
      <c r="AW124" s="30"/>
      <c r="AX124" s="30"/>
      <c r="AY124" s="612"/>
      <c r="AZ124" s="612"/>
      <c r="BA124" s="615"/>
      <c r="BB124" s="613"/>
      <c r="BC124" s="613"/>
      <c r="BD124" s="613"/>
      <c r="BE124" s="613"/>
      <c r="BF124" s="456"/>
      <c r="BG124" s="456"/>
      <c r="BH124" s="456"/>
      <c r="BI124" s="456"/>
      <c r="BJ124" s="456"/>
      <c r="BK124" s="456"/>
      <c r="BL124" s="456"/>
      <c r="BM124" s="456"/>
      <c r="BN124" s="456"/>
      <c r="BO124" s="456"/>
      <c r="BP124" s="456"/>
      <c r="BQ124" s="456"/>
      <c r="BR124" s="456"/>
      <c r="BS124" s="456"/>
      <c r="BT124" s="456"/>
      <c r="BU124" s="456"/>
      <c r="BV124" s="456"/>
      <c r="BW124" s="456"/>
      <c r="BX124" s="456"/>
      <c r="BY124" s="456"/>
      <c r="BZ124" s="456"/>
    </row>
    <row r="125" spans="47:78" ht="18" customHeight="1">
      <c r="AU125" s="30"/>
      <c r="AV125" s="30"/>
      <c r="AW125" s="30"/>
      <c r="AX125" s="30"/>
      <c r="AY125" s="612"/>
      <c r="AZ125" s="612"/>
      <c r="BA125" s="615"/>
      <c r="BB125" s="613"/>
      <c r="BC125" s="613"/>
      <c r="BD125" s="613"/>
      <c r="BE125" s="613"/>
      <c r="BF125" s="456"/>
      <c r="BG125" s="456"/>
      <c r="BH125" s="456"/>
      <c r="BI125" s="456"/>
      <c r="BJ125" s="456"/>
      <c r="BK125" s="456"/>
      <c r="BL125" s="456"/>
      <c r="BM125" s="456"/>
      <c r="BN125" s="456"/>
      <c r="BO125" s="456"/>
      <c r="BP125" s="456"/>
      <c r="BQ125" s="456"/>
      <c r="BR125" s="456"/>
      <c r="BS125" s="456"/>
      <c r="BT125" s="456"/>
      <c r="BU125" s="456"/>
      <c r="BV125" s="456"/>
      <c r="BW125" s="456"/>
      <c r="BX125" s="456"/>
      <c r="BY125" s="456"/>
      <c r="BZ125" s="456"/>
    </row>
    <row r="126" spans="47:78" ht="18" customHeight="1">
      <c r="AU126" s="30"/>
      <c r="AV126" s="30"/>
      <c r="AW126" s="30"/>
      <c r="AX126" s="30"/>
      <c r="AY126" s="612"/>
      <c r="AZ126" s="612"/>
      <c r="BA126" s="615"/>
      <c r="BB126" s="613"/>
      <c r="BC126" s="613"/>
      <c r="BD126" s="613"/>
      <c r="BE126" s="613"/>
      <c r="BF126" s="456"/>
      <c r="BG126" s="456"/>
      <c r="BH126" s="456"/>
      <c r="BI126" s="456"/>
      <c r="BJ126" s="456"/>
      <c r="BK126" s="456"/>
      <c r="BL126" s="456"/>
      <c r="BM126" s="456"/>
      <c r="BN126" s="456"/>
      <c r="BO126" s="456"/>
      <c r="BP126" s="456"/>
      <c r="BQ126" s="461"/>
      <c r="BR126" s="462"/>
      <c r="BS126" s="462"/>
      <c r="BT126" s="462"/>
      <c r="BU126" s="462"/>
      <c r="BV126" s="462"/>
      <c r="BW126" s="462"/>
      <c r="BX126" s="462"/>
      <c r="BY126" s="462"/>
      <c r="BZ126" s="462"/>
    </row>
    <row r="127" spans="47:78" ht="18" customHeight="1">
      <c r="AU127" s="30"/>
      <c r="AV127" s="30"/>
      <c r="AW127" s="30"/>
      <c r="AX127" s="30"/>
      <c r="AY127" s="612"/>
      <c r="AZ127" s="612"/>
      <c r="BA127" s="615"/>
      <c r="BB127" s="613"/>
      <c r="BC127" s="613"/>
      <c r="BD127" s="613"/>
      <c r="BE127" s="613"/>
      <c r="BF127" s="456"/>
      <c r="BG127" s="456"/>
      <c r="BH127" s="456"/>
      <c r="BI127" s="456"/>
      <c r="BJ127" s="456"/>
      <c r="BK127" s="456"/>
      <c r="BL127" s="456"/>
      <c r="BM127" s="456"/>
      <c r="BN127" s="456"/>
      <c r="BO127" s="456"/>
      <c r="BP127" s="456"/>
      <c r="BQ127" s="461"/>
      <c r="BR127" s="462"/>
      <c r="BS127" s="462"/>
      <c r="BT127" s="462"/>
      <c r="BU127" s="462"/>
      <c r="BV127" s="462"/>
      <c r="BW127" s="462"/>
      <c r="BX127" s="462"/>
      <c r="BY127" s="462"/>
      <c r="BZ127" s="462"/>
    </row>
    <row r="128" spans="47:78" ht="18" customHeight="1">
      <c r="AU128" s="30"/>
      <c r="AV128" s="30"/>
      <c r="AW128" s="30"/>
      <c r="AX128" s="30"/>
      <c r="AY128" s="612"/>
      <c r="AZ128" s="612"/>
      <c r="BA128" s="464"/>
      <c r="BB128" s="464"/>
      <c r="BC128" s="464"/>
      <c r="BD128" s="464"/>
      <c r="BE128" s="464"/>
      <c r="BF128" s="464"/>
      <c r="BG128" s="464"/>
      <c r="BH128" s="464"/>
      <c r="BI128" s="464"/>
      <c r="BJ128" s="464"/>
      <c r="BK128" s="464"/>
      <c r="BL128" s="464"/>
      <c r="BM128" s="464"/>
      <c r="BN128" s="464"/>
      <c r="BO128" s="464"/>
      <c r="BP128" s="464"/>
      <c r="BQ128" s="464"/>
      <c r="BR128" s="464"/>
      <c r="BS128" s="464"/>
      <c r="BT128" s="464"/>
      <c r="BU128" s="464"/>
      <c r="BV128" s="464"/>
      <c r="BW128" s="464"/>
      <c r="BX128" s="464"/>
      <c r="BY128" s="464"/>
      <c r="BZ128" s="464"/>
    </row>
    <row r="129" spans="47:78" ht="18" customHeight="1">
      <c r="AU129" s="30"/>
      <c r="AV129" s="30"/>
      <c r="AW129" s="30"/>
      <c r="AX129" s="30"/>
      <c r="AY129" s="612"/>
      <c r="AZ129" s="612"/>
      <c r="BA129" s="615"/>
      <c r="BB129" s="613"/>
      <c r="BC129" s="613"/>
      <c r="BD129" s="613"/>
      <c r="BE129" s="613"/>
      <c r="BF129" s="456"/>
      <c r="BG129" s="456"/>
      <c r="BH129" s="456"/>
      <c r="BI129" s="456"/>
      <c r="BJ129" s="456"/>
      <c r="BK129" s="456"/>
      <c r="BL129" s="456"/>
      <c r="BM129" s="456"/>
      <c r="BN129" s="456"/>
      <c r="BO129" s="456"/>
      <c r="BP129" s="456"/>
      <c r="BQ129" s="463"/>
      <c r="BR129" s="463"/>
      <c r="BS129" s="463"/>
      <c r="BT129" s="463"/>
      <c r="BU129" s="463"/>
      <c r="BV129" s="463"/>
      <c r="BW129" s="463"/>
      <c r="BX129" s="463"/>
      <c r="BY129" s="463"/>
      <c r="BZ129" s="463"/>
    </row>
    <row r="130" spans="47:78" ht="18" customHeight="1">
      <c r="AU130" s="30"/>
      <c r="AV130" s="30"/>
      <c r="AW130" s="30"/>
      <c r="AX130" s="30"/>
      <c r="AY130" s="612"/>
      <c r="AZ130" s="612"/>
      <c r="BA130" s="615"/>
      <c r="BB130" s="613"/>
      <c r="BC130" s="613"/>
      <c r="BD130" s="613"/>
      <c r="BE130" s="613"/>
      <c r="BF130" s="456"/>
      <c r="BG130" s="456"/>
      <c r="BH130" s="456"/>
      <c r="BI130" s="456"/>
      <c r="BJ130" s="456"/>
      <c r="BK130" s="456"/>
      <c r="BL130" s="456"/>
      <c r="BM130" s="456"/>
      <c r="BN130" s="456"/>
      <c r="BO130" s="456"/>
      <c r="BP130" s="456"/>
      <c r="BQ130" s="463"/>
      <c r="BR130" s="463"/>
      <c r="BS130" s="463"/>
      <c r="BT130" s="463"/>
      <c r="BU130" s="463"/>
      <c r="BV130" s="463"/>
      <c r="BW130" s="463"/>
      <c r="BX130" s="463"/>
      <c r="BY130" s="463"/>
      <c r="BZ130" s="463"/>
    </row>
    <row r="131" spans="47:78" ht="18" customHeight="1">
      <c r="AU131" s="30"/>
      <c r="AV131" s="30"/>
      <c r="AW131" s="30"/>
      <c r="AX131" s="30"/>
      <c r="AY131" s="612"/>
      <c r="AZ131" s="612"/>
      <c r="BA131" s="613"/>
      <c r="BB131" s="613"/>
      <c r="BC131" s="613"/>
      <c r="BD131" s="613"/>
      <c r="BE131" s="613"/>
      <c r="BF131" s="456"/>
      <c r="BG131" s="456"/>
      <c r="BH131" s="456"/>
      <c r="BI131" s="456"/>
      <c r="BJ131" s="456"/>
      <c r="BK131" s="456"/>
      <c r="BL131" s="456"/>
      <c r="BM131" s="456"/>
      <c r="BN131" s="456"/>
      <c r="BO131" s="456"/>
      <c r="BP131" s="456"/>
      <c r="BQ131" s="463"/>
      <c r="BR131" s="463"/>
      <c r="BS131" s="463"/>
      <c r="BT131" s="463"/>
      <c r="BU131" s="463"/>
      <c r="BV131" s="463"/>
      <c r="BW131" s="463"/>
      <c r="BX131" s="463"/>
      <c r="BY131" s="463"/>
      <c r="BZ131" s="463"/>
    </row>
    <row r="132" spans="47:78" ht="18" customHeight="1">
      <c r="AU132" s="30"/>
      <c r="AV132" s="30"/>
      <c r="AW132" s="30"/>
      <c r="AX132" s="30"/>
      <c r="AY132" s="612"/>
      <c r="AZ132" s="612"/>
      <c r="BA132" s="613"/>
      <c r="BB132" s="613"/>
      <c r="BC132" s="613"/>
      <c r="BD132" s="613"/>
      <c r="BE132" s="613"/>
      <c r="BF132" s="456"/>
      <c r="BG132" s="456"/>
      <c r="BH132" s="456"/>
      <c r="BI132" s="456"/>
      <c r="BJ132" s="456"/>
      <c r="BK132" s="456"/>
      <c r="BL132" s="456"/>
      <c r="BM132" s="456"/>
      <c r="BN132" s="456"/>
      <c r="BO132" s="456"/>
      <c r="BP132" s="456"/>
      <c r="BQ132" s="456"/>
      <c r="BR132" s="456"/>
      <c r="BS132" s="456"/>
      <c r="BT132" s="456"/>
      <c r="BU132" s="456"/>
      <c r="BV132" s="456"/>
      <c r="BW132" s="456"/>
      <c r="BX132" s="456"/>
      <c r="BY132" s="456"/>
      <c r="BZ132" s="456"/>
    </row>
    <row r="133" spans="47:78" ht="18" customHeight="1">
      <c r="AU133" s="30"/>
      <c r="AV133" s="30"/>
      <c r="AW133" s="30"/>
      <c r="AX133" s="30"/>
      <c r="AY133" s="612"/>
      <c r="AZ133" s="612"/>
      <c r="BA133" s="613"/>
      <c r="BB133" s="613"/>
      <c r="BC133" s="613"/>
      <c r="BD133" s="613"/>
      <c r="BE133" s="613"/>
      <c r="BF133" s="456"/>
      <c r="BG133" s="456"/>
      <c r="BH133" s="456"/>
      <c r="BI133" s="456"/>
      <c r="BJ133" s="456"/>
      <c r="BK133" s="456"/>
      <c r="BL133" s="456"/>
      <c r="BM133" s="456"/>
      <c r="BN133" s="456"/>
      <c r="BO133" s="456"/>
      <c r="BP133" s="456"/>
      <c r="BQ133" s="456"/>
      <c r="BR133" s="456"/>
      <c r="BS133" s="456"/>
      <c r="BT133" s="456"/>
      <c r="BU133" s="456"/>
      <c r="BV133" s="456"/>
      <c r="BW133" s="456"/>
      <c r="BX133" s="456"/>
      <c r="BY133" s="456"/>
      <c r="BZ133" s="456"/>
    </row>
    <row r="134" spans="47:78" ht="18" customHeight="1">
      <c r="AU134" s="30"/>
      <c r="AV134" s="30"/>
      <c r="AW134" s="30"/>
      <c r="AX134" s="30"/>
      <c r="AY134" s="612"/>
      <c r="AZ134" s="612"/>
      <c r="BA134" s="613"/>
      <c r="BB134" s="613"/>
      <c r="BC134" s="613"/>
      <c r="BD134" s="613"/>
      <c r="BE134" s="613"/>
      <c r="BF134" s="456"/>
      <c r="BG134" s="456"/>
      <c r="BH134" s="456"/>
      <c r="BI134" s="456"/>
      <c r="BJ134" s="456"/>
      <c r="BK134" s="456"/>
      <c r="BL134" s="456"/>
      <c r="BM134" s="456"/>
      <c r="BN134" s="456"/>
      <c r="BO134" s="456"/>
      <c r="BP134" s="456"/>
      <c r="BQ134" s="456"/>
      <c r="BR134" s="456"/>
      <c r="BS134" s="456"/>
      <c r="BT134" s="456"/>
      <c r="BU134" s="456"/>
      <c r="BV134" s="456"/>
      <c r="BW134" s="456"/>
      <c r="BX134" s="456"/>
      <c r="BY134" s="456"/>
      <c r="BZ134" s="456"/>
    </row>
    <row r="135" spans="47:78" ht="18" customHeight="1">
      <c r="AU135" s="30"/>
      <c r="AV135" s="30"/>
      <c r="AW135" s="30"/>
      <c r="AX135" s="30"/>
      <c r="AY135" s="612"/>
      <c r="AZ135" s="612"/>
      <c r="BA135" s="459"/>
      <c r="BB135" s="459"/>
      <c r="BC135" s="459"/>
      <c r="BD135" s="459"/>
      <c r="BE135" s="459"/>
      <c r="BF135" s="459"/>
      <c r="BG135" s="459"/>
      <c r="BH135" s="459"/>
      <c r="BI135" s="459"/>
      <c r="BJ135" s="459"/>
      <c r="BK135" s="459"/>
      <c r="BL135" s="459"/>
      <c r="BM135" s="459"/>
      <c r="BN135" s="459"/>
      <c r="BO135" s="459"/>
      <c r="BP135" s="459"/>
      <c r="BQ135" s="459"/>
      <c r="BR135" s="459"/>
      <c r="BS135" s="459"/>
      <c r="BT135" s="459"/>
      <c r="BU135" s="459"/>
      <c r="BV135" s="459"/>
      <c r="BW135" s="459"/>
      <c r="BX135" s="459"/>
      <c r="BY135" s="459"/>
      <c r="BZ135" s="459"/>
    </row>
    <row r="136" spans="47:78" ht="18" customHeight="1">
      <c r="AU136" s="30"/>
      <c r="AV136" s="30"/>
      <c r="AW136" s="30"/>
      <c r="AX136" s="30"/>
      <c r="AY136" s="612"/>
      <c r="AZ136" s="612"/>
      <c r="BA136" s="615"/>
      <c r="BB136" s="613"/>
      <c r="BC136" s="613"/>
      <c r="BD136" s="613"/>
      <c r="BE136" s="613"/>
      <c r="BF136" s="456"/>
      <c r="BG136" s="456"/>
      <c r="BH136" s="456"/>
      <c r="BI136" s="456"/>
      <c r="BJ136" s="456"/>
      <c r="BK136" s="456"/>
      <c r="BL136" s="456"/>
      <c r="BM136" s="456"/>
      <c r="BN136" s="456"/>
      <c r="BO136" s="456"/>
      <c r="BP136" s="456"/>
      <c r="BQ136" s="456"/>
      <c r="BR136" s="456"/>
      <c r="BS136" s="456"/>
      <c r="BT136" s="456"/>
      <c r="BU136" s="456"/>
      <c r="BV136" s="456"/>
      <c r="BW136" s="456"/>
      <c r="BX136" s="456"/>
      <c r="BY136" s="456"/>
      <c r="BZ136" s="456"/>
    </row>
    <row r="137" spans="47:78" ht="18" customHeight="1">
      <c r="AU137" s="30"/>
      <c r="AV137" s="30"/>
      <c r="AW137" s="30"/>
      <c r="AX137" s="30"/>
      <c r="AY137" s="612"/>
      <c r="AZ137" s="612"/>
      <c r="BA137" s="615"/>
      <c r="BB137" s="613"/>
      <c r="BC137" s="613"/>
      <c r="BD137" s="613"/>
      <c r="BE137" s="613"/>
      <c r="BF137" s="456"/>
      <c r="BG137" s="456"/>
      <c r="BH137" s="456"/>
      <c r="BI137" s="456"/>
      <c r="BJ137" s="456"/>
      <c r="BK137" s="456"/>
      <c r="BL137" s="456"/>
      <c r="BM137" s="456"/>
      <c r="BN137" s="456"/>
      <c r="BO137" s="456"/>
      <c r="BP137" s="456"/>
      <c r="BQ137" s="460"/>
      <c r="BR137" s="460"/>
      <c r="BS137" s="460"/>
      <c r="BT137" s="460"/>
      <c r="BU137" s="460"/>
      <c r="BV137" s="460"/>
      <c r="BW137" s="460"/>
      <c r="BX137" s="460"/>
      <c r="BY137" s="460"/>
      <c r="BZ137" s="460"/>
    </row>
    <row r="138" spans="47:78" ht="18" customHeight="1">
      <c r="AU138" s="30"/>
      <c r="AV138" s="30"/>
      <c r="AW138" s="30"/>
      <c r="AX138" s="30"/>
      <c r="AY138" s="612"/>
      <c r="AZ138" s="612"/>
      <c r="BA138" s="615"/>
      <c r="BB138" s="613"/>
      <c r="BC138" s="613"/>
      <c r="BD138" s="613"/>
      <c r="BE138" s="613"/>
      <c r="BF138" s="456"/>
      <c r="BG138" s="456"/>
      <c r="BH138" s="456"/>
      <c r="BI138" s="456"/>
      <c r="BJ138" s="456"/>
      <c r="BK138" s="456"/>
      <c r="BL138" s="456"/>
      <c r="BM138" s="456"/>
      <c r="BN138" s="456"/>
      <c r="BO138" s="456"/>
      <c r="BP138" s="456"/>
      <c r="BQ138" s="456"/>
      <c r="BR138" s="456"/>
      <c r="BS138" s="456"/>
      <c r="BT138" s="456"/>
      <c r="BU138" s="456"/>
      <c r="BV138" s="456"/>
      <c r="BW138" s="456"/>
      <c r="BX138" s="456"/>
      <c r="BY138" s="456"/>
      <c r="BZ138" s="456"/>
    </row>
    <row r="139" spans="47:78" ht="18" customHeight="1">
      <c r="AU139" s="30"/>
      <c r="AV139" s="30"/>
      <c r="AW139" s="30"/>
      <c r="AX139" s="30"/>
      <c r="AY139" s="612"/>
      <c r="AZ139" s="612"/>
      <c r="BA139" s="615"/>
      <c r="BB139" s="613"/>
      <c r="BC139" s="613"/>
      <c r="BD139" s="613"/>
      <c r="BE139" s="613"/>
      <c r="BF139" s="456"/>
      <c r="BG139" s="456"/>
      <c r="BH139" s="456"/>
      <c r="BI139" s="456"/>
      <c r="BJ139" s="456"/>
      <c r="BK139" s="456"/>
      <c r="BL139" s="456"/>
      <c r="BM139" s="456"/>
      <c r="BN139" s="456"/>
      <c r="BO139" s="456"/>
      <c r="BP139" s="456"/>
      <c r="BQ139" s="456"/>
      <c r="BR139" s="456"/>
      <c r="BS139" s="456"/>
      <c r="BT139" s="456"/>
      <c r="BU139" s="456"/>
      <c r="BV139" s="456"/>
      <c r="BW139" s="456"/>
      <c r="BX139" s="456"/>
      <c r="BY139" s="456"/>
      <c r="BZ139" s="456"/>
    </row>
    <row r="140" spans="47:78" ht="18" customHeight="1">
      <c r="AU140" s="30"/>
      <c r="AV140" s="30"/>
      <c r="AW140" s="30"/>
      <c r="AX140" s="30"/>
      <c r="AY140" s="612"/>
      <c r="AZ140" s="612"/>
      <c r="BA140" s="615"/>
      <c r="BB140" s="613"/>
      <c r="BC140" s="613"/>
      <c r="BD140" s="613"/>
      <c r="BE140" s="613"/>
      <c r="BF140" s="456"/>
      <c r="BG140" s="456"/>
      <c r="BH140" s="456"/>
      <c r="BI140" s="456"/>
      <c r="BJ140" s="456"/>
      <c r="BK140" s="456"/>
      <c r="BL140" s="456"/>
      <c r="BM140" s="456"/>
      <c r="BN140" s="456"/>
      <c r="BO140" s="456"/>
      <c r="BP140" s="456"/>
      <c r="BQ140" s="461"/>
      <c r="BR140" s="462"/>
      <c r="BS140" s="462"/>
      <c r="BT140" s="462"/>
      <c r="BU140" s="462"/>
      <c r="BV140" s="462"/>
      <c r="BW140" s="462"/>
      <c r="BX140" s="462"/>
      <c r="BY140" s="462"/>
      <c r="BZ140" s="462"/>
    </row>
    <row r="141" spans="47:78" ht="18" customHeight="1">
      <c r="AU141" s="30"/>
      <c r="AV141" s="30"/>
      <c r="AW141" s="30"/>
      <c r="AX141" s="30"/>
      <c r="AY141" s="612"/>
      <c r="AZ141" s="612"/>
      <c r="BA141" s="615"/>
      <c r="BB141" s="613"/>
      <c r="BC141" s="613"/>
      <c r="BD141" s="613"/>
      <c r="BE141" s="613"/>
      <c r="BF141" s="456"/>
      <c r="BG141" s="456"/>
      <c r="BH141" s="456"/>
      <c r="BI141" s="456"/>
      <c r="BJ141" s="456"/>
      <c r="BK141" s="456"/>
      <c r="BL141" s="456"/>
      <c r="BM141" s="456"/>
      <c r="BN141" s="456"/>
      <c r="BO141" s="456"/>
      <c r="BP141" s="456"/>
      <c r="BQ141" s="461"/>
      <c r="BR141" s="462"/>
      <c r="BS141" s="462"/>
      <c r="BT141" s="462"/>
      <c r="BU141" s="462"/>
      <c r="BV141" s="462"/>
      <c r="BW141" s="462"/>
      <c r="BX141" s="462"/>
      <c r="BY141" s="462"/>
      <c r="BZ141" s="462"/>
    </row>
    <row r="142" spans="47:78" ht="18" customHeight="1">
      <c r="AU142" s="30"/>
      <c r="AV142" s="30"/>
      <c r="AW142" s="30"/>
      <c r="AX142" s="30"/>
      <c r="AY142" s="612"/>
      <c r="AZ142" s="612"/>
      <c r="BA142" s="464"/>
      <c r="BB142" s="464"/>
      <c r="BC142" s="464"/>
      <c r="BD142" s="464"/>
      <c r="BE142" s="464"/>
      <c r="BF142" s="464"/>
      <c r="BG142" s="464"/>
      <c r="BH142" s="464"/>
      <c r="BI142" s="464"/>
      <c r="BJ142" s="464"/>
      <c r="BK142" s="464"/>
      <c r="BL142" s="464"/>
      <c r="BM142" s="464"/>
      <c r="BN142" s="464"/>
      <c r="BO142" s="464"/>
      <c r="BP142" s="464"/>
      <c r="BQ142" s="464"/>
      <c r="BR142" s="464"/>
      <c r="BS142" s="464"/>
      <c r="BT142" s="464"/>
      <c r="BU142" s="464"/>
      <c r="BV142" s="464"/>
      <c r="BW142" s="464"/>
      <c r="BX142" s="464"/>
      <c r="BY142" s="464"/>
      <c r="BZ142" s="464"/>
    </row>
    <row r="143" spans="47:78" ht="18" customHeight="1">
      <c r="AU143" s="30"/>
      <c r="AV143" s="30"/>
      <c r="AW143" s="30"/>
      <c r="AX143" s="30"/>
      <c r="AY143" s="612"/>
      <c r="AZ143" s="612"/>
      <c r="BA143" s="615"/>
      <c r="BB143" s="613"/>
      <c r="BC143" s="613"/>
      <c r="BD143" s="613"/>
      <c r="BE143" s="613"/>
      <c r="BF143" s="456"/>
      <c r="BG143" s="456"/>
      <c r="BH143" s="456"/>
      <c r="BI143" s="456"/>
      <c r="BJ143" s="456"/>
      <c r="BK143" s="456"/>
      <c r="BL143" s="456"/>
      <c r="BM143" s="456"/>
      <c r="BN143" s="456"/>
      <c r="BO143" s="456"/>
      <c r="BP143" s="456"/>
      <c r="BQ143" s="463"/>
      <c r="BR143" s="463"/>
      <c r="BS143" s="463"/>
      <c r="BT143" s="463"/>
      <c r="BU143" s="463"/>
      <c r="BV143" s="463"/>
      <c r="BW143" s="463"/>
      <c r="BX143" s="463"/>
      <c r="BY143" s="463"/>
      <c r="BZ143" s="463"/>
    </row>
    <row r="144" spans="47:78" ht="18" customHeight="1">
      <c r="AU144" s="30"/>
      <c r="AV144" s="30"/>
      <c r="AW144" s="30"/>
      <c r="AX144" s="30"/>
      <c r="AY144" s="612"/>
      <c r="AZ144" s="612"/>
      <c r="BA144" s="615"/>
      <c r="BB144" s="613"/>
      <c r="BC144" s="613"/>
      <c r="BD144" s="613"/>
      <c r="BE144" s="613"/>
      <c r="BF144" s="456"/>
      <c r="BG144" s="456"/>
      <c r="BH144" s="456"/>
      <c r="BI144" s="456"/>
      <c r="BJ144" s="456"/>
      <c r="BK144" s="456"/>
      <c r="BL144" s="456"/>
      <c r="BM144" s="456"/>
      <c r="BN144" s="456"/>
      <c r="BO144" s="456"/>
      <c r="BP144" s="456"/>
      <c r="BQ144" s="463"/>
      <c r="BR144" s="463"/>
      <c r="BS144" s="463"/>
      <c r="BT144" s="463"/>
      <c r="BU144" s="463"/>
      <c r="BV144" s="463"/>
      <c r="BW144" s="463"/>
      <c r="BX144" s="463"/>
      <c r="BY144" s="463"/>
      <c r="BZ144" s="463"/>
    </row>
    <row r="145" spans="47:78" ht="18" customHeight="1">
      <c r="AU145" s="30"/>
      <c r="AV145" s="30"/>
      <c r="AW145" s="30"/>
      <c r="AX145" s="30"/>
      <c r="AY145" s="612"/>
      <c r="AZ145" s="612"/>
      <c r="BA145" s="613"/>
      <c r="BB145" s="613"/>
      <c r="BC145" s="613"/>
      <c r="BD145" s="613"/>
      <c r="BE145" s="613"/>
      <c r="BF145" s="456"/>
      <c r="BG145" s="456"/>
      <c r="BH145" s="456"/>
      <c r="BI145" s="456"/>
      <c r="BJ145" s="456"/>
      <c r="BK145" s="456"/>
      <c r="BL145" s="456"/>
      <c r="BM145" s="456"/>
      <c r="BN145" s="456"/>
      <c r="BO145" s="456"/>
      <c r="BP145" s="456"/>
      <c r="BQ145" s="456"/>
      <c r="BR145" s="456"/>
      <c r="BS145" s="456"/>
      <c r="BT145" s="456"/>
      <c r="BU145" s="456"/>
      <c r="BV145" s="456"/>
      <c r="BW145" s="456"/>
      <c r="BX145" s="456"/>
      <c r="BY145" s="456"/>
      <c r="BZ145" s="456"/>
    </row>
    <row r="146" spans="47:78" ht="18" customHeight="1">
      <c r="AU146" s="30"/>
      <c r="AV146" s="30"/>
      <c r="AW146" s="30"/>
      <c r="AX146" s="30"/>
      <c r="AY146" s="612"/>
      <c r="AZ146" s="612"/>
      <c r="BA146" s="613"/>
      <c r="BB146" s="613"/>
      <c r="BC146" s="613"/>
      <c r="BD146" s="613"/>
      <c r="BE146" s="613"/>
      <c r="BF146" s="456"/>
      <c r="BG146" s="456"/>
      <c r="BH146" s="456"/>
      <c r="BI146" s="456"/>
      <c r="BJ146" s="456"/>
      <c r="BK146" s="456"/>
      <c r="BL146" s="456"/>
      <c r="BM146" s="456"/>
      <c r="BN146" s="456"/>
      <c r="BO146" s="456"/>
      <c r="BP146" s="456"/>
      <c r="BQ146" s="456"/>
      <c r="BR146" s="456"/>
      <c r="BS146" s="456"/>
      <c r="BT146" s="456"/>
      <c r="BU146" s="456"/>
      <c r="BV146" s="456"/>
      <c r="BW146" s="456"/>
      <c r="BX146" s="456"/>
      <c r="BY146" s="456"/>
      <c r="BZ146" s="456"/>
    </row>
    <row r="147" spans="47:78" ht="18" customHeight="1">
      <c r="AU147" s="30"/>
      <c r="AV147" s="30"/>
      <c r="AW147" s="30"/>
      <c r="AX147" s="30"/>
      <c r="AY147" s="612"/>
      <c r="AZ147" s="612"/>
      <c r="BA147" s="613"/>
      <c r="BB147" s="613"/>
      <c r="BC147" s="613"/>
      <c r="BD147" s="613"/>
      <c r="BE147" s="613"/>
      <c r="BF147" s="456"/>
      <c r="BG147" s="456"/>
      <c r="BH147" s="456"/>
      <c r="BI147" s="456"/>
      <c r="BJ147" s="456"/>
      <c r="BK147" s="456"/>
      <c r="BL147" s="456"/>
      <c r="BM147" s="456"/>
      <c r="BN147" s="456"/>
      <c r="BO147" s="456"/>
      <c r="BP147" s="456"/>
      <c r="BQ147" s="456"/>
      <c r="BR147" s="456"/>
      <c r="BS147" s="456"/>
      <c r="BT147" s="456"/>
      <c r="BU147" s="456"/>
      <c r="BV147" s="456"/>
      <c r="BW147" s="456"/>
      <c r="BX147" s="456"/>
      <c r="BY147" s="456"/>
      <c r="BZ147" s="456"/>
    </row>
    <row r="148" spans="47:78" ht="18" customHeight="1">
      <c r="AU148" s="30"/>
      <c r="AV148" s="30"/>
      <c r="AW148" s="30"/>
      <c r="AX148" s="30"/>
      <c r="AY148" s="612"/>
      <c r="AZ148" s="612"/>
      <c r="BA148" s="613"/>
      <c r="BB148" s="613"/>
      <c r="BC148" s="613"/>
      <c r="BD148" s="613"/>
      <c r="BE148" s="613"/>
      <c r="BF148" s="456"/>
      <c r="BG148" s="456"/>
      <c r="BH148" s="456"/>
      <c r="BI148" s="456"/>
      <c r="BJ148" s="456"/>
      <c r="BK148" s="456"/>
      <c r="BL148" s="456"/>
      <c r="BM148" s="456"/>
      <c r="BN148" s="456"/>
      <c r="BO148" s="456"/>
      <c r="BP148" s="456"/>
      <c r="BQ148" s="456"/>
      <c r="BR148" s="456"/>
      <c r="BS148" s="456"/>
      <c r="BT148" s="456"/>
      <c r="BU148" s="456"/>
      <c r="BV148" s="456"/>
      <c r="BW148" s="456"/>
      <c r="BX148" s="456"/>
      <c r="BY148" s="456"/>
      <c r="BZ148" s="456"/>
    </row>
    <row r="149" spans="47:78" ht="18" customHeight="1">
      <c r="AU149" s="30"/>
      <c r="AV149" s="30"/>
      <c r="AW149" s="30"/>
      <c r="AX149" s="30"/>
      <c r="AY149" s="612"/>
      <c r="AZ149" s="612"/>
      <c r="BA149" s="459"/>
      <c r="BB149" s="459"/>
      <c r="BC149" s="459"/>
      <c r="BD149" s="459"/>
      <c r="BE149" s="459"/>
      <c r="BF149" s="459"/>
      <c r="BG149" s="459"/>
      <c r="BH149" s="459"/>
      <c r="BI149" s="459"/>
      <c r="BJ149" s="459"/>
      <c r="BK149" s="459"/>
      <c r="BL149" s="459"/>
      <c r="BM149" s="459"/>
      <c r="BN149" s="459"/>
      <c r="BO149" s="459"/>
      <c r="BP149" s="459"/>
      <c r="BQ149" s="459"/>
      <c r="BR149" s="459"/>
      <c r="BS149" s="459"/>
      <c r="BT149" s="459"/>
      <c r="BU149" s="459"/>
      <c r="BV149" s="459"/>
      <c r="BW149" s="459"/>
      <c r="BX149" s="459"/>
      <c r="BY149" s="459"/>
      <c r="BZ149" s="459"/>
    </row>
    <row r="150" spans="47:78" ht="18" customHeight="1">
      <c r="AU150" s="30"/>
      <c r="AV150" s="30"/>
      <c r="AW150" s="30"/>
      <c r="AX150" s="30"/>
      <c r="AY150" s="612"/>
      <c r="AZ150" s="612"/>
      <c r="BA150" s="615"/>
      <c r="BB150" s="613"/>
      <c r="BC150" s="613"/>
      <c r="BD150" s="613"/>
      <c r="BE150" s="613"/>
      <c r="BF150" s="456"/>
      <c r="BG150" s="456"/>
      <c r="BH150" s="456"/>
      <c r="BI150" s="456"/>
      <c r="BJ150" s="456"/>
      <c r="BK150" s="456"/>
      <c r="BL150" s="456"/>
      <c r="BM150" s="456"/>
      <c r="BN150" s="456"/>
      <c r="BO150" s="456"/>
      <c r="BP150" s="456"/>
      <c r="BQ150" s="456"/>
      <c r="BR150" s="456"/>
      <c r="BS150" s="456"/>
      <c r="BT150" s="456"/>
      <c r="BU150" s="456"/>
      <c r="BV150" s="456"/>
      <c r="BW150" s="456"/>
      <c r="BX150" s="456"/>
      <c r="BY150" s="456"/>
      <c r="BZ150" s="456"/>
    </row>
    <row r="151" spans="47:78" ht="18" customHeight="1">
      <c r="AU151" s="30"/>
      <c r="AV151" s="30"/>
      <c r="AW151" s="30"/>
      <c r="AX151" s="30"/>
      <c r="AY151" s="612"/>
      <c r="AZ151" s="612"/>
      <c r="BA151" s="615"/>
      <c r="BB151" s="613"/>
      <c r="BC151" s="613"/>
      <c r="BD151" s="613"/>
      <c r="BE151" s="613"/>
      <c r="BF151" s="456"/>
      <c r="BG151" s="456"/>
      <c r="BH151" s="456"/>
      <c r="BI151" s="456"/>
      <c r="BJ151" s="456"/>
      <c r="BK151" s="456"/>
      <c r="BL151" s="456"/>
      <c r="BM151" s="456"/>
      <c r="BN151" s="456"/>
      <c r="BO151" s="456"/>
      <c r="BP151" s="456"/>
      <c r="BQ151" s="460"/>
      <c r="BR151" s="460"/>
      <c r="BS151" s="460"/>
      <c r="BT151" s="460"/>
      <c r="BU151" s="460"/>
      <c r="BV151" s="460"/>
      <c r="BW151" s="460"/>
      <c r="BX151" s="460"/>
      <c r="BY151" s="460"/>
      <c r="BZ151" s="460"/>
    </row>
    <row r="152" spans="47:78" ht="18" customHeight="1">
      <c r="AU152" s="30"/>
      <c r="AV152" s="30"/>
      <c r="AW152" s="30"/>
      <c r="AX152" s="30"/>
      <c r="AY152" s="612"/>
      <c r="AZ152" s="612"/>
      <c r="BA152" s="615"/>
      <c r="BB152" s="613"/>
      <c r="BC152" s="613"/>
      <c r="BD152" s="613"/>
      <c r="BE152" s="613"/>
      <c r="BF152" s="456"/>
      <c r="BG152" s="456"/>
      <c r="BH152" s="456"/>
      <c r="BI152" s="456"/>
      <c r="BJ152" s="456"/>
      <c r="BK152" s="456"/>
      <c r="BL152" s="456"/>
      <c r="BM152" s="456"/>
      <c r="BN152" s="456"/>
      <c r="BO152" s="456"/>
      <c r="BP152" s="456"/>
      <c r="BQ152" s="456"/>
      <c r="BR152" s="456"/>
      <c r="BS152" s="456"/>
      <c r="BT152" s="456"/>
      <c r="BU152" s="456"/>
      <c r="BV152" s="456"/>
      <c r="BW152" s="456"/>
      <c r="BX152" s="456"/>
      <c r="BY152" s="456"/>
      <c r="BZ152" s="456"/>
    </row>
    <row r="153" spans="47:78" ht="18" customHeight="1">
      <c r="AU153" s="30"/>
      <c r="AV153" s="30"/>
      <c r="AW153" s="30"/>
      <c r="AX153" s="30"/>
      <c r="AY153" s="612"/>
      <c r="AZ153" s="612"/>
      <c r="BA153" s="615"/>
      <c r="BB153" s="613"/>
      <c r="BC153" s="613"/>
      <c r="BD153" s="613"/>
      <c r="BE153" s="613"/>
      <c r="BF153" s="456"/>
      <c r="BG153" s="456"/>
      <c r="BH153" s="456"/>
      <c r="BI153" s="456"/>
      <c r="BJ153" s="456"/>
      <c r="BK153" s="456"/>
      <c r="BL153" s="456"/>
      <c r="BM153" s="456"/>
      <c r="BN153" s="456"/>
      <c r="BO153" s="456"/>
      <c r="BP153" s="456"/>
      <c r="BQ153" s="456"/>
      <c r="BR153" s="456"/>
      <c r="BS153" s="456"/>
      <c r="BT153" s="456"/>
      <c r="BU153" s="456"/>
      <c r="BV153" s="456"/>
      <c r="BW153" s="456"/>
      <c r="BX153" s="456"/>
      <c r="BY153" s="456"/>
      <c r="BZ153" s="456"/>
    </row>
    <row r="154" spans="47:78" ht="18" customHeight="1">
      <c r="AU154" s="30"/>
      <c r="AV154" s="30"/>
      <c r="AW154" s="30"/>
      <c r="AX154" s="30"/>
      <c r="AY154" s="612"/>
      <c r="AZ154" s="612"/>
      <c r="BA154" s="615"/>
      <c r="BB154" s="613"/>
      <c r="BC154" s="613"/>
      <c r="BD154" s="613"/>
      <c r="BE154" s="613"/>
      <c r="BF154" s="456"/>
      <c r="BG154" s="456"/>
      <c r="BH154" s="456"/>
      <c r="BI154" s="456"/>
      <c r="BJ154" s="456"/>
      <c r="BK154" s="456"/>
      <c r="BL154" s="456"/>
      <c r="BM154" s="456"/>
      <c r="BN154" s="456"/>
      <c r="BO154" s="456"/>
      <c r="BP154" s="456"/>
      <c r="BQ154" s="461"/>
      <c r="BR154" s="462"/>
      <c r="BS154" s="462"/>
      <c r="BT154" s="462"/>
      <c r="BU154" s="462"/>
      <c r="BV154" s="462"/>
      <c r="BW154" s="462"/>
      <c r="BX154" s="462"/>
      <c r="BY154" s="462"/>
      <c r="BZ154" s="462"/>
    </row>
    <row r="155" spans="47:78" ht="18" customHeight="1">
      <c r="AU155" s="30"/>
      <c r="AV155" s="30"/>
      <c r="AW155" s="30"/>
      <c r="AX155" s="30"/>
      <c r="AY155" s="612"/>
      <c r="AZ155" s="612"/>
      <c r="BA155" s="615"/>
      <c r="BB155" s="613"/>
      <c r="BC155" s="613"/>
      <c r="BD155" s="613"/>
      <c r="BE155" s="613"/>
      <c r="BF155" s="456"/>
      <c r="BG155" s="456"/>
      <c r="BH155" s="456"/>
      <c r="BI155" s="456"/>
      <c r="BJ155" s="456"/>
      <c r="BK155" s="456"/>
      <c r="BL155" s="456"/>
      <c r="BM155" s="456"/>
      <c r="BN155" s="456"/>
      <c r="BO155" s="456"/>
      <c r="BP155" s="456"/>
      <c r="BQ155" s="461"/>
      <c r="BR155" s="462"/>
      <c r="BS155" s="462"/>
      <c r="BT155" s="462"/>
      <c r="BU155" s="462"/>
      <c r="BV155" s="462"/>
      <c r="BW155" s="462"/>
      <c r="BX155" s="462"/>
      <c r="BY155" s="462"/>
      <c r="BZ155" s="462"/>
    </row>
    <row r="156" spans="47:78" ht="18" customHeight="1">
      <c r="AU156" s="30"/>
      <c r="AV156" s="30"/>
      <c r="AW156" s="30"/>
      <c r="AX156" s="30"/>
      <c r="AY156" s="612"/>
      <c r="AZ156" s="612"/>
      <c r="BA156" s="464"/>
      <c r="BB156" s="464"/>
      <c r="BC156" s="464"/>
      <c r="BD156" s="464"/>
      <c r="BE156" s="464"/>
      <c r="BF156" s="464"/>
      <c r="BG156" s="464"/>
      <c r="BH156" s="464"/>
      <c r="BI156" s="464"/>
      <c r="BJ156" s="464"/>
      <c r="BK156" s="464"/>
      <c r="BL156" s="464"/>
      <c r="BM156" s="464"/>
      <c r="BN156" s="464"/>
      <c r="BO156" s="464"/>
      <c r="BP156" s="464"/>
      <c r="BQ156" s="464"/>
      <c r="BR156" s="464"/>
      <c r="BS156" s="464"/>
      <c r="BT156" s="464"/>
      <c r="BU156" s="464"/>
      <c r="BV156" s="464"/>
      <c r="BW156" s="464"/>
      <c r="BX156" s="464"/>
      <c r="BY156" s="464"/>
      <c r="BZ156" s="464"/>
    </row>
    <row r="157" spans="47:78" ht="18" customHeight="1">
      <c r="AU157" s="30"/>
      <c r="AV157" s="30"/>
      <c r="AW157" s="30"/>
      <c r="AX157" s="30"/>
      <c r="AY157" s="612"/>
      <c r="AZ157" s="612"/>
      <c r="BA157" s="615"/>
      <c r="BB157" s="613"/>
      <c r="BC157" s="613"/>
      <c r="BD157" s="613"/>
      <c r="BE157" s="613"/>
      <c r="BF157" s="456"/>
      <c r="BG157" s="456"/>
      <c r="BH157" s="456"/>
      <c r="BI157" s="456"/>
      <c r="BJ157" s="456"/>
      <c r="BK157" s="456"/>
      <c r="BL157" s="456"/>
      <c r="BM157" s="456"/>
      <c r="BN157" s="456"/>
      <c r="BO157" s="456"/>
      <c r="BP157" s="456"/>
      <c r="BQ157" s="463"/>
      <c r="BR157" s="463"/>
      <c r="BS157" s="463"/>
      <c r="BT157" s="463"/>
      <c r="BU157" s="463"/>
      <c r="BV157" s="463"/>
      <c r="BW157" s="463"/>
      <c r="BX157" s="463"/>
      <c r="BY157" s="463"/>
      <c r="BZ157" s="463"/>
    </row>
    <row r="158" spans="47:78" ht="18" customHeight="1">
      <c r="AU158" s="30"/>
      <c r="AV158" s="30"/>
      <c r="AW158" s="30"/>
      <c r="AX158" s="30"/>
      <c r="AY158" s="612"/>
      <c r="AZ158" s="612"/>
      <c r="BA158" s="615"/>
      <c r="BB158" s="613"/>
      <c r="BC158" s="613"/>
      <c r="BD158" s="613"/>
      <c r="BE158" s="613"/>
      <c r="BF158" s="456"/>
      <c r="BG158" s="456"/>
      <c r="BH158" s="456"/>
      <c r="BI158" s="456"/>
      <c r="BJ158" s="456"/>
      <c r="BK158" s="456"/>
      <c r="BL158" s="456"/>
      <c r="BM158" s="456"/>
      <c r="BN158" s="456"/>
      <c r="BO158" s="456"/>
      <c r="BP158" s="456"/>
      <c r="BQ158" s="463"/>
      <c r="BR158" s="463"/>
      <c r="BS158" s="463"/>
      <c r="BT158" s="463"/>
      <c r="BU158" s="463"/>
      <c r="BV158" s="463"/>
      <c r="BW158" s="463"/>
      <c r="BX158" s="463"/>
      <c r="BY158" s="463"/>
      <c r="BZ158" s="463"/>
    </row>
    <row r="159" spans="47:78" ht="18" customHeight="1">
      <c r="AU159" s="30"/>
      <c r="AV159" s="30"/>
      <c r="AW159" s="30"/>
      <c r="AX159" s="30"/>
      <c r="AY159" s="612"/>
      <c r="AZ159" s="612"/>
      <c r="BA159" s="613"/>
      <c r="BB159" s="613"/>
      <c r="BC159" s="613"/>
      <c r="BD159" s="613"/>
      <c r="BE159" s="613"/>
      <c r="BF159" s="456"/>
      <c r="BG159" s="456"/>
      <c r="BH159" s="456"/>
      <c r="BI159" s="456"/>
      <c r="BJ159" s="456"/>
      <c r="BK159" s="456"/>
      <c r="BL159" s="456"/>
      <c r="BM159" s="456"/>
      <c r="BN159" s="456"/>
      <c r="BO159" s="456"/>
      <c r="BP159" s="456"/>
      <c r="BQ159" s="456"/>
      <c r="BR159" s="456"/>
      <c r="BS159" s="456"/>
      <c r="BT159" s="456"/>
      <c r="BU159" s="456"/>
      <c r="BV159" s="456"/>
      <c r="BW159" s="456"/>
      <c r="BX159" s="456"/>
      <c r="BY159" s="456"/>
      <c r="BZ159" s="456"/>
    </row>
    <row r="160" spans="47:78" ht="18" customHeight="1">
      <c r="AU160" s="30"/>
      <c r="AV160" s="30"/>
      <c r="AW160" s="30"/>
      <c r="AX160" s="30"/>
      <c r="AY160" s="612"/>
      <c r="AZ160" s="612"/>
      <c r="BA160" s="613"/>
      <c r="BB160" s="613"/>
      <c r="BC160" s="613"/>
      <c r="BD160" s="613"/>
      <c r="BE160" s="613"/>
      <c r="BF160" s="456"/>
      <c r="BG160" s="456"/>
      <c r="BH160" s="456"/>
      <c r="BI160" s="456"/>
      <c r="BJ160" s="456"/>
      <c r="BK160" s="456"/>
      <c r="BL160" s="456"/>
      <c r="BM160" s="456"/>
      <c r="BN160" s="456"/>
      <c r="BO160" s="456"/>
      <c r="BP160" s="456"/>
      <c r="BQ160" s="456"/>
      <c r="BR160" s="456"/>
      <c r="BS160" s="456"/>
      <c r="BT160" s="456"/>
      <c r="BU160" s="456"/>
      <c r="BV160" s="456"/>
      <c r="BW160" s="456"/>
      <c r="BX160" s="456"/>
      <c r="BY160" s="456"/>
      <c r="BZ160" s="456"/>
    </row>
    <row r="161" spans="47:78" ht="18" customHeight="1">
      <c r="AU161" s="30"/>
      <c r="AV161" s="30"/>
      <c r="AW161" s="30"/>
      <c r="AX161" s="30"/>
      <c r="AY161" s="612"/>
      <c r="AZ161" s="612"/>
      <c r="BA161" s="613"/>
      <c r="BB161" s="613"/>
      <c r="BC161" s="613"/>
      <c r="BD161" s="613"/>
      <c r="BE161" s="613"/>
      <c r="BF161" s="456"/>
      <c r="BG161" s="456"/>
      <c r="BH161" s="456"/>
      <c r="BI161" s="456"/>
      <c r="BJ161" s="456"/>
      <c r="BK161" s="456"/>
      <c r="BL161" s="456"/>
      <c r="BM161" s="456"/>
      <c r="BN161" s="456"/>
      <c r="BO161" s="456"/>
      <c r="BP161" s="456"/>
      <c r="BQ161" s="456"/>
      <c r="BR161" s="456"/>
      <c r="BS161" s="456"/>
      <c r="BT161" s="456"/>
      <c r="BU161" s="456"/>
      <c r="BV161" s="456"/>
      <c r="BW161" s="456"/>
      <c r="BX161" s="456"/>
      <c r="BY161" s="456"/>
      <c r="BZ161" s="456"/>
    </row>
    <row r="162" spans="47:78" ht="18" customHeight="1">
      <c r="AU162" s="30"/>
      <c r="AV162" s="30"/>
      <c r="AW162" s="30"/>
      <c r="AX162" s="30"/>
      <c r="AY162" s="612"/>
      <c r="AZ162" s="612"/>
      <c r="BA162" s="465"/>
      <c r="BB162" s="465"/>
      <c r="BC162" s="465"/>
      <c r="BD162" s="465"/>
      <c r="BE162" s="465"/>
      <c r="BF162" s="465"/>
      <c r="BG162" s="465"/>
      <c r="BH162" s="465"/>
      <c r="BI162" s="465"/>
      <c r="BJ162" s="465"/>
      <c r="BK162" s="465"/>
      <c r="BL162" s="465"/>
      <c r="BM162" s="465"/>
      <c r="BN162" s="465"/>
      <c r="BO162" s="465"/>
      <c r="BP162" s="465"/>
      <c r="BQ162" s="465"/>
      <c r="BR162" s="465"/>
      <c r="BS162" s="465"/>
      <c r="BT162" s="465"/>
      <c r="BU162" s="465"/>
      <c r="BV162" s="465"/>
      <c r="BW162" s="465"/>
      <c r="BX162" s="465"/>
      <c r="BY162" s="465"/>
      <c r="BZ162" s="465"/>
    </row>
    <row r="163" spans="47:78" ht="18" customHeight="1">
      <c r="AU163" s="30"/>
      <c r="AV163" s="30"/>
      <c r="AW163" s="30"/>
      <c r="AX163" s="30"/>
      <c r="AY163" s="612"/>
      <c r="AZ163" s="612"/>
      <c r="BA163" s="613"/>
      <c r="BB163" s="613"/>
      <c r="BC163" s="613"/>
      <c r="BD163" s="613"/>
      <c r="BE163" s="613"/>
      <c r="BF163" s="456"/>
      <c r="BG163" s="456"/>
      <c r="BH163" s="456"/>
      <c r="BI163" s="456"/>
      <c r="BJ163" s="456"/>
      <c r="BK163" s="456"/>
      <c r="BL163" s="456"/>
      <c r="BM163" s="456"/>
      <c r="BN163" s="456"/>
      <c r="BO163" s="456"/>
      <c r="BP163" s="456"/>
      <c r="BQ163" s="456"/>
      <c r="BR163" s="456"/>
      <c r="BS163" s="456"/>
      <c r="BT163" s="456"/>
      <c r="BU163" s="456"/>
      <c r="BV163" s="456"/>
      <c r="BW163" s="456"/>
      <c r="BX163" s="456"/>
      <c r="BY163" s="456"/>
      <c r="BZ163" s="456"/>
    </row>
    <row r="164" spans="47:78" ht="18" customHeight="1">
      <c r="AU164" s="30"/>
      <c r="AV164" s="30"/>
      <c r="AW164" s="30"/>
      <c r="AX164" s="30"/>
      <c r="AY164" s="612"/>
      <c r="AZ164" s="612"/>
      <c r="BA164" s="613"/>
      <c r="BB164" s="613"/>
      <c r="BC164" s="613"/>
      <c r="BD164" s="613"/>
      <c r="BE164" s="613"/>
      <c r="BF164" s="456"/>
      <c r="BG164" s="456"/>
      <c r="BH164" s="456"/>
      <c r="BI164" s="456"/>
      <c r="BJ164" s="456"/>
      <c r="BK164" s="456"/>
      <c r="BL164" s="456"/>
      <c r="BM164" s="456"/>
      <c r="BN164" s="456"/>
      <c r="BO164" s="456"/>
      <c r="BP164" s="456"/>
      <c r="BQ164" s="456"/>
      <c r="BR164" s="456"/>
      <c r="BS164" s="456"/>
      <c r="BT164" s="456"/>
      <c r="BU164" s="456"/>
      <c r="BV164" s="456"/>
      <c r="BW164" s="456"/>
      <c r="BX164" s="456"/>
      <c r="BY164" s="456"/>
      <c r="BZ164" s="456"/>
    </row>
    <row r="165" spans="47:78" ht="18" customHeight="1">
      <c r="AU165" s="30"/>
      <c r="AV165" s="30"/>
      <c r="AW165" s="30"/>
      <c r="AX165" s="30"/>
      <c r="AY165" s="612"/>
      <c r="AZ165" s="612"/>
      <c r="BA165" s="613"/>
      <c r="BB165" s="613"/>
      <c r="BC165" s="613"/>
      <c r="BD165" s="613"/>
      <c r="BE165" s="613"/>
      <c r="BF165" s="466"/>
      <c r="BG165" s="466"/>
      <c r="BH165" s="466"/>
      <c r="BI165" s="456"/>
      <c r="BJ165" s="456"/>
      <c r="BK165" s="456"/>
      <c r="BL165" s="456"/>
      <c r="BM165" s="456"/>
      <c r="BN165" s="456"/>
      <c r="BO165" s="456"/>
      <c r="BP165" s="456"/>
      <c r="BQ165" s="456"/>
      <c r="BR165" s="456"/>
      <c r="BS165" s="456"/>
      <c r="BT165" s="456"/>
      <c r="BU165" s="456"/>
      <c r="BV165" s="456"/>
      <c r="BW165" s="456"/>
      <c r="BX165" s="456"/>
      <c r="BY165" s="456"/>
      <c r="BZ165" s="456"/>
    </row>
    <row r="166" spans="47:78" ht="18" customHeight="1">
      <c r="AU166" s="30"/>
      <c r="AV166" s="30"/>
      <c r="AW166" s="30"/>
      <c r="AX166" s="30"/>
      <c r="AY166" s="612"/>
      <c r="AZ166" s="612"/>
      <c r="BA166" s="613"/>
      <c r="BB166" s="613"/>
      <c r="BC166" s="613"/>
      <c r="BD166" s="613"/>
      <c r="BE166" s="613"/>
      <c r="BF166" s="456"/>
      <c r="BG166" s="456"/>
      <c r="BH166" s="456"/>
      <c r="BI166" s="456"/>
      <c r="BJ166" s="456"/>
      <c r="BK166" s="456"/>
      <c r="BL166" s="456"/>
      <c r="BM166" s="456"/>
      <c r="BN166" s="456"/>
      <c r="BO166" s="456"/>
      <c r="BP166" s="456"/>
      <c r="BQ166" s="456"/>
      <c r="BR166" s="456"/>
      <c r="BS166" s="456"/>
      <c r="BT166" s="456"/>
      <c r="BU166" s="456"/>
      <c r="BV166" s="456"/>
      <c r="BW166" s="456"/>
      <c r="BX166" s="456"/>
      <c r="BY166" s="456"/>
      <c r="BZ166" s="456"/>
    </row>
    <row r="167" spans="47:78" ht="18" customHeight="1">
      <c r="AU167" s="30"/>
      <c r="AV167" s="30"/>
      <c r="AW167" s="30"/>
      <c r="AX167" s="30"/>
      <c r="AY167" s="612"/>
      <c r="AZ167" s="612"/>
      <c r="BA167" s="613"/>
      <c r="BB167" s="613"/>
      <c r="BC167" s="613"/>
      <c r="BD167" s="613"/>
      <c r="BE167" s="613"/>
      <c r="BF167" s="456"/>
      <c r="BG167" s="456"/>
      <c r="BH167" s="456"/>
      <c r="BI167" s="456"/>
      <c r="BJ167" s="456"/>
      <c r="BK167" s="456"/>
      <c r="BL167" s="456"/>
      <c r="BM167" s="456"/>
      <c r="BN167" s="456"/>
      <c r="BO167" s="456"/>
      <c r="BP167" s="456"/>
      <c r="BQ167" s="463"/>
      <c r="BR167" s="463"/>
      <c r="BS167" s="463"/>
      <c r="BT167" s="463"/>
      <c r="BU167" s="463"/>
      <c r="BV167" s="463"/>
      <c r="BW167" s="463"/>
      <c r="BX167" s="463"/>
      <c r="BY167" s="463"/>
      <c r="BZ167" s="463"/>
    </row>
    <row r="168" spans="47:78" ht="18" customHeight="1">
      <c r="AU168" s="30"/>
      <c r="AV168" s="30"/>
      <c r="AW168" s="30"/>
      <c r="AX168" s="30"/>
      <c r="AY168" s="612"/>
      <c r="AZ168" s="612"/>
      <c r="BA168" s="615"/>
      <c r="BB168" s="613"/>
      <c r="BC168" s="613"/>
      <c r="BD168" s="613"/>
      <c r="BE168" s="613"/>
      <c r="BF168" s="456"/>
      <c r="BG168" s="456"/>
      <c r="BH168" s="456"/>
      <c r="BI168" s="456"/>
      <c r="BJ168" s="456"/>
      <c r="BK168" s="456"/>
      <c r="BL168" s="456"/>
      <c r="BM168" s="456"/>
      <c r="BN168" s="456"/>
      <c r="BO168" s="456"/>
      <c r="BP168" s="456"/>
      <c r="BQ168" s="456"/>
      <c r="BR168" s="456"/>
      <c r="BS168" s="456"/>
      <c r="BT168" s="456"/>
      <c r="BU168" s="456"/>
      <c r="BV168" s="456"/>
      <c r="BW168" s="456"/>
      <c r="BX168" s="456"/>
      <c r="BY168" s="456"/>
      <c r="BZ168" s="456"/>
    </row>
    <row r="169" spans="47:78" ht="18" customHeight="1">
      <c r="AU169" s="30"/>
      <c r="AV169" s="30"/>
      <c r="AW169" s="30"/>
      <c r="AX169" s="30"/>
      <c r="AY169" s="612"/>
      <c r="AZ169" s="612"/>
      <c r="BA169" s="465"/>
      <c r="BB169" s="465"/>
      <c r="BC169" s="465"/>
      <c r="BD169" s="465"/>
      <c r="BE169" s="465"/>
      <c r="BF169" s="465"/>
      <c r="BG169" s="465"/>
      <c r="BH169" s="465"/>
      <c r="BI169" s="465"/>
      <c r="BJ169" s="465"/>
      <c r="BK169" s="465"/>
      <c r="BL169" s="465"/>
      <c r="BM169" s="465"/>
      <c r="BN169" s="465"/>
      <c r="BO169" s="465"/>
      <c r="BP169" s="465"/>
      <c r="BQ169" s="465"/>
      <c r="BR169" s="465"/>
      <c r="BS169" s="465"/>
      <c r="BT169" s="465"/>
      <c r="BU169" s="465"/>
      <c r="BV169" s="465"/>
      <c r="BW169" s="465"/>
      <c r="BX169" s="465"/>
      <c r="BY169" s="465"/>
      <c r="BZ169" s="465"/>
    </row>
    <row r="170" spans="47:78" ht="18" customHeight="1">
      <c r="AU170" s="30"/>
      <c r="AV170" s="30"/>
      <c r="AW170" s="30"/>
      <c r="AX170" s="30"/>
      <c r="AY170" s="612"/>
      <c r="AZ170" s="612"/>
      <c r="BA170" s="613"/>
      <c r="BB170" s="613"/>
      <c r="BC170" s="613"/>
      <c r="BD170" s="613"/>
      <c r="BE170" s="613"/>
      <c r="BF170" s="456"/>
      <c r="BG170" s="456"/>
      <c r="BH170" s="456"/>
      <c r="BI170" s="456"/>
      <c r="BJ170" s="456"/>
      <c r="BK170" s="456"/>
      <c r="BL170" s="456"/>
      <c r="BM170" s="456"/>
      <c r="BN170" s="456"/>
      <c r="BO170" s="456"/>
      <c r="BP170" s="456"/>
      <c r="BQ170" s="456"/>
      <c r="BR170" s="456"/>
      <c r="BS170" s="456"/>
      <c r="BT170" s="456"/>
      <c r="BU170" s="456"/>
      <c r="BV170" s="456"/>
      <c r="BW170" s="456"/>
      <c r="BX170" s="456"/>
      <c r="BY170" s="456"/>
      <c r="BZ170" s="456"/>
    </row>
    <row r="171" spans="47:78" ht="18" customHeight="1">
      <c r="AU171" s="30"/>
      <c r="AV171" s="30"/>
      <c r="AW171" s="30"/>
      <c r="AX171" s="30"/>
      <c r="AY171" s="612"/>
      <c r="AZ171" s="612"/>
      <c r="BA171" s="613"/>
      <c r="BB171" s="613"/>
      <c r="BC171" s="613"/>
      <c r="BD171" s="613"/>
      <c r="BE171" s="613"/>
      <c r="BF171" s="456"/>
      <c r="BG171" s="456"/>
      <c r="BH171" s="456"/>
      <c r="BI171" s="456"/>
      <c r="BJ171" s="456"/>
      <c r="BK171" s="456"/>
      <c r="BL171" s="456"/>
      <c r="BM171" s="456"/>
      <c r="BN171" s="456"/>
      <c r="BO171" s="456"/>
      <c r="BP171" s="456"/>
      <c r="BQ171" s="456"/>
      <c r="BR171" s="456"/>
      <c r="BS171" s="456"/>
      <c r="BT171" s="456"/>
      <c r="BU171" s="456"/>
      <c r="BV171" s="456"/>
      <c r="BW171" s="456"/>
      <c r="BX171" s="456"/>
      <c r="BY171" s="456"/>
      <c r="BZ171" s="456"/>
    </row>
    <row r="172" spans="47:78" ht="18" customHeight="1">
      <c r="AU172" s="30"/>
      <c r="AV172" s="30"/>
      <c r="AW172" s="30"/>
      <c r="AX172" s="30"/>
      <c r="AY172" s="612"/>
      <c r="AZ172" s="612"/>
      <c r="BA172" s="613"/>
      <c r="BB172" s="613"/>
      <c r="BC172" s="613"/>
      <c r="BD172" s="613"/>
      <c r="BE172" s="613"/>
      <c r="BF172" s="466"/>
      <c r="BG172" s="466"/>
      <c r="BH172" s="466"/>
      <c r="BI172" s="456"/>
      <c r="BJ172" s="456"/>
      <c r="BK172" s="456"/>
      <c r="BL172" s="456"/>
      <c r="BM172" s="456"/>
      <c r="BN172" s="456"/>
      <c r="BO172" s="456"/>
      <c r="BP172" s="456"/>
      <c r="BQ172" s="456"/>
      <c r="BR172" s="456"/>
      <c r="BS172" s="456"/>
      <c r="BT172" s="456"/>
      <c r="BU172" s="456"/>
      <c r="BV172" s="456"/>
      <c r="BW172" s="456"/>
      <c r="BX172" s="456"/>
      <c r="BY172" s="456"/>
      <c r="BZ172" s="456"/>
    </row>
    <row r="173" spans="47:78" ht="18" customHeight="1">
      <c r="AU173" s="30"/>
      <c r="AV173" s="30"/>
      <c r="AW173" s="30"/>
      <c r="AX173" s="30"/>
      <c r="AY173" s="612"/>
      <c r="AZ173" s="612"/>
      <c r="BA173" s="613"/>
      <c r="BB173" s="613"/>
      <c r="BC173" s="613"/>
      <c r="BD173" s="613"/>
      <c r="BE173" s="613"/>
      <c r="BF173" s="456"/>
      <c r="BG173" s="456"/>
      <c r="BH173" s="456"/>
      <c r="BI173" s="456"/>
      <c r="BJ173" s="456"/>
      <c r="BK173" s="456"/>
      <c r="BL173" s="456"/>
      <c r="BM173" s="456"/>
      <c r="BN173" s="456"/>
      <c r="BO173" s="456"/>
      <c r="BP173" s="456"/>
      <c r="BQ173" s="456"/>
      <c r="BR173" s="456"/>
      <c r="BS173" s="456"/>
      <c r="BT173" s="456"/>
      <c r="BU173" s="456"/>
      <c r="BV173" s="456"/>
      <c r="BW173" s="456"/>
      <c r="BX173" s="456"/>
      <c r="BY173" s="456"/>
      <c r="BZ173" s="456"/>
    </row>
    <row r="174" spans="47:78" ht="18" customHeight="1">
      <c r="AU174" s="30"/>
      <c r="AV174" s="30"/>
      <c r="AW174" s="30"/>
      <c r="AX174" s="30"/>
      <c r="AY174" s="612"/>
      <c r="AZ174" s="612"/>
      <c r="BA174" s="613"/>
      <c r="BB174" s="613"/>
      <c r="BC174" s="613"/>
      <c r="BD174" s="613"/>
      <c r="BE174" s="613"/>
      <c r="BF174" s="456"/>
      <c r="BG174" s="456"/>
      <c r="BH174" s="456"/>
      <c r="BI174" s="456"/>
      <c r="BJ174" s="456"/>
      <c r="BK174" s="456"/>
      <c r="BL174" s="456"/>
      <c r="BM174" s="456"/>
      <c r="BN174" s="456"/>
      <c r="BO174" s="456"/>
      <c r="BP174" s="456"/>
      <c r="BQ174" s="463"/>
      <c r="BR174" s="463"/>
      <c r="BS174" s="463"/>
      <c r="BT174" s="463"/>
      <c r="BU174" s="463"/>
      <c r="BV174" s="463"/>
      <c r="BW174" s="463"/>
      <c r="BX174" s="463"/>
      <c r="BY174" s="463"/>
      <c r="BZ174" s="463"/>
    </row>
    <row r="175" spans="47:78" ht="18" customHeight="1">
      <c r="AU175" s="30"/>
      <c r="AV175" s="30"/>
      <c r="AW175" s="30"/>
      <c r="AX175" s="30"/>
      <c r="AY175" s="612"/>
      <c r="AZ175" s="612"/>
      <c r="BA175" s="615"/>
      <c r="BB175" s="613"/>
      <c r="BC175" s="613"/>
      <c r="BD175" s="613"/>
      <c r="BE175" s="613"/>
      <c r="BF175" s="456"/>
      <c r="BG175" s="456"/>
      <c r="BH175" s="456"/>
      <c r="BI175" s="456"/>
      <c r="BJ175" s="456"/>
      <c r="BK175" s="456"/>
      <c r="BL175" s="456"/>
      <c r="BM175" s="456"/>
      <c r="BN175" s="456"/>
      <c r="BO175" s="456"/>
      <c r="BP175" s="456"/>
      <c r="BQ175" s="461"/>
      <c r="BR175" s="462"/>
      <c r="BS175" s="462"/>
      <c r="BT175" s="462"/>
      <c r="BU175" s="462"/>
      <c r="BV175" s="462"/>
      <c r="BW175" s="462"/>
      <c r="BX175" s="462"/>
      <c r="BY175" s="462"/>
      <c r="BZ175" s="462"/>
    </row>
    <row r="176" spans="47:78" ht="18" customHeight="1">
      <c r="AU176" s="30"/>
      <c r="AV176" s="30"/>
      <c r="AW176" s="30"/>
      <c r="AX176" s="30"/>
      <c r="AY176" s="612"/>
      <c r="AZ176" s="612"/>
      <c r="BA176" s="615"/>
      <c r="BB176" s="613"/>
      <c r="BC176" s="613"/>
      <c r="BD176" s="613"/>
      <c r="BE176" s="613"/>
      <c r="BF176" s="456"/>
      <c r="BG176" s="456"/>
      <c r="BH176" s="456"/>
      <c r="BI176" s="456"/>
      <c r="BJ176" s="456"/>
      <c r="BK176" s="456"/>
      <c r="BL176" s="456"/>
      <c r="BM176" s="456"/>
      <c r="BN176" s="456"/>
      <c r="BO176" s="456"/>
      <c r="BP176" s="456"/>
      <c r="BQ176" s="456"/>
      <c r="BR176" s="456"/>
      <c r="BS176" s="456"/>
      <c r="BT176" s="456"/>
      <c r="BU176" s="456"/>
      <c r="BV176" s="456"/>
      <c r="BW176" s="456"/>
      <c r="BX176" s="456"/>
      <c r="BY176" s="456"/>
      <c r="BZ176" s="456"/>
    </row>
    <row r="177" spans="47:78" ht="18" customHeight="1">
      <c r="AU177" s="30"/>
      <c r="AV177" s="30"/>
      <c r="AW177" s="30"/>
      <c r="AX177" s="30"/>
      <c r="AY177" s="612"/>
      <c r="AZ177" s="612"/>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row>
    <row r="178" spans="47:78" ht="18" customHeight="1">
      <c r="AU178" s="30"/>
      <c r="AV178" s="30"/>
      <c r="AW178" s="30"/>
      <c r="AX178" s="30"/>
      <c r="AY178" s="612"/>
      <c r="AZ178" s="612"/>
      <c r="BA178" s="613"/>
      <c r="BB178" s="613"/>
      <c r="BC178" s="613"/>
      <c r="BD178" s="613"/>
      <c r="BE178" s="613"/>
      <c r="BF178" s="456"/>
      <c r="BG178" s="456"/>
      <c r="BH178" s="456"/>
      <c r="BI178" s="456"/>
      <c r="BJ178" s="456"/>
      <c r="BK178" s="456"/>
      <c r="BL178" s="456"/>
      <c r="BM178" s="456"/>
      <c r="BN178" s="456"/>
      <c r="BO178" s="456"/>
      <c r="BP178" s="456"/>
      <c r="BQ178" s="456"/>
      <c r="BR178" s="456"/>
      <c r="BS178" s="456"/>
      <c r="BT178" s="456"/>
      <c r="BU178" s="456"/>
      <c r="BV178" s="456"/>
      <c r="BW178" s="456"/>
      <c r="BX178" s="456"/>
      <c r="BY178" s="456"/>
      <c r="BZ178" s="456"/>
    </row>
    <row r="179" spans="47:78" ht="18" customHeight="1">
      <c r="AU179" s="30"/>
      <c r="AV179" s="30"/>
      <c r="AW179" s="30"/>
      <c r="AX179" s="30"/>
      <c r="AY179" s="612"/>
      <c r="AZ179" s="612"/>
      <c r="BA179" s="613"/>
      <c r="BB179" s="613"/>
      <c r="BC179" s="613"/>
      <c r="BD179" s="613"/>
      <c r="BE179" s="613"/>
      <c r="BF179" s="456"/>
      <c r="BG179" s="456"/>
      <c r="BH179" s="456"/>
      <c r="BI179" s="456"/>
      <c r="BJ179" s="456"/>
      <c r="BK179" s="456"/>
      <c r="BL179" s="456"/>
      <c r="BM179" s="456"/>
      <c r="BN179" s="456"/>
      <c r="BO179" s="456"/>
      <c r="BP179" s="456"/>
      <c r="BQ179" s="456"/>
      <c r="BR179" s="456"/>
      <c r="BS179" s="456"/>
      <c r="BT179" s="456"/>
      <c r="BU179" s="456"/>
      <c r="BV179" s="456"/>
      <c r="BW179" s="456"/>
      <c r="BX179" s="456"/>
      <c r="BY179" s="456"/>
      <c r="BZ179" s="456"/>
    </row>
    <row r="180" spans="47:78" ht="18" customHeight="1">
      <c r="AU180" s="30"/>
      <c r="AV180" s="30"/>
      <c r="AW180" s="30"/>
      <c r="AX180" s="30"/>
      <c r="AY180" s="612"/>
      <c r="AZ180" s="612"/>
      <c r="BA180" s="613"/>
      <c r="BB180" s="613"/>
      <c r="BC180" s="613"/>
      <c r="BD180" s="613"/>
      <c r="BE180" s="613"/>
      <c r="BF180" s="466"/>
      <c r="BG180" s="466"/>
      <c r="BH180" s="466"/>
      <c r="BI180" s="456"/>
      <c r="BJ180" s="456"/>
      <c r="BK180" s="456"/>
      <c r="BL180" s="456"/>
      <c r="BM180" s="456"/>
      <c r="BN180" s="456"/>
      <c r="BO180" s="456"/>
      <c r="BP180" s="456"/>
      <c r="BQ180" s="456"/>
      <c r="BR180" s="456"/>
      <c r="BS180" s="456"/>
      <c r="BT180" s="456"/>
      <c r="BU180" s="456"/>
      <c r="BV180" s="456"/>
      <c r="BW180" s="456"/>
      <c r="BX180" s="456"/>
      <c r="BY180" s="456"/>
      <c r="BZ180" s="456"/>
    </row>
    <row r="181" spans="47:78" ht="18" customHeight="1">
      <c r="AU181" s="30"/>
      <c r="AV181" s="30"/>
      <c r="AW181" s="30"/>
      <c r="AX181" s="30"/>
      <c r="AY181" s="612"/>
      <c r="AZ181" s="612"/>
      <c r="BA181" s="613"/>
      <c r="BB181" s="613"/>
      <c r="BC181" s="613"/>
      <c r="BD181" s="613"/>
      <c r="BE181" s="613"/>
      <c r="BF181" s="456"/>
      <c r="BG181" s="456"/>
      <c r="BH181" s="456"/>
      <c r="BI181" s="456"/>
      <c r="BJ181" s="456"/>
      <c r="BK181" s="456"/>
      <c r="BL181" s="456"/>
      <c r="BM181" s="456"/>
      <c r="BN181" s="456"/>
      <c r="BO181" s="456"/>
      <c r="BP181" s="456"/>
      <c r="BQ181" s="456"/>
      <c r="BR181" s="456"/>
      <c r="BS181" s="456"/>
      <c r="BT181" s="456"/>
      <c r="BU181" s="456"/>
      <c r="BV181" s="456"/>
      <c r="BW181" s="456"/>
      <c r="BX181" s="456"/>
      <c r="BY181" s="456"/>
      <c r="BZ181" s="456"/>
    </row>
    <row r="182" spans="47:78" ht="18" customHeight="1">
      <c r="AU182" s="30"/>
      <c r="AV182" s="30"/>
      <c r="AW182" s="30"/>
      <c r="AX182" s="30"/>
      <c r="AY182" s="612"/>
      <c r="AZ182" s="612"/>
      <c r="BA182" s="613"/>
      <c r="BB182" s="613"/>
      <c r="BC182" s="613"/>
      <c r="BD182" s="613"/>
      <c r="BE182" s="613"/>
      <c r="BF182" s="456"/>
      <c r="BG182" s="456"/>
      <c r="BH182" s="456"/>
      <c r="BI182" s="456"/>
      <c r="BJ182" s="456"/>
      <c r="BK182" s="456"/>
      <c r="BL182" s="456"/>
      <c r="BM182" s="456"/>
      <c r="BN182" s="456"/>
      <c r="BO182" s="456"/>
      <c r="BP182" s="456"/>
      <c r="BQ182" s="463"/>
      <c r="BR182" s="463"/>
      <c r="BS182" s="463"/>
      <c r="BT182" s="463"/>
      <c r="BU182" s="463"/>
      <c r="BV182" s="463"/>
      <c r="BW182" s="463"/>
      <c r="BX182" s="463"/>
      <c r="BY182" s="463"/>
      <c r="BZ182" s="463"/>
    </row>
    <row r="183" spans="47:78" ht="18" customHeight="1">
      <c r="AU183" s="30"/>
      <c r="AV183" s="30"/>
      <c r="AW183" s="30"/>
      <c r="AX183" s="30"/>
      <c r="AY183" s="612"/>
      <c r="AZ183" s="612"/>
      <c r="BA183" s="615"/>
      <c r="BB183" s="613"/>
      <c r="BC183" s="613"/>
      <c r="BD183" s="613"/>
      <c r="BE183" s="613"/>
      <c r="BF183" s="456"/>
      <c r="BG183" s="456"/>
      <c r="BH183" s="456"/>
      <c r="BI183" s="456"/>
      <c r="BJ183" s="456"/>
      <c r="BK183" s="456"/>
      <c r="BL183" s="456"/>
      <c r="BM183" s="456"/>
      <c r="BN183" s="456"/>
      <c r="BO183" s="456"/>
      <c r="BP183" s="456"/>
      <c r="BQ183" s="461"/>
      <c r="BR183" s="462"/>
      <c r="BS183" s="462"/>
      <c r="BT183" s="462"/>
      <c r="BU183" s="462"/>
      <c r="BV183" s="462"/>
      <c r="BW183" s="462"/>
      <c r="BX183" s="462"/>
      <c r="BY183" s="462"/>
      <c r="BZ183" s="462"/>
    </row>
    <row r="184" spans="47:78" ht="18" customHeight="1">
      <c r="AU184" s="30"/>
      <c r="AV184" s="30"/>
      <c r="AW184" s="30"/>
      <c r="AX184" s="30"/>
      <c r="AY184" s="612"/>
      <c r="AZ184" s="612"/>
      <c r="BA184" s="615"/>
      <c r="BB184" s="613"/>
      <c r="BC184" s="613"/>
      <c r="BD184" s="613"/>
      <c r="BE184" s="613"/>
      <c r="BF184" s="456"/>
      <c r="BG184" s="456"/>
      <c r="BH184" s="456"/>
      <c r="BI184" s="456"/>
      <c r="BJ184" s="456"/>
      <c r="BK184" s="456"/>
      <c r="BL184" s="456"/>
      <c r="BM184" s="456"/>
      <c r="BN184" s="456"/>
      <c r="BO184" s="456"/>
      <c r="BP184" s="456"/>
      <c r="BQ184" s="456"/>
      <c r="BR184" s="456"/>
      <c r="BS184" s="456"/>
      <c r="BT184" s="456"/>
      <c r="BU184" s="456"/>
      <c r="BV184" s="456"/>
      <c r="BW184" s="456"/>
      <c r="BX184" s="456"/>
      <c r="BY184" s="456"/>
      <c r="BZ184" s="456"/>
    </row>
    <row r="185" spans="47:78" ht="18" customHeight="1">
      <c r="AU185" s="30"/>
      <c r="AV185" s="30"/>
      <c r="AW185" s="30"/>
      <c r="AX185" s="30"/>
      <c r="AY185" s="612"/>
      <c r="AZ185" s="612"/>
      <c r="BA185" s="465"/>
      <c r="BB185" s="465"/>
      <c r="BC185" s="465"/>
      <c r="BD185" s="465"/>
      <c r="BE185" s="465"/>
      <c r="BF185" s="465"/>
      <c r="BG185" s="465"/>
      <c r="BH185" s="465"/>
      <c r="BI185" s="465"/>
      <c r="BJ185" s="465"/>
      <c r="BK185" s="465"/>
      <c r="BL185" s="465"/>
      <c r="BM185" s="465"/>
      <c r="BN185" s="465"/>
      <c r="BO185" s="465"/>
      <c r="BP185" s="465"/>
      <c r="BQ185" s="465"/>
      <c r="BR185" s="465"/>
      <c r="BS185" s="465"/>
      <c r="BT185" s="465"/>
      <c r="BU185" s="465"/>
      <c r="BV185" s="465"/>
      <c r="BW185" s="465"/>
      <c r="BX185" s="465"/>
      <c r="BY185" s="465"/>
      <c r="BZ185" s="465"/>
    </row>
    <row r="186" spans="47:78" ht="18" customHeight="1">
      <c r="AU186" s="30"/>
      <c r="AV186" s="30"/>
      <c r="AW186" s="30"/>
      <c r="AX186" s="30"/>
      <c r="AY186" s="612"/>
      <c r="AZ186" s="612"/>
      <c r="BA186" s="613"/>
      <c r="BB186" s="613"/>
      <c r="BC186" s="613"/>
      <c r="BD186" s="613"/>
      <c r="BE186" s="613"/>
      <c r="BF186" s="456"/>
      <c r="BG186" s="456"/>
      <c r="BH186" s="456"/>
      <c r="BI186" s="456"/>
      <c r="BJ186" s="456"/>
      <c r="BK186" s="456"/>
      <c r="BL186" s="456"/>
      <c r="BM186" s="456"/>
      <c r="BN186" s="456"/>
      <c r="BO186" s="456"/>
      <c r="BP186" s="456"/>
      <c r="BQ186" s="456"/>
      <c r="BR186" s="456"/>
      <c r="BS186" s="456"/>
      <c r="BT186" s="456"/>
      <c r="BU186" s="456"/>
      <c r="BV186" s="456"/>
      <c r="BW186" s="456"/>
      <c r="BX186" s="456"/>
      <c r="BY186" s="456"/>
      <c r="BZ186" s="456"/>
    </row>
    <row r="187" spans="47:78" ht="18" customHeight="1">
      <c r="AU187" s="30"/>
      <c r="AV187" s="30"/>
      <c r="AW187" s="30"/>
      <c r="AX187" s="30"/>
      <c r="AY187" s="612"/>
      <c r="AZ187" s="612"/>
      <c r="BA187" s="613"/>
      <c r="BB187" s="613"/>
      <c r="BC187" s="613"/>
      <c r="BD187" s="613"/>
      <c r="BE187" s="613"/>
      <c r="BF187" s="456"/>
      <c r="BG187" s="456"/>
      <c r="BH187" s="456"/>
      <c r="BI187" s="456"/>
      <c r="BJ187" s="456"/>
      <c r="BK187" s="456"/>
      <c r="BL187" s="456"/>
      <c r="BM187" s="456"/>
      <c r="BN187" s="456"/>
      <c r="BO187" s="456"/>
      <c r="BP187" s="456"/>
      <c r="BQ187" s="456"/>
      <c r="BR187" s="456"/>
      <c r="BS187" s="456"/>
      <c r="BT187" s="456"/>
      <c r="BU187" s="456"/>
      <c r="BV187" s="456"/>
      <c r="BW187" s="456"/>
      <c r="BX187" s="456"/>
      <c r="BY187" s="456"/>
      <c r="BZ187" s="456"/>
    </row>
    <row r="188" spans="47:78" ht="18" customHeight="1">
      <c r="AU188" s="30"/>
      <c r="AV188" s="30"/>
      <c r="AW188" s="30"/>
      <c r="AX188" s="30"/>
      <c r="AY188" s="612"/>
      <c r="AZ188" s="612"/>
      <c r="BA188" s="613"/>
      <c r="BB188" s="613"/>
      <c r="BC188" s="613"/>
      <c r="BD188" s="613"/>
      <c r="BE188" s="613"/>
      <c r="BF188" s="466"/>
      <c r="BG188" s="466"/>
      <c r="BH188" s="466"/>
      <c r="BI188" s="456"/>
      <c r="BJ188" s="456"/>
      <c r="BK188" s="456"/>
      <c r="BL188" s="456"/>
      <c r="BM188" s="456"/>
      <c r="BN188" s="456"/>
      <c r="BO188" s="456"/>
      <c r="BP188" s="456"/>
      <c r="BQ188" s="456"/>
      <c r="BR188" s="456"/>
      <c r="BS188" s="456"/>
      <c r="BT188" s="456"/>
      <c r="BU188" s="456"/>
      <c r="BV188" s="456"/>
      <c r="BW188" s="456"/>
      <c r="BX188" s="456"/>
      <c r="BY188" s="456"/>
      <c r="BZ188" s="456"/>
    </row>
    <row r="189" spans="47:78" ht="18" customHeight="1">
      <c r="AU189" s="30"/>
      <c r="AV189" s="30"/>
      <c r="AW189" s="30"/>
      <c r="AX189" s="30"/>
      <c r="AY189" s="612"/>
      <c r="AZ189" s="612"/>
      <c r="BA189" s="613"/>
      <c r="BB189" s="613"/>
      <c r="BC189" s="613"/>
      <c r="BD189" s="613"/>
      <c r="BE189" s="613"/>
      <c r="BF189" s="456"/>
      <c r="BG189" s="456"/>
      <c r="BH189" s="456"/>
      <c r="BI189" s="456"/>
      <c r="BJ189" s="456"/>
      <c r="BK189" s="456"/>
      <c r="BL189" s="456"/>
      <c r="BM189" s="456"/>
      <c r="BN189" s="456"/>
      <c r="BO189" s="456"/>
      <c r="BP189" s="456"/>
      <c r="BQ189" s="456"/>
      <c r="BR189" s="456"/>
      <c r="BS189" s="456"/>
      <c r="BT189" s="456"/>
      <c r="BU189" s="456"/>
      <c r="BV189" s="456"/>
      <c r="BW189" s="456"/>
      <c r="BX189" s="456"/>
      <c r="BY189" s="456"/>
      <c r="BZ189" s="456"/>
    </row>
    <row r="190" spans="47:78" ht="18" customHeight="1">
      <c r="AU190" s="30"/>
      <c r="AV190" s="30"/>
      <c r="AW190" s="30"/>
      <c r="AX190" s="30"/>
      <c r="AY190" s="612"/>
      <c r="AZ190" s="612"/>
      <c r="BA190" s="613"/>
      <c r="BB190" s="613"/>
      <c r="BC190" s="613"/>
      <c r="BD190" s="613"/>
      <c r="BE190" s="613"/>
      <c r="BF190" s="456"/>
      <c r="BG190" s="456"/>
      <c r="BH190" s="456"/>
      <c r="BI190" s="456"/>
      <c r="BJ190" s="456"/>
      <c r="BK190" s="456"/>
      <c r="BL190" s="456"/>
      <c r="BM190" s="456"/>
      <c r="BN190" s="456"/>
      <c r="BO190" s="456"/>
      <c r="BP190" s="456"/>
      <c r="BQ190" s="463"/>
      <c r="BR190" s="463"/>
      <c r="BS190" s="463"/>
      <c r="BT190" s="463"/>
      <c r="BU190" s="463"/>
      <c r="BV190" s="463"/>
      <c r="BW190" s="463"/>
      <c r="BX190" s="463"/>
      <c r="BY190" s="463"/>
      <c r="BZ190" s="463"/>
    </row>
    <row r="191" spans="47:78" ht="18" customHeight="1">
      <c r="AU191" s="30"/>
      <c r="AV191" s="30"/>
      <c r="AW191" s="30"/>
      <c r="AX191" s="30"/>
      <c r="AY191" s="612"/>
      <c r="AZ191" s="612"/>
      <c r="BA191" s="467"/>
      <c r="BB191" s="467"/>
      <c r="BC191" s="467"/>
      <c r="BD191" s="467"/>
      <c r="BE191" s="467"/>
      <c r="BF191" s="467"/>
      <c r="BG191" s="467"/>
      <c r="BH191" s="467"/>
      <c r="BI191" s="467"/>
      <c r="BJ191" s="467"/>
      <c r="BK191" s="467"/>
      <c r="BL191" s="467"/>
      <c r="BM191" s="467"/>
      <c r="BN191" s="467"/>
      <c r="BO191" s="467"/>
      <c r="BP191" s="467"/>
      <c r="BQ191" s="467"/>
      <c r="BR191" s="467"/>
      <c r="BS191" s="467"/>
      <c r="BT191" s="467"/>
      <c r="BU191" s="467"/>
      <c r="BV191" s="467"/>
      <c r="BW191" s="467"/>
      <c r="BX191" s="467"/>
      <c r="BY191" s="467"/>
      <c r="BZ191" s="467"/>
    </row>
    <row r="192" spans="47:78" ht="18" customHeight="1">
      <c r="AU192" s="30"/>
      <c r="AV192" s="30"/>
      <c r="AW192" s="30"/>
      <c r="AX192" s="30"/>
      <c r="AY192" s="612"/>
      <c r="AZ192" s="612"/>
      <c r="BA192" s="613"/>
      <c r="BB192" s="613"/>
      <c r="BC192" s="613"/>
      <c r="BD192" s="613"/>
      <c r="BE192" s="613"/>
      <c r="BF192" s="466"/>
      <c r="BG192" s="466"/>
      <c r="BH192" s="466"/>
      <c r="BI192" s="456"/>
      <c r="BJ192" s="456"/>
      <c r="BK192" s="468"/>
      <c r="BL192" s="468"/>
      <c r="BM192" s="456"/>
      <c r="BN192" s="456"/>
      <c r="BO192" s="456"/>
      <c r="BP192" s="456"/>
      <c r="BQ192" s="456"/>
      <c r="BR192" s="456"/>
      <c r="BS192" s="456"/>
      <c r="BT192" s="456"/>
      <c r="BU192" s="456"/>
      <c r="BV192" s="468"/>
      <c r="BW192" s="468"/>
      <c r="BX192" s="468"/>
      <c r="BY192" s="468"/>
      <c r="BZ192" s="468"/>
    </row>
    <row r="193" spans="47:78" ht="18" customHeight="1">
      <c r="AU193" s="30"/>
      <c r="AV193" s="30"/>
      <c r="AW193" s="30"/>
      <c r="AX193" s="30"/>
      <c r="AY193" s="612"/>
      <c r="AZ193" s="612"/>
      <c r="BA193" s="613"/>
      <c r="BB193" s="613"/>
      <c r="BC193" s="613"/>
      <c r="BD193" s="613"/>
      <c r="BE193" s="613"/>
      <c r="BF193" s="456"/>
      <c r="BG193" s="456"/>
      <c r="BH193" s="456"/>
      <c r="BI193" s="456"/>
      <c r="BJ193" s="456"/>
      <c r="BK193" s="456"/>
      <c r="BL193" s="456"/>
      <c r="BM193" s="456"/>
      <c r="BN193" s="456"/>
      <c r="BO193" s="456"/>
      <c r="BP193" s="456"/>
      <c r="BQ193" s="463"/>
      <c r="BR193" s="463"/>
      <c r="BS193" s="463"/>
      <c r="BT193" s="463"/>
      <c r="BU193" s="463"/>
      <c r="BV193" s="463"/>
      <c r="BW193" s="463"/>
      <c r="BX193" s="463"/>
      <c r="BY193" s="463"/>
      <c r="BZ193" s="463"/>
    </row>
    <row r="194" spans="47:78" ht="18" customHeight="1">
      <c r="AU194" s="30"/>
      <c r="AV194" s="30"/>
      <c r="AW194" s="30"/>
      <c r="AX194" s="30"/>
      <c r="AY194" s="612"/>
      <c r="AZ194" s="612"/>
      <c r="BA194" s="613"/>
      <c r="BB194" s="613"/>
      <c r="BC194" s="613"/>
      <c r="BD194" s="613"/>
      <c r="BE194" s="613"/>
      <c r="BF194" s="456"/>
      <c r="BG194" s="456"/>
      <c r="BH194" s="456"/>
      <c r="BI194" s="456"/>
      <c r="BJ194" s="456"/>
      <c r="BK194" s="456"/>
      <c r="BL194" s="456"/>
      <c r="BM194" s="456"/>
      <c r="BN194" s="456"/>
      <c r="BO194" s="456"/>
      <c r="BP194" s="456"/>
      <c r="BQ194" s="463"/>
      <c r="BR194" s="463"/>
      <c r="BS194" s="463"/>
      <c r="BT194" s="463"/>
      <c r="BU194" s="463"/>
      <c r="BV194" s="463"/>
      <c r="BW194" s="463"/>
      <c r="BX194" s="463"/>
      <c r="BY194" s="463"/>
      <c r="BZ194" s="463"/>
    </row>
    <row r="195" spans="47:78" ht="18" customHeight="1">
      <c r="AU195" s="30"/>
      <c r="AV195" s="30"/>
      <c r="AW195" s="30"/>
      <c r="AX195" s="30"/>
      <c r="AY195" s="612"/>
      <c r="AZ195" s="612"/>
      <c r="BA195" s="613"/>
      <c r="BB195" s="613"/>
      <c r="BC195" s="613"/>
      <c r="BD195" s="613"/>
      <c r="BE195" s="613"/>
      <c r="BF195" s="456"/>
      <c r="BG195" s="456"/>
      <c r="BH195" s="456"/>
      <c r="BI195" s="456"/>
      <c r="BJ195" s="456"/>
      <c r="BK195" s="456"/>
      <c r="BL195" s="456"/>
      <c r="BM195" s="456"/>
      <c r="BN195" s="456"/>
      <c r="BO195" s="456"/>
      <c r="BP195" s="456"/>
      <c r="BQ195" s="463"/>
      <c r="BR195" s="463"/>
      <c r="BS195" s="463"/>
      <c r="BT195" s="463"/>
      <c r="BU195" s="463"/>
      <c r="BV195" s="463"/>
      <c r="BW195" s="463"/>
      <c r="BX195" s="463"/>
      <c r="BY195" s="463"/>
      <c r="BZ195" s="463"/>
    </row>
    <row r="196" spans="47:78" ht="18" customHeight="1">
      <c r="AU196" s="30"/>
      <c r="AV196" s="30"/>
      <c r="AW196" s="30"/>
      <c r="AX196" s="30"/>
      <c r="AY196" s="612"/>
      <c r="AZ196" s="612"/>
      <c r="BA196" s="613"/>
      <c r="BB196" s="613"/>
      <c r="BC196" s="613"/>
      <c r="BD196" s="613"/>
      <c r="BE196" s="613"/>
      <c r="BF196" s="456"/>
      <c r="BG196" s="456"/>
      <c r="BH196" s="456"/>
      <c r="BI196" s="456"/>
      <c r="BJ196" s="456"/>
      <c r="BK196" s="456"/>
      <c r="BL196" s="456"/>
      <c r="BM196" s="456"/>
      <c r="BN196" s="456"/>
      <c r="BO196" s="456"/>
      <c r="BP196" s="456"/>
      <c r="BQ196" s="463"/>
      <c r="BR196" s="463"/>
      <c r="BS196" s="463"/>
      <c r="BT196" s="463"/>
      <c r="BU196" s="463"/>
      <c r="BV196" s="463"/>
      <c r="BW196" s="463"/>
      <c r="BX196" s="463"/>
      <c r="BY196" s="463"/>
      <c r="BZ196" s="463"/>
    </row>
    <row r="197" spans="47:78" ht="18" customHeight="1">
      <c r="AU197" s="30"/>
      <c r="AV197" s="30"/>
      <c r="AW197" s="30"/>
      <c r="AX197" s="30"/>
      <c r="AY197" s="612"/>
      <c r="AZ197" s="612"/>
      <c r="BA197" s="466"/>
      <c r="BB197" s="466"/>
      <c r="BC197" s="466"/>
      <c r="BD197" s="466"/>
      <c r="BE197" s="466"/>
      <c r="BF197" s="466"/>
      <c r="BG197" s="466"/>
      <c r="BH197" s="466"/>
      <c r="BI197" s="466"/>
      <c r="BJ197" s="466"/>
      <c r="BK197" s="466"/>
      <c r="BL197" s="466"/>
      <c r="BM197" s="466"/>
      <c r="BN197" s="466"/>
      <c r="BO197" s="466"/>
      <c r="BP197" s="466"/>
      <c r="BQ197" s="466"/>
      <c r="BR197" s="466"/>
      <c r="BS197" s="466"/>
      <c r="BT197" s="466"/>
      <c r="BU197" s="466"/>
      <c r="BV197" s="466"/>
      <c r="BW197" s="466"/>
      <c r="BX197" s="466"/>
      <c r="BY197" s="466"/>
      <c r="BZ197" s="466"/>
    </row>
    <row r="198" spans="47:78" ht="18" customHeight="1">
      <c r="AU198" s="30"/>
      <c r="AV198" s="30"/>
      <c r="AW198" s="30"/>
      <c r="AX198" s="30"/>
      <c r="AY198" s="612"/>
      <c r="AZ198" s="612"/>
      <c r="BA198" s="467"/>
      <c r="BB198" s="467"/>
      <c r="BC198" s="467"/>
      <c r="BD198" s="467"/>
      <c r="BE198" s="467"/>
      <c r="BF198" s="467"/>
      <c r="BG198" s="467"/>
      <c r="BH198" s="467"/>
      <c r="BI198" s="467"/>
      <c r="BJ198" s="467"/>
      <c r="BK198" s="467"/>
      <c r="BL198" s="467"/>
      <c r="BM198" s="467"/>
      <c r="BN198" s="467"/>
      <c r="BO198" s="467"/>
      <c r="BP198" s="467"/>
      <c r="BQ198" s="467"/>
      <c r="BR198" s="467"/>
      <c r="BS198" s="467"/>
      <c r="BT198" s="467"/>
      <c r="BU198" s="467"/>
      <c r="BV198" s="467"/>
      <c r="BW198" s="467"/>
      <c r="BX198" s="467"/>
      <c r="BY198" s="467"/>
      <c r="BZ198" s="467"/>
    </row>
    <row r="199" spans="47:78" ht="18" customHeight="1">
      <c r="AU199" s="30"/>
      <c r="AV199" s="30"/>
      <c r="AW199" s="30"/>
      <c r="AX199" s="30"/>
      <c r="AY199" s="612"/>
      <c r="AZ199" s="612"/>
      <c r="BA199" s="615"/>
      <c r="BB199" s="613"/>
      <c r="BC199" s="613"/>
      <c r="BD199" s="613"/>
      <c r="BE199" s="613"/>
      <c r="BF199" s="466"/>
      <c r="BG199" s="466"/>
      <c r="BH199" s="466"/>
      <c r="BI199" s="456"/>
      <c r="BJ199" s="456"/>
      <c r="BK199" s="456"/>
      <c r="BL199" s="456"/>
      <c r="BM199" s="456"/>
      <c r="BN199" s="456"/>
      <c r="BO199" s="456"/>
      <c r="BP199" s="456"/>
      <c r="BQ199" s="456"/>
      <c r="BR199" s="456"/>
      <c r="BS199" s="456"/>
      <c r="BT199" s="456"/>
      <c r="BU199" s="456"/>
      <c r="BV199" s="456"/>
      <c r="BW199" s="456"/>
      <c r="BX199" s="456"/>
      <c r="BY199" s="456"/>
      <c r="BZ199" s="456"/>
    </row>
    <row r="200" spans="47:78" ht="18" customHeight="1">
      <c r="AU200" s="30"/>
      <c r="AV200" s="30"/>
      <c r="AW200" s="30"/>
      <c r="AX200" s="30"/>
      <c r="AY200" s="612"/>
      <c r="AZ200" s="612"/>
      <c r="BA200" s="615"/>
      <c r="BB200" s="613"/>
      <c r="BC200" s="613"/>
      <c r="BD200" s="613"/>
      <c r="BE200" s="613"/>
      <c r="BF200" s="456"/>
      <c r="BG200" s="456"/>
      <c r="BH200" s="456"/>
      <c r="BI200" s="456"/>
      <c r="BJ200" s="456"/>
      <c r="BK200" s="456"/>
      <c r="BL200" s="456"/>
      <c r="BM200" s="456"/>
      <c r="BN200" s="456"/>
      <c r="BO200" s="456"/>
      <c r="BP200" s="456"/>
      <c r="BQ200" s="456"/>
      <c r="BR200" s="456"/>
      <c r="BS200" s="456"/>
      <c r="BT200" s="456"/>
      <c r="BU200" s="456"/>
      <c r="BV200" s="456"/>
      <c r="BW200" s="456"/>
      <c r="BX200" s="456"/>
      <c r="BY200" s="456"/>
      <c r="BZ200" s="456"/>
    </row>
    <row r="201" spans="47:78" ht="18" customHeight="1">
      <c r="AU201" s="30"/>
      <c r="AV201" s="30"/>
      <c r="AW201" s="30"/>
      <c r="AX201" s="30"/>
      <c r="AY201" s="612"/>
      <c r="AZ201" s="612"/>
      <c r="BA201" s="615"/>
      <c r="BB201" s="613"/>
      <c r="BC201" s="613"/>
      <c r="BD201" s="613"/>
      <c r="BE201" s="613"/>
      <c r="BF201" s="456"/>
      <c r="BG201" s="456"/>
      <c r="BH201" s="456"/>
      <c r="BI201" s="456"/>
      <c r="BJ201" s="456"/>
      <c r="BK201" s="456"/>
      <c r="BL201" s="456"/>
      <c r="BM201" s="456"/>
      <c r="BN201" s="456"/>
      <c r="BO201" s="456"/>
      <c r="BP201" s="456"/>
      <c r="BQ201" s="456"/>
      <c r="BR201" s="456"/>
      <c r="BS201" s="456"/>
      <c r="BT201" s="456"/>
      <c r="BU201" s="456"/>
      <c r="BV201" s="456"/>
      <c r="BW201" s="456"/>
      <c r="BX201" s="456"/>
      <c r="BY201" s="456"/>
      <c r="BZ201" s="456"/>
    </row>
    <row r="202" spans="47:78" ht="18" customHeight="1">
      <c r="AU202" s="30"/>
      <c r="AV202" s="30"/>
      <c r="AW202" s="30"/>
      <c r="AX202" s="30"/>
      <c r="AY202" s="612"/>
      <c r="AZ202" s="612"/>
      <c r="BA202" s="615"/>
      <c r="BB202" s="613"/>
      <c r="BC202" s="613"/>
      <c r="BD202" s="613"/>
      <c r="BE202" s="613"/>
      <c r="BF202" s="456"/>
      <c r="BG202" s="456"/>
      <c r="BH202" s="456"/>
      <c r="BI202" s="456"/>
      <c r="BJ202" s="456"/>
      <c r="BK202" s="456"/>
      <c r="BL202" s="456"/>
      <c r="BM202" s="456"/>
      <c r="BN202" s="456"/>
      <c r="BO202" s="456"/>
      <c r="BP202" s="456"/>
      <c r="BQ202" s="456"/>
      <c r="BR202" s="456"/>
      <c r="BS202" s="456"/>
      <c r="BT202" s="456"/>
      <c r="BU202" s="456"/>
      <c r="BV202" s="456"/>
      <c r="BW202" s="456"/>
      <c r="BX202" s="456"/>
      <c r="BY202" s="456"/>
      <c r="BZ202" s="456"/>
    </row>
    <row r="203" spans="47:78" ht="18" customHeight="1">
      <c r="AU203" s="30"/>
      <c r="AV203" s="30"/>
      <c r="AW203" s="30"/>
      <c r="AX203" s="30"/>
      <c r="AY203" s="612"/>
      <c r="AZ203" s="612"/>
      <c r="BA203" s="615"/>
      <c r="BB203" s="613"/>
      <c r="BC203" s="613"/>
      <c r="BD203" s="613"/>
      <c r="BE203" s="613"/>
      <c r="BF203" s="456"/>
      <c r="BG203" s="456"/>
      <c r="BH203" s="456"/>
      <c r="BI203" s="456"/>
      <c r="BJ203" s="456"/>
      <c r="BK203" s="456"/>
      <c r="BL203" s="456"/>
      <c r="BM203" s="456"/>
      <c r="BN203" s="456"/>
      <c r="BO203" s="456"/>
      <c r="BP203" s="456"/>
      <c r="BQ203" s="456"/>
      <c r="BR203" s="456"/>
      <c r="BS203" s="456"/>
      <c r="BT203" s="456"/>
      <c r="BU203" s="456"/>
      <c r="BV203" s="456"/>
      <c r="BW203" s="456"/>
      <c r="BX203" s="456"/>
      <c r="BY203" s="456"/>
      <c r="BZ203" s="456"/>
    </row>
    <row r="204" spans="47:78" ht="18" customHeight="1">
      <c r="AU204" s="30"/>
      <c r="AV204" s="30"/>
      <c r="AW204" s="30"/>
      <c r="AX204" s="30"/>
      <c r="AY204" s="612"/>
      <c r="AZ204" s="612"/>
      <c r="BA204" s="615"/>
      <c r="BB204" s="613"/>
      <c r="BC204" s="613"/>
      <c r="BD204" s="613"/>
      <c r="BE204" s="613"/>
      <c r="BF204" s="456"/>
      <c r="BG204" s="456"/>
      <c r="BH204" s="456"/>
      <c r="BI204" s="456"/>
      <c r="BJ204" s="456"/>
      <c r="BK204" s="456"/>
      <c r="BL204" s="456"/>
      <c r="BM204" s="456"/>
      <c r="BN204" s="456"/>
      <c r="BO204" s="456"/>
      <c r="BP204" s="456"/>
      <c r="BQ204" s="456"/>
      <c r="BR204" s="456"/>
      <c r="BS204" s="456"/>
      <c r="BT204" s="456"/>
      <c r="BU204" s="456"/>
      <c r="BV204" s="456"/>
      <c r="BW204" s="456"/>
      <c r="BX204" s="456"/>
      <c r="BY204" s="456"/>
      <c r="BZ204" s="456"/>
    </row>
    <row r="205" spans="47:78" ht="18" customHeight="1">
      <c r="AU205" s="30"/>
      <c r="AV205" s="30"/>
      <c r="AW205" s="30"/>
      <c r="AX205" s="30"/>
      <c r="AY205" s="30"/>
      <c r="AZ205" s="30"/>
      <c r="BA205" s="30"/>
      <c r="BB205" s="30"/>
      <c r="BC205" s="30"/>
      <c r="BD205" s="30"/>
      <c r="BE205" s="30"/>
      <c r="BF205" s="30"/>
      <c r="BG205" s="30"/>
      <c r="BH205" s="11"/>
      <c r="BI205" s="11"/>
      <c r="BJ205" s="11"/>
      <c r="BK205" s="11"/>
      <c r="BL205" s="11"/>
      <c r="BM205" s="11"/>
      <c r="BN205" s="11"/>
      <c r="BO205" s="11"/>
      <c r="BP205" s="11"/>
      <c r="BQ205" s="11"/>
      <c r="BR205" s="11"/>
      <c r="BS205" s="11"/>
      <c r="BT205" s="11"/>
      <c r="BU205" s="11"/>
      <c r="BV205" s="11"/>
      <c r="BW205" s="11"/>
      <c r="BX205" s="11"/>
      <c r="BY205" s="11"/>
      <c r="BZ205" s="11"/>
    </row>
    <row r="206" spans="47:78" ht="18" customHeight="1">
      <c r="AU206" s="30"/>
      <c r="AV206" s="30"/>
      <c r="AW206" s="30"/>
      <c r="AX206" s="30"/>
      <c r="AY206" s="30"/>
      <c r="AZ206" s="30"/>
      <c r="BA206" s="30"/>
      <c r="BB206" s="30"/>
      <c r="BC206" s="30"/>
      <c r="BD206" s="30"/>
      <c r="BE206" s="30"/>
      <c r="BF206" s="30"/>
      <c r="BG206" s="30"/>
      <c r="BH206" s="11"/>
      <c r="BI206" s="11"/>
      <c r="BJ206" s="11"/>
      <c r="BK206" s="11"/>
      <c r="BL206" s="11"/>
      <c r="BM206" s="11"/>
      <c r="BN206" s="11"/>
      <c r="BO206" s="11"/>
      <c r="BP206" s="11"/>
      <c r="BQ206" s="11"/>
      <c r="BR206" s="11"/>
      <c r="BS206" s="11"/>
      <c r="BT206" s="11"/>
      <c r="BU206" s="11"/>
      <c r="BV206" s="11"/>
      <c r="BW206" s="11"/>
      <c r="BX206" s="11"/>
      <c r="BY206" s="11"/>
      <c r="BZ206" s="11"/>
    </row>
    <row r="207" spans="47:78" ht="18" customHeight="1">
      <c r="AU207" s="30"/>
      <c r="AV207" s="30"/>
      <c r="AW207" s="30"/>
      <c r="AX207" s="30"/>
      <c r="AY207" s="30"/>
      <c r="AZ207" s="30"/>
      <c r="BA207" s="30"/>
      <c r="BB207" s="30"/>
      <c r="BC207" s="30"/>
      <c r="BD207" s="30"/>
      <c r="BE207" s="30"/>
      <c r="BF207" s="30"/>
      <c r="BG207" s="30"/>
      <c r="BH207" s="11"/>
      <c r="BI207" s="11"/>
      <c r="BJ207" s="11"/>
      <c r="BK207" s="11"/>
      <c r="BL207" s="11"/>
      <c r="BM207" s="11"/>
      <c r="BN207" s="11"/>
      <c r="BO207" s="11"/>
      <c r="BP207" s="11"/>
      <c r="BQ207" s="11"/>
      <c r="BR207" s="11"/>
      <c r="BS207" s="11"/>
      <c r="BT207" s="11"/>
      <c r="BU207" s="11"/>
      <c r="BV207" s="11"/>
      <c r="BW207" s="11"/>
      <c r="BX207" s="11"/>
      <c r="BY207" s="11"/>
      <c r="BZ207" s="11"/>
    </row>
    <row r="208" spans="47:78" ht="18" customHeight="1">
      <c r="AU208" s="30"/>
      <c r="AV208" s="30"/>
      <c r="AW208" s="30"/>
      <c r="AX208" s="30"/>
      <c r="AY208" s="30"/>
      <c r="AZ208" s="30"/>
      <c r="BA208" s="30"/>
      <c r="BB208" s="30"/>
      <c r="BC208" s="30"/>
      <c r="BD208" s="30"/>
      <c r="BE208" s="30"/>
      <c r="BF208" s="30"/>
      <c r="BG208" s="30"/>
      <c r="BH208" s="11"/>
      <c r="BI208" s="11"/>
      <c r="BJ208" s="11"/>
      <c r="BK208" s="11"/>
      <c r="BL208" s="11"/>
      <c r="BM208" s="11"/>
      <c r="BN208" s="11"/>
      <c r="BO208" s="11"/>
      <c r="BP208" s="11"/>
      <c r="BQ208" s="11"/>
      <c r="BR208" s="11"/>
      <c r="BS208" s="11"/>
      <c r="BT208" s="11"/>
      <c r="BU208" s="11"/>
      <c r="BV208" s="11"/>
      <c r="BW208" s="11"/>
      <c r="BX208" s="11"/>
      <c r="BY208" s="11"/>
      <c r="BZ208" s="11"/>
    </row>
    <row r="209" spans="47:78" ht="18" customHeight="1">
      <c r="AU209" s="30"/>
      <c r="AV209" s="30"/>
      <c r="AW209" s="30"/>
      <c r="AX209" s="30"/>
      <c r="AY209" s="30"/>
      <c r="AZ209" s="30"/>
      <c r="BA209" s="30"/>
      <c r="BB209" s="30"/>
      <c r="BC209" s="30"/>
      <c r="BD209" s="30"/>
      <c r="BE209" s="30"/>
      <c r="BF209" s="30"/>
      <c r="BG209" s="30"/>
      <c r="BH209" s="11"/>
      <c r="BI209" s="11"/>
      <c r="BJ209" s="11"/>
      <c r="BK209" s="11"/>
      <c r="BL209" s="11"/>
      <c r="BM209" s="11"/>
      <c r="BN209" s="11"/>
      <c r="BO209" s="11"/>
      <c r="BP209" s="11"/>
      <c r="BQ209" s="11"/>
      <c r="BR209" s="11"/>
      <c r="BS209" s="11"/>
      <c r="BT209" s="11"/>
      <c r="BU209" s="11"/>
      <c r="BV209" s="11"/>
      <c r="BW209" s="11"/>
      <c r="BX209" s="11"/>
      <c r="BY209" s="11"/>
      <c r="BZ209" s="11"/>
    </row>
    <row r="210" spans="47:78" ht="18" customHeight="1">
      <c r="AU210" s="30"/>
      <c r="AV210" s="30"/>
      <c r="AW210" s="30"/>
      <c r="AX210" s="30"/>
      <c r="AY210" s="30"/>
      <c r="AZ210" s="30"/>
      <c r="BA210" s="30"/>
      <c r="BB210" s="30"/>
      <c r="BC210" s="30"/>
      <c r="BD210" s="30"/>
      <c r="BE210" s="30"/>
      <c r="BF210" s="30"/>
      <c r="BG210" s="30"/>
      <c r="BH210" s="11"/>
      <c r="BI210" s="11"/>
      <c r="BJ210" s="11"/>
      <c r="BK210" s="11"/>
      <c r="BL210" s="11"/>
      <c r="BM210" s="11"/>
      <c r="BN210" s="11"/>
      <c r="BO210" s="11"/>
      <c r="BP210" s="11"/>
      <c r="BQ210" s="11"/>
      <c r="BR210" s="11"/>
      <c r="BS210" s="11"/>
      <c r="BT210" s="11"/>
      <c r="BU210" s="11"/>
      <c r="BV210" s="11"/>
      <c r="BW210" s="11"/>
      <c r="BX210" s="11"/>
      <c r="BY210" s="11"/>
      <c r="BZ210" s="11"/>
    </row>
    <row r="211" spans="47:78" ht="18" customHeight="1">
      <c r="AU211" s="30"/>
      <c r="AV211" s="30"/>
      <c r="AW211" s="30"/>
      <c r="AX211" s="30"/>
      <c r="AY211" s="30"/>
      <c r="AZ211" s="30"/>
      <c r="BA211" s="30"/>
      <c r="BB211" s="30"/>
      <c r="BC211" s="30"/>
      <c r="BD211" s="30"/>
      <c r="BE211" s="30"/>
      <c r="BF211" s="30"/>
      <c r="BG211" s="30"/>
      <c r="BH211" s="11"/>
      <c r="BI211" s="11"/>
      <c r="BJ211" s="11"/>
      <c r="BK211" s="11"/>
      <c r="BL211" s="11"/>
      <c r="BM211" s="11"/>
      <c r="BN211" s="11"/>
      <c r="BO211" s="11"/>
      <c r="BP211" s="11"/>
      <c r="BQ211" s="11"/>
      <c r="BR211" s="11"/>
      <c r="BS211" s="11"/>
      <c r="BT211" s="11"/>
      <c r="BU211" s="11"/>
      <c r="BV211" s="11"/>
      <c r="BW211" s="11"/>
      <c r="BX211" s="11"/>
      <c r="BY211" s="11"/>
      <c r="BZ211" s="11"/>
    </row>
    <row r="212" spans="47:78" ht="18" customHeight="1">
      <c r="AU212" s="30"/>
      <c r="AV212" s="30"/>
      <c r="AW212" s="30"/>
      <c r="AX212" s="30"/>
      <c r="AY212" s="30"/>
      <c r="AZ212" s="30"/>
      <c r="BA212" s="30"/>
      <c r="BB212" s="30"/>
      <c r="BC212" s="30"/>
      <c r="BD212" s="30"/>
      <c r="BE212" s="30"/>
      <c r="BF212" s="30"/>
      <c r="BG212" s="30"/>
      <c r="BH212" s="11"/>
      <c r="BI212" s="11"/>
      <c r="BJ212" s="11"/>
      <c r="BK212" s="11"/>
      <c r="BL212" s="11"/>
      <c r="BM212" s="11"/>
      <c r="BN212" s="11"/>
      <c r="BO212" s="11"/>
      <c r="BP212" s="11"/>
      <c r="BQ212" s="11"/>
      <c r="BR212" s="11"/>
      <c r="BS212" s="11"/>
      <c r="BT212" s="11"/>
      <c r="BU212" s="11"/>
      <c r="BV212" s="11"/>
      <c r="BW212" s="11"/>
      <c r="BX212" s="11"/>
      <c r="BY212" s="11"/>
      <c r="BZ212" s="11"/>
    </row>
    <row r="213" spans="47:78" ht="18" customHeight="1">
      <c r="AU213" s="30"/>
      <c r="AV213" s="30"/>
      <c r="AW213" s="30"/>
      <c r="AX213" s="30"/>
      <c r="AY213" s="30"/>
      <c r="AZ213" s="30"/>
      <c r="BA213" s="30"/>
      <c r="BB213" s="30"/>
      <c r="BC213" s="30"/>
      <c r="BD213" s="30"/>
      <c r="BE213" s="30"/>
      <c r="BF213" s="30"/>
      <c r="BG213" s="30"/>
      <c r="BH213" s="11"/>
      <c r="BI213" s="11"/>
      <c r="BJ213" s="11"/>
      <c r="BK213" s="11"/>
      <c r="BL213" s="11"/>
      <c r="BM213" s="11"/>
      <c r="BN213" s="11"/>
      <c r="BO213" s="11"/>
      <c r="BP213" s="11"/>
      <c r="BQ213" s="11"/>
      <c r="BR213" s="11"/>
      <c r="BS213" s="11"/>
      <c r="BT213" s="11"/>
      <c r="BU213" s="11"/>
      <c r="BV213" s="11"/>
      <c r="BW213" s="11"/>
      <c r="BX213" s="11"/>
      <c r="BY213" s="11"/>
      <c r="BZ213" s="11"/>
    </row>
    <row r="214" spans="47:78" ht="18" customHeight="1">
      <c r="AU214" s="30"/>
      <c r="AV214" s="30"/>
      <c r="AW214" s="30"/>
      <c r="AX214" s="30"/>
      <c r="AY214" s="30"/>
      <c r="AZ214" s="30"/>
      <c r="BA214" s="30"/>
      <c r="BB214" s="30"/>
      <c r="BC214" s="30"/>
      <c r="BD214" s="30"/>
      <c r="BE214" s="30"/>
      <c r="BF214" s="30"/>
      <c r="BG214" s="30"/>
      <c r="BH214" s="11"/>
      <c r="BI214" s="11"/>
      <c r="BJ214" s="11"/>
      <c r="BK214" s="11"/>
      <c r="BL214" s="11"/>
      <c r="BM214" s="11"/>
      <c r="BN214" s="11"/>
      <c r="BO214" s="11"/>
      <c r="BP214" s="11"/>
      <c r="BQ214" s="11"/>
      <c r="BR214" s="11"/>
      <c r="BS214" s="11"/>
      <c r="BT214" s="11"/>
      <c r="BU214" s="11"/>
      <c r="BV214" s="11"/>
      <c r="BW214" s="11"/>
      <c r="BX214" s="11"/>
      <c r="BY214" s="11"/>
      <c r="BZ214" s="11"/>
    </row>
    <row r="215" spans="47:78" ht="18" customHeight="1">
      <c r="AU215" s="30"/>
      <c r="AV215" s="30"/>
      <c r="AW215" s="30"/>
      <c r="AX215" s="30"/>
      <c r="AY215" s="30"/>
      <c r="AZ215" s="30"/>
      <c r="BA215" s="30"/>
      <c r="BB215" s="30"/>
      <c r="BC215" s="30"/>
      <c r="BD215" s="30"/>
      <c r="BE215" s="30"/>
      <c r="BF215" s="30"/>
      <c r="BG215" s="30"/>
      <c r="BH215" s="11"/>
      <c r="BI215" s="11"/>
      <c r="BJ215" s="11"/>
      <c r="BK215" s="11"/>
      <c r="BL215" s="11"/>
      <c r="BM215" s="11"/>
      <c r="BN215" s="11"/>
      <c r="BO215" s="11"/>
      <c r="BP215" s="11"/>
      <c r="BQ215" s="11"/>
      <c r="BR215" s="11"/>
      <c r="BS215" s="11"/>
      <c r="BT215" s="11"/>
      <c r="BU215" s="11"/>
      <c r="BV215" s="11"/>
      <c r="BW215" s="11"/>
      <c r="BX215" s="11"/>
      <c r="BY215" s="11"/>
      <c r="BZ215" s="11"/>
    </row>
    <row r="216" spans="47:78" ht="18" customHeight="1">
      <c r="AU216" s="30"/>
      <c r="AV216" s="30"/>
      <c r="AW216" s="30"/>
      <c r="AX216" s="30"/>
      <c r="AY216" s="30"/>
      <c r="AZ216" s="30"/>
      <c r="BA216" s="30"/>
      <c r="BB216" s="30"/>
      <c r="BC216" s="30"/>
      <c r="BD216" s="30"/>
      <c r="BE216" s="30"/>
      <c r="BF216" s="30"/>
      <c r="BG216" s="30"/>
      <c r="BH216" s="11"/>
      <c r="BI216" s="11"/>
      <c r="BJ216" s="11"/>
      <c r="BK216" s="11"/>
      <c r="BL216" s="11"/>
      <c r="BM216" s="11"/>
      <c r="BN216" s="11"/>
      <c r="BO216" s="11"/>
      <c r="BP216" s="11"/>
      <c r="BQ216" s="11"/>
      <c r="BR216" s="11"/>
      <c r="BS216" s="11"/>
      <c r="BT216" s="11"/>
      <c r="BU216" s="11"/>
      <c r="BV216" s="11"/>
      <c r="BW216" s="11"/>
      <c r="BX216" s="11"/>
      <c r="BY216" s="11"/>
      <c r="BZ216" s="11"/>
    </row>
    <row r="217" spans="47:78" ht="18" customHeight="1">
      <c r="AU217" s="30"/>
      <c r="AV217" s="30"/>
      <c r="AW217" s="30"/>
      <c r="AX217" s="30"/>
      <c r="AY217" s="30"/>
      <c r="AZ217" s="30"/>
      <c r="BA217" s="30"/>
      <c r="BB217" s="30"/>
      <c r="BC217" s="30"/>
      <c r="BD217" s="30"/>
      <c r="BE217" s="30"/>
      <c r="BF217" s="30"/>
      <c r="BG217" s="30"/>
      <c r="BH217" s="11"/>
      <c r="BI217" s="11"/>
      <c r="BJ217" s="11"/>
      <c r="BK217" s="11"/>
      <c r="BL217" s="11"/>
      <c r="BM217" s="11"/>
      <c r="BN217" s="11"/>
      <c r="BO217" s="11"/>
      <c r="BP217" s="11"/>
      <c r="BQ217" s="11"/>
      <c r="BR217" s="11"/>
      <c r="BS217" s="11"/>
      <c r="BT217" s="11"/>
      <c r="BU217" s="11"/>
      <c r="BV217" s="11"/>
      <c r="BW217" s="11"/>
      <c r="BX217" s="11"/>
      <c r="BY217" s="11"/>
      <c r="BZ217" s="11"/>
    </row>
    <row r="218" spans="47:78" ht="18" customHeight="1">
      <c r="AU218" s="30"/>
      <c r="AV218" s="30"/>
      <c r="AW218" s="30"/>
      <c r="AX218" s="30"/>
      <c r="AY218" s="30"/>
      <c r="AZ218" s="30"/>
      <c r="BA218" s="30"/>
      <c r="BB218" s="30"/>
      <c r="BC218" s="30"/>
      <c r="BD218" s="30"/>
      <c r="BE218" s="30"/>
      <c r="BF218" s="30"/>
      <c r="BG218" s="30"/>
      <c r="BH218" s="11"/>
      <c r="BI218" s="11"/>
      <c r="BJ218" s="11"/>
      <c r="BK218" s="11"/>
      <c r="BL218" s="11"/>
      <c r="BM218" s="11"/>
      <c r="BN218" s="11"/>
      <c r="BO218" s="11"/>
      <c r="BP218" s="11"/>
      <c r="BQ218" s="11"/>
      <c r="BR218" s="11"/>
      <c r="BS218" s="11"/>
      <c r="BT218" s="11"/>
      <c r="BU218" s="11"/>
      <c r="BV218" s="11"/>
      <c r="BW218" s="11"/>
      <c r="BX218" s="11"/>
      <c r="BY218" s="11"/>
      <c r="BZ218" s="11"/>
    </row>
    <row r="219" spans="47:78" ht="18" customHeight="1">
      <c r="AU219" s="30"/>
      <c r="AV219" s="30"/>
      <c r="AW219" s="30"/>
      <c r="AX219" s="30"/>
      <c r="AY219" s="30"/>
      <c r="AZ219" s="30"/>
      <c r="BA219" s="30"/>
      <c r="BB219" s="30"/>
      <c r="BC219" s="30"/>
      <c r="BD219" s="30"/>
      <c r="BE219" s="30"/>
      <c r="BF219" s="30"/>
      <c r="BG219" s="30"/>
      <c r="BH219" s="11"/>
      <c r="BI219" s="11"/>
      <c r="BJ219" s="11"/>
      <c r="BK219" s="11"/>
      <c r="BL219" s="11"/>
      <c r="BM219" s="11"/>
      <c r="BN219" s="11"/>
      <c r="BO219" s="11"/>
      <c r="BP219" s="11"/>
      <c r="BQ219" s="11"/>
      <c r="BR219" s="11"/>
      <c r="BS219" s="11"/>
      <c r="BT219" s="11"/>
      <c r="BU219" s="11"/>
      <c r="BV219" s="11"/>
      <c r="BW219" s="11"/>
      <c r="BX219" s="11"/>
      <c r="BY219" s="11"/>
      <c r="BZ219" s="11"/>
    </row>
    <row r="220" spans="47:78" ht="18" customHeight="1">
      <c r="AU220" s="30"/>
      <c r="AV220" s="30"/>
      <c r="AW220" s="30"/>
      <c r="AX220" s="30"/>
      <c r="AY220" s="30"/>
      <c r="AZ220" s="30"/>
      <c r="BA220" s="30"/>
      <c r="BB220" s="30"/>
      <c r="BC220" s="30"/>
      <c r="BD220" s="30"/>
      <c r="BE220" s="30"/>
      <c r="BF220" s="30"/>
      <c r="BG220" s="30"/>
      <c r="BH220" s="11"/>
      <c r="BI220" s="11"/>
      <c r="BJ220" s="11"/>
      <c r="BK220" s="11"/>
      <c r="BL220" s="11"/>
      <c r="BM220" s="11"/>
      <c r="BN220" s="11"/>
      <c r="BO220" s="11"/>
      <c r="BP220" s="11"/>
      <c r="BQ220" s="11"/>
      <c r="BR220" s="11"/>
      <c r="BS220" s="11"/>
      <c r="BT220" s="11"/>
      <c r="BU220" s="11"/>
      <c r="BV220" s="11"/>
      <c r="BW220" s="11"/>
      <c r="BX220" s="11"/>
      <c r="BY220" s="11"/>
      <c r="BZ220" s="11"/>
    </row>
    <row r="221" spans="47:78" ht="18" customHeight="1">
      <c r="AU221" s="30"/>
      <c r="AV221" s="30"/>
      <c r="AW221" s="30"/>
      <c r="AX221" s="30"/>
      <c r="AY221" s="30"/>
      <c r="AZ221" s="30"/>
      <c r="BA221" s="30"/>
      <c r="BB221" s="30"/>
      <c r="BC221" s="30"/>
      <c r="BD221" s="30"/>
      <c r="BE221" s="30"/>
      <c r="BF221" s="30"/>
      <c r="BG221" s="30"/>
      <c r="BH221" s="11"/>
      <c r="BI221" s="11"/>
      <c r="BJ221" s="11"/>
      <c r="BK221" s="11"/>
      <c r="BL221" s="11"/>
      <c r="BM221" s="11"/>
      <c r="BN221" s="11"/>
      <c r="BO221" s="11"/>
      <c r="BP221" s="11"/>
      <c r="BQ221" s="11"/>
      <c r="BR221" s="11"/>
      <c r="BS221" s="11"/>
      <c r="BT221" s="11"/>
      <c r="BU221" s="11"/>
      <c r="BV221" s="11"/>
      <c r="BW221" s="11"/>
      <c r="BX221" s="11"/>
      <c r="BY221" s="11"/>
      <c r="BZ221" s="11"/>
    </row>
    <row r="222" spans="47:78" ht="18" customHeight="1">
      <c r="AU222" s="30"/>
      <c r="AV222" s="30"/>
      <c r="AW222" s="30"/>
      <c r="AX222" s="30"/>
      <c r="AY222" s="30"/>
      <c r="AZ222" s="30"/>
      <c r="BA222" s="30"/>
      <c r="BB222" s="30"/>
      <c r="BC222" s="30"/>
      <c r="BD222" s="30"/>
      <c r="BE222" s="30"/>
      <c r="BF222" s="30"/>
      <c r="BG222" s="30"/>
      <c r="BH222" s="11"/>
      <c r="BI222" s="11"/>
      <c r="BJ222" s="11"/>
      <c r="BK222" s="11"/>
      <c r="BL222" s="11"/>
      <c r="BM222" s="11"/>
      <c r="BN222" s="11"/>
      <c r="BO222" s="11"/>
      <c r="BP222" s="11"/>
      <c r="BQ222" s="11"/>
      <c r="BR222" s="11"/>
      <c r="BS222" s="11"/>
      <c r="BT222" s="11"/>
      <c r="BU222" s="11"/>
      <c r="BV222" s="11"/>
      <c r="BW222" s="11"/>
      <c r="BX222" s="11"/>
      <c r="BY222" s="11"/>
      <c r="BZ222" s="11"/>
    </row>
    <row r="223" spans="47:78" ht="18" customHeight="1">
      <c r="AU223" s="30"/>
      <c r="AV223" s="30"/>
      <c r="AW223" s="30"/>
      <c r="AX223" s="30"/>
      <c r="AY223" s="30"/>
      <c r="AZ223" s="30"/>
      <c r="BA223" s="30"/>
      <c r="BB223" s="30"/>
      <c r="BC223" s="30"/>
      <c r="BD223" s="30"/>
      <c r="BE223" s="30"/>
      <c r="BF223" s="30"/>
      <c r="BG223" s="30"/>
      <c r="BH223" s="11"/>
      <c r="BI223" s="11"/>
      <c r="BJ223" s="11"/>
      <c r="BK223" s="11"/>
      <c r="BL223" s="11"/>
      <c r="BM223" s="11"/>
      <c r="BN223" s="11"/>
      <c r="BO223" s="11"/>
      <c r="BP223" s="11"/>
      <c r="BQ223" s="11"/>
      <c r="BR223" s="11"/>
      <c r="BS223" s="11"/>
      <c r="BT223" s="11"/>
      <c r="BU223" s="11"/>
      <c r="BV223" s="11"/>
      <c r="BW223" s="11"/>
      <c r="BX223" s="11"/>
      <c r="BY223" s="11"/>
      <c r="BZ223" s="11"/>
    </row>
    <row r="224" spans="47:78" ht="18" customHeight="1">
      <c r="AU224" s="30"/>
      <c r="AV224" s="30"/>
      <c r="AW224" s="30"/>
      <c r="AX224" s="30"/>
      <c r="AY224" s="30"/>
      <c r="AZ224" s="30"/>
      <c r="BA224" s="30"/>
      <c r="BB224" s="30"/>
      <c r="BC224" s="30"/>
      <c r="BD224" s="30"/>
      <c r="BE224" s="30"/>
      <c r="BF224" s="30"/>
      <c r="BG224" s="30"/>
      <c r="BH224" s="11"/>
      <c r="BI224" s="11"/>
      <c r="BJ224" s="11"/>
      <c r="BK224" s="11"/>
      <c r="BL224" s="11"/>
      <c r="BM224" s="11"/>
      <c r="BN224" s="11"/>
      <c r="BO224" s="11"/>
      <c r="BP224" s="11"/>
      <c r="BQ224" s="11"/>
      <c r="BR224" s="11"/>
      <c r="BS224" s="11"/>
      <c r="BT224" s="11"/>
      <c r="BU224" s="11"/>
      <c r="BV224" s="11"/>
      <c r="BW224" s="11"/>
      <c r="BX224" s="11"/>
      <c r="BY224" s="11"/>
      <c r="BZ224" s="11"/>
    </row>
    <row r="225" spans="47:78" ht="18" customHeight="1">
      <c r="AU225" s="30"/>
      <c r="AV225" s="30"/>
      <c r="AW225" s="30"/>
      <c r="AX225" s="30"/>
      <c r="AY225" s="30"/>
      <c r="AZ225" s="30"/>
      <c r="BA225" s="30"/>
      <c r="BB225" s="30"/>
      <c r="BC225" s="30"/>
      <c r="BD225" s="30"/>
      <c r="BE225" s="30"/>
      <c r="BF225" s="30"/>
      <c r="BG225" s="30"/>
      <c r="BH225" s="11"/>
      <c r="BI225" s="11"/>
      <c r="BJ225" s="11"/>
      <c r="BK225" s="11"/>
      <c r="BL225" s="11"/>
      <c r="BM225" s="11"/>
      <c r="BN225" s="11"/>
      <c r="BO225" s="11"/>
      <c r="BP225" s="11"/>
      <c r="BQ225" s="11"/>
      <c r="BR225" s="11"/>
      <c r="BS225" s="11"/>
      <c r="BT225" s="11"/>
      <c r="BU225" s="11"/>
      <c r="BV225" s="11"/>
      <c r="BW225" s="11"/>
      <c r="BX225" s="11"/>
      <c r="BY225" s="11"/>
      <c r="BZ225" s="11"/>
    </row>
    <row r="226" spans="47:78" ht="18" customHeight="1">
      <c r="AU226" s="30"/>
      <c r="AV226" s="30"/>
      <c r="AW226" s="30"/>
      <c r="AX226" s="30"/>
      <c r="AY226" s="30"/>
      <c r="AZ226" s="30"/>
      <c r="BA226" s="30"/>
      <c r="BB226" s="30"/>
      <c r="BC226" s="30"/>
      <c r="BD226" s="30"/>
      <c r="BE226" s="30"/>
      <c r="BF226" s="30"/>
      <c r="BG226" s="30"/>
      <c r="BH226" s="11"/>
      <c r="BI226" s="11"/>
      <c r="BJ226" s="11"/>
      <c r="BK226" s="11"/>
      <c r="BL226" s="11"/>
      <c r="BM226" s="11"/>
      <c r="BN226" s="11"/>
      <c r="BO226" s="11"/>
      <c r="BP226" s="11"/>
      <c r="BQ226" s="11"/>
      <c r="BR226" s="11"/>
      <c r="BS226" s="11"/>
      <c r="BT226" s="11"/>
      <c r="BU226" s="11"/>
      <c r="BV226" s="11"/>
      <c r="BW226" s="11"/>
      <c r="BX226" s="11"/>
      <c r="BY226" s="11"/>
      <c r="BZ226" s="11"/>
    </row>
    <row r="227" spans="47:78" ht="18" customHeight="1">
      <c r="AU227" s="30"/>
      <c r="AV227" s="30"/>
      <c r="AW227" s="30"/>
      <c r="AX227" s="30"/>
      <c r="AY227" s="30"/>
      <c r="AZ227" s="30"/>
      <c r="BA227" s="30"/>
      <c r="BB227" s="30"/>
      <c r="BC227" s="30"/>
      <c r="BD227" s="30"/>
      <c r="BE227" s="30"/>
      <c r="BF227" s="30"/>
      <c r="BG227" s="30"/>
      <c r="BH227" s="11"/>
      <c r="BI227" s="11"/>
      <c r="BJ227" s="11"/>
      <c r="BK227" s="11"/>
      <c r="BL227" s="11"/>
      <c r="BM227" s="11"/>
      <c r="BN227" s="11"/>
      <c r="BO227" s="11"/>
      <c r="BP227" s="11"/>
      <c r="BQ227" s="11"/>
      <c r="BR227" s="11"/>
      <c r="BS227" s="11"/>
      <c r="BT227" s="11"/>
      <c r="BU227" s="11"/>
      <c r="BV227" s="11"/>
      <c r="BW227" s="11"/>
      <c r="BX227" s="11"/>
      <c r="BY227" s="11"/>
      <c r="BZ227" s="11"/>
    </row>
    <row r="228" spans="47:78" ht="18" customHeight="1">
      <c r="AU228" s="30"/>
      <c r="AV228" s="30"/>
      <c r="AW228" s="30"/>
      <c r="AX228" s="30"/>
      <c r="AY228" s="30"/>
      <c r="AZ228" s="30"/>
      <c r="BA228" s="30"/>
      <c r="BB228" s="30"/>
      <c r="BC228" s="30"/>
      <c r="BD228" s="30"/>
      <c r="BE228" s="30"/>
      <c r="BF228" s="30"/>
      <c r="BG228" s="30"/>
      <c r="BH228" s="11"/>
      <c r="BI228" s="11"/>
      <c r="BJ228" s="11"/>
      <c r="BK228" s="11"/>
      <c r="BL228" s="11"/>
      <c r="BM228" s="11"/>
      <c r="BN228" s="11"/>
      <c r="BO228" s="11"/>
      <c r="BP228" s="11"/>
      <c r="BQ228" s="11"/>
      <c r="BR228" s="11"/>
      <c r="BS228" s="11"/>
      <c r="BT228" s="11"/>
      <c r="BU228" s="11"/>
      <c r="BV228" s="11"/>
      <c r="BW228" s="11"/>
      <c r="BX228" s="11"/>
      <c r="BY228" s="11"/>
      <c r="BZ228" s="11"/>
    </row>
    <row r="229" spans="47:78" ht="18" customHeight="1">
      <c r="AU229" s="30"/>
      <c r="AV229" s="30"/>
      <c r="AW229" s="30"/>
      <c r="AX229" s="30"/>
      <c r="AY229" s="30"/>
      <c r="AZ229" s="30"/>
      <c r="BA229" s="30"/>
      <c r="BB229" s="30"/>
      <c r="BC229" s="30"/>
      <c r="BD229" s="30"/>
      <c r="BE229" s="30"/>
      <c r="BF229" s="30"/>
      <c r="BG229" s="30"/>
      <c r="BH229" s="11"/>
      <c r="BI229" s="11"/>
      <c r="BJ229" s="11"/>
      <c r="BK229" s="11"/>
      <c r="BL229" s="11"/>
      <c r="BM229" s="11"/>
      <c r="BN229" s="11"/>
      <c r="BO229" s="11"/>
      <c r="BP229" s="11"/>
      <c r="BQ229" s="11"/>
      <c r="BR229" s="11"/>
      <c r="BS229" s="11"/>
      <c r="BT229" s="11"/>
      <c r="BU229" s="11"/>
      <c r="BV229" s="11"/>
      <c r="BW229" s="11"/>
      <c r="BX229" s="11"/>
      <c r="BY229" s="11"/>
      <c r="BZ229" s="11"/>
    </row>
    <row r="230" spans="47:78" ht="18" customHeight="1">
      <c r="AU230" s="30"/>
      <c r="AV230" s="30"/>
      <c r="AW230" s="30"/>
      <c r="AX230" s="30"/>
      <c r="AY230" s="30"/>
      <c r="AZ230" s="30"/>
      <c r="BA230" s="30"/>
      <c r="BB230" s="30"/>
      <c r="BC230" s="30"/>
      <c r="BD230" s="30"/>
      <c r="BE230" s="30"/>
      <c r="BF230" s="30"/>
      <c r="BG230" s="30"/>
      <c r="BH230" s="11"/>
      <c r="BI230" s="11"/>
      <c r="BJ230" s="11"/>
      <c r="BK230" s="11"/>
      <c r="BL230" s="11"/>
      <c r="BM230" s="11"/>
      <c r="BN230" s="11"/>
      <c r="BO230" s="11"/>
      <c r="BP230" s="11"/>
      <c r="BQ230" s="11"/>
      <c r="BR230" s="11"/>
      <c r="BS230" s="11"/>
      <c r="BT230" s="11"/>
      <c r="BU230" s="11"/>
      <c r="BV230" s="11"/>
      <c r="BW230" s="11"/>
      <c r="BX230" s="11"/>
      <c r="BY230" s="11"/>
      <c r="BZ230" s="11"/>
    </row>
    <row r="231" spans="47:78" ht="18" customHeight="1">
      <c r="AU231" s="30"/>
      <c r="AV231" s="30"/>
      <c r="AW231" s="30"/>
      <c r="AX231" s="30"/>
      <c r="AY231" s="30"/>
      <c r="AZ231" s="30"/>
      <c r="BA231" s="30"/>
      <c r="BB231" s="30"/>
      <c r="BC231" s="30"/>
      <c r="BD231" s="30"/>
      <c r="BE231" s="30"/>
      <c r="BF231" s="30"/>
      <c r="BG231" s="30"/>
      <c r="BH231" s="11"/>
      <c r="BI231" s="11"/>
      <c r="BJ231" s="11"/>
      <c r="BK231" s="11"/>
      <c r="BL231" s="11"/>
      <c r="BM231" s="11"/>
      <c r="BN231" s="11"/>
      <c r="BO231" s="11"/>
      <c r="BP231" s="11"/>
      <c r="BQ231" s="11"/>
      <c r="BR231" s="11"/>
      <c r="BS231" s="11"/>
      <c r="BT231" s="11"/>
      <c r="BU231" s="11"/>
      <c r="BV231" s="11"/>
      <c r="BW231" s="11"/>
      <c r="BX231" s="11"/>
      <c r="BY231" s="11"/>
      <c r="BZ231" s="11"/>
    </row>
    <row r="232" spans="47:78" ht="18" customHeight="1">
      <c r="AU232" s="30"/>
      <c r="AV232" s="30"/>
      <c r="AW232" s="30"/>
      <c r="AX232" s="30"/>
      <c r="AY232" s="30"/>
      <c r="AZ232" s="30"/>
      <c r="BA232" s="30"/>
      <c r="BB232" s="30"/>
      <c r="BC232" s="30"/>
      <c r="BD232" s="30"/>
      <c r="BE232" s="30"/>
      <c r="BF232" s="30"/>
      <c r="BG232" s="30"/>
      <c r="BH232" s="11"/>
      <c r="BI232" s="11"/>
      <c r="BJ232" s="11"/>
      <c r="BK232" s="11"/>
      <c r="BL232" s="11"/>
      <c r="BM232" s="11"/>
      <c r="BN232" s="11"/>
      <c r="BO232" s="11"/>
      <c r="BP232" s="11"/>
      <c r="BQ232" s="11"/>
      <c r="BR232" s="11"/>
      <c r="BS232" s="11"/>
      <c r="BT232" s="11"/>
      <c r="BU232" s="11"/>
      <c r="BV232" s="11"/>
      <c r="BW232" s="11"/>
      <c r="BX232" s="11"/>
      <c r="BY232" s="11"/>
      <c r="BZ232" s="11"/>
    </row>
    <row r="233" spans="47:78" ht="18" customHeight="1">
      <c r="AU233" s="30"/>
      <c r="AV233" s="30"/>
      <c r="AW233" s="30"/>
      <c r="AX233" s="30"/>
      <c r="AY233" s="30"/>
      <c r="AZ233" s="30"/>
      <c r="BA233" s="30"/>
      <c r="BB233" s="30"/>
      <c r="BC233" s="30"/>
      <c r="BD233" s="30"/>
      <c r="BE233" s="30"/>
      <c r="BF233" s="30"/>
      <c r="BG233" s="30"/>
      <c r="BH233" s="11"/>
      <c r="BI233" s="11"/>
      <c r="BJ233" s="11"/>
      <c r="BK233" s="11"/>
      <c r="BL233" s="11"/>
      <c r="BM233" s="11"/>
      <c r="BN233" s="11"/>
      <c r="BO233" s="11"/>
      <c r="BP233" s="11"/>
      <c r="BQ233" s="11"/>
      <c r="BR233" s="11"/>
      <c r="BS233" s="11"/>
      <c r="BT233" s="11"/>
      <c r="BU233" s="11"/>
      <c r="BV233" s="11"/>
      <c r="BW233" s="11"/>
      <c r="BX233" s="11"/>
      <c r="BY233" s="11"/>
      <c r="BZ233" s="11"/>
    </row>
    <row r="234" spans="47:78" ht="18" customHeight="1">
      <c r="AU234" s="30"/>
      <c r="AV234" s="30"/>
      <c r="AW234" s="30"/>
      <c r="AX234" s="30"/>
      <c r="AY234" s="30"/>
      <c r="AZ234" s="30"/>
      <c r="BA234" s="30"/>
      <c r="BB234" s="30"/>
      <c r="BC234" s="30"/>
      <c r="BD234" s="30"/>
      <c r="BE234" s="30"/>
      <c r="BF234" s="30"/>
      <c r="BG234" s="30"/>
      <c r="BH234" s="11"/>
      <c r="BI234" s="11"/>
      <c r="BJ234" s="11"/>
      <c r="BK234" s="11"/>
      <c r="BL234" s="11"/>
      <c r="BM234" s="11"/>
      <c r="BN234" s="11"/>
      <c r="BO234" s="11"/>
      <c r="BP234" s="11"/>
      <c r="BQ234" s="11"/>
      <c r="BR234" s="11"/>
      <c r="BS234" s="11"/>
      <c r="BT234" s="11"/>
      <c r="BU234" s="11"/>
      <c r="BV234" s="11"/>
      <c r="BW234" s="11"/>
      <c r="BX234" s="11"/>
      <c r="BY234" s="11"/>
      <c r="BZ234" s="11"/>
    </row>
    <row r="235" spans="47:78" ht="18" customHeight="1">
      <c r="AU235" s="30"/>
      <c r="AV235" s="30"/>
      <c r="AW235" s="30"/>
      <c r="AX235" s="30"/>
      <c r="AY235" s="30"/>
      <c r="AZ235" s="30"/>
      <c r="BA235" s="30"/>
      <c r="BB235" s="30"/>
      <c r="BC235" s="30"/>
      <c r="BD235" s="30"/>
      <c r="BE235" s="30"/>
      <c r="BF235" s="30"/>
      <c r="BG235" s="30"/>
      <c r="BH235" s="11"/>
      <c r="BI235" s="11"/>
      <c r="BJ235" s="11"/>
      <c r="BK235" s="11"/>
      <c r="BL235" s="11"/>
      <c r="BM235" s="11"/>
      <c r="BN235" s="11"/>
      <c r="BO235" s="11"/>
      <c r="BP235" s="11"/>
      <c r="BQ235" s="11"/>
      <c r="BR235" s="11"/>
      <c r="BS235" s="11"/>
      <c r="BT235" s="11"/>
      <c r="BU235" s="11"/>
      <c r="BV235" s="11"/>
      <c r="BW235" s="11"/>
      <c r="BX235" s="11"/>
      <c r="BY235" s="11"/>
      <c r="BZ235" s="11"/>
    </row>
    <row r="236" spans="47:78" ht="18" customHeight="1">
      <c r="AU236" s="30"/>
      <c r="AV236" s="30"/>
      <c r="AW236" s="30"/>
      <c r="AX236" s="30"/>
      <c r="AY236" s="30"/>
      <c r="AZ236" s="30"/>
      <c r="BA236" s="30"/>
      <c r="BB236" s="30"/>
      <c r="BC236" s="30"/>
      <c r="BD236" s="30"/>
      <c r="BE236" s="30"/>
      <c r="BF236" s="30"/>
      <c r="BG236" s="30"/>
      <c r="BH236" s="11"/>
      <c r="BI236" s="11"/>
      <c r="BJ236" s="11"/>
      <c r="BK236" s="11"/>
      <c r="BL236" s="11"/>
      <c r="BM236" s="11"/>
      <c r="BN236" s="11"/>
      <c r="BO236" s="11"/>
      <c r="BP236" s="11"/>
      <c r="BQ236" s="11"/>
      <c r="BR236" s="11"/>
      <c r="BS236" s="11"/>
      <c r="BT236" s="11"/>
      <c r="BU236" s="11"/>
      <c r="BV236" s="11"/>
      <c r="BW236" s="11"/>
      <c r="BX236" s="11"/>
      <c r="BY236" s="11"/>
      <c r="BZ236" s="11"/>
    </row>
    <row r="237" spans="47:78" ht="18" customHeight="1">
      <c r="AU237" s="30"/>
      <c r="AV237" s="30"/>
      <c r="AW237" s="30"/>
      <c r="AX237" s="30"/>
      <c r="AY237" s="30"/>
      <c r="AZ237" s="30"/>
      <c r="BA237" s="30"/>
      <c r="BB237" s="30"/>
      <c r="BC237" s="30"/>
      <c r="BD237" s="30"/>
      <c r="BE237" s="30"/>
      <c r="BF237" s="30"/>
      <c r="BG237" s="30"/>
      <c r="BH237" s="11"/>
      <c r="BI237" s="11"/>
      <c r="BJ237" s="11"/>
      <c r="BK237" s="11"/>
      <c r="BL237" s="11"/>
      <c r="BM237" s="11"/>
      <c r="BN237" s="11"/>
      <c r="BO237" s="11"/>
      <c r="BP237" s="11"/>
      <c r="BQ237" s="11"/>
      <c r="BR237" s="11"/>
      <c r="BS237" s="11"/>
      <c r="BT237" s="11"/>
      <c r="BU237" s="11"/>
      <c r="BV237" s="11"/>
      <c r="BW237" s="11"/>
      <c r="BX237" s="11"/>
      <c r="BY237" s="11"/>
      <c r="BZ237" s="11"/>
    </row>
    <row r="238" spans="47:78" ht="18" customHeight="1">
      <c r="AU238" s="30"/>
      <c r="AV238" s="30"/>
      <c r="AW238" s="30"/>
      <c r="AX238" s="30"/>
      <c r="AY238" s="30"/>
      <c r="AZ238" s="30"/>
      <c r="BA238" s="30"/>
      <c r="BB238" s="30"/>
      <c r="BC238" s="30"/>
      <c r="BD238" s="30"/>
      <c r="BE238" s="30"/>
      <c r="BF238" s="30"/>
      <c r="BG238" s="30"/>
      <c r="BH238" s="11"/>
      <c r="BI238" s="11"/>
      <c r="BJ238" s="11"/>
      <c r="BK238" s="11"/>
      <c r="BL238" s="11"/>
      <c r="BM238" s="11"/>
      <c r="BN238" s="11"/>
      <c r="BO238" s="11"/>
      <c r="BP238" s="11"/>
      <c r="BQ238" s="11"/>
      <c r="BR238" s="11"/>
      <c r="BS238" s="11"/>
      <c r="BT238" s="11"/>
      <c r="BU238" s="11"/>
      <c r="BV238" s="11"/>
      <c r="BW238" s="11"/>
      <c r="BX238" s="11"/>
      <c r="BY238" s="11"/>
      <c r="BZ238" s="11"/>
    </row>
    <row r="239" spans="47:78" ht="18" customHeight="1">
      <c r="AU239" s="30"/>
      <c r="AV239" s="30"/>
      <c r="AW239" s="30"/>
      <c r="AX239" s="30"/>
      <c r="AY239" s="30"/>
      <c r="AZ239" s="30"/>
      <c r="BA239" s="30"/>
      <c r="BB239" s="30"/>
      <c r="BC239" s="30"/>
      <c r="BD239" s="30"/>
      <c r="BE239" s="30"/>
      <c r="BF239" s="30"/>
      <c r="BG239" s="30"/>
      <c r="BH239" s="11"/>
      <c r="BI239" s="11"/>
      <c r="BJ239" s="11"/>
      <c r="BK239" s="11"/>
      <c r="BL239" s="11"/>
      <c r="BM239" s="11"/>
      <c r="BN239" s="11"/>
      <c r="BO239" s="11"/>
      <c r="BP239" s="11"/>
      <c r="BQ239" s="11"/>
      <c r="BR239" s="11"/>
      <c r="BS239" s="11"/>
      <c r="BT239" s="11"/>
      <c r="BU239" s="11"/>
      <c r="BV239" s="11"/>
      <c r="BW239" s="11"/>
      <c r="BX239" s="11"/>
      <c r="BY239" s="11"/>
      <c r="BZ239" s="11"/>
    </row>
    <row r="240" spans="47:78" ht="18" customHeight="1">
      <c r="AU240" s="30"/>
      <c r="AV240" s="30"/>
      <c r="AW240" s="30"/>
      <c r="AX240" s="30"/>
      <c r="AY240" s="30"/>
      <c r="AZ240" s="30"/>
      <c r="BA240" s="30"/>
      <c r="BB240" s="30"/>
      <c r="BC240" s="30"/>
      <c r="BD240" s="30"/>
      <c r="BE240" s="30"/>
      <c r="BF240" s="30"/>
      <c r="BG240" s="30"/>
      <c r="BH240" s="11"/>
      <c r="BI240" s="11"/>
      <c r="BJ240" s="11"/>
      <c r="BK240" s="11"/>
      <c r="BL240" s="11"/>
      <c r="BM240" s="11"/>
      <c r="BN240" s="11"/>
      <c r="BO240" s="11"/>
      <c r="BP240" s="11"/>
      <c r="BQ240" s="11"/>
      <c r="BR240" s="11"/>
      <c r="BS240" s="11"/>
      <c r="BT240" s="11"/>
      <c r="BU240" s="11"/>
      <c r="BV240" s="11"/>
      <c r="BW240" s="11"/>
      <c r="BX240" s="11"/>
      <c r="BY240" s="11"/>
      <c r="BZ240" s="11"/>
    </row>
    <row r="241" spans="47:78" ht="18" customHeight="1">
      <c r="AU241" s="30"/>
      <c r="AV241" s="30"/>
      <c r="AW241" s="30"/>
      <c r="AX241" s="30"/>
      <c r="AY241" s="30"/>
      <c r="AZ241" s="30"/>
      <c r="BA241" s="30"/>
      <c r="BB241" s="30"/>
      <c r="BC241" s="30"/>
      <c r="BD241" s="30"/>
      <c r="BE241" s="30"/>
      <c r="BF241" s="30"/>
      <c r="BG241" s="30"/>
      <c r="BH241" s="11"/>
      <c r="BI241" s="11"/>
      <c r="BJ241" s="11"/>
      <c r="BK241" s="11"/>
      <c r="BL241" s="11"/>
      <c r="BM241" s="11"/>
      <c r="BN241" s="11"/>
      <c r="BO241" s="11"/>
      <c r="BP241" s="11"/>
      <c r="BQ241" s="11"/>
      <c r="BR241" s="11"/>
      <c r="BS241" s="11"/>
      <c r="BT241" s="11"/>
      <c r="BU241" s="11"/>
      <c r="BV241" s="11"/>
      <c r="BW241" s="11"/>
      <c r="BX241" s="11"/>
      <c r="BY241" s="11"/>
      <c r="BZ241" s="11"/>
    </row>
    <row r="242" spans="47:78" ht="18" customHeight="1">
      <c r="AU242" s="30"/>
      <c r="AV242" s="30"/>
      <c r="AW242" s="30"/>
      <c r="AX242" s="30"/>
      <c r="AY242" s="30"/>
      <c r="AZ242" s="30"/>
      <c r="BA242" s="30"/>
      <c r="BB242" s="30"/>
      <c r="BC242" s="30"/>
      <c r="BD242" s="30"/>
      <c r="BE242" s="30"/>
      <c r="BF242" s="30"/>
      <c r="BG242" s="30"/>
      <c r="BH242" s="11"/>
      <c r="BI242" s="11"/>
      <c r="BJ242" s="11"/>
      <c r="BK242" s="11"/>
      <c r="BL242" s="11"/>
      <c r="BM242" s="11"/>
      <c r="BN242" s="11"/>
      <c r="BO242" s="11"/>
      <c r="BP242" s="11"/>
      <c r="BQ242" s="11"/>
      <c r="BR242" s="11"/>
      <c r="BS242" s="11"/>
      <c r="BT242" s="11"/>
      <c r="BU242" s="11"/>
      <c r="BV242" s="11"/>
      <c r="BW242" s="11"/>
      <c r="BX242" s="11"/>
      <c r="BY242" s="11"/>
      <c r="BZ242" s="11"/>
    </row>
    <row r="243" spans="47:78" ht="18" customHeight="1">
      <c r="AU243" s="30"/>
      <c r="AV243" s="30"/>
      <c r="AW243" s="30"/>
      <c r="AX243" s="30"/>
      <c r="AY243" s="30"/>
      <c r="AZ243" s="30"/>
      <c r="BA243" s="30"/>
      <c r="BB243" s="30"/>
      <c r="BC243" s="30"/>
      <c r="BD243" s="30"/>
      <c r="BE243" s="30"/>
      <c r="BF243" s="30"/>
      <c r="BG243" s="30"/>
      <c r="BH243" s="11"/>
      <c r="BI243" s="11"/>
      <c r="BJ243" s="11"/>
      <c r="BK243" s="11"/>
      <c r="BL243" s="11"/>
      <c r="BM243" s="11"/>
      <c r="BN243" s="11"/>
      <c r="BO243" s="11"/>
      <c r="BP243" s="11"/>
      <c r="BQ243" s="11"/>
      <c r="BR243" s="11"/>
      <c r="BS243" s="11"/>
      <c r="BT243" s="11"/>
      <c r="BU243" s="11"/>
      <c r="BV243" s="11"/>
      <c r="BW243" s="11"/>
      <c r="BX243" s="11"/>
      <c r="BY243" s="11"/>
      <c r="BZ243" s="11"/>
    </row>
    <row r="244" spans="47:78" ht="18" customHeight="1">
      <c r="AU244" s="30"/>
      <c r="AV244" s="30"/>
      <c r="AW244" s="30"/>
      <c r="AX244" s="30"/>
      <c r="AY244" s="30"/>
      <c r="AZ244" s="30"/>
      <c r="BA244" s="30"/>
      <c r="BB244" s="30"/>
      <c r="BC244" s="30"/>
      <c r="BD244" s="30"/>
      <c r="BE244" s="30"/>
      <c r="BF244" s="30"/>
      <c r="BG244" s="30"/>
      <c r="BH244" s="11"/>
      <c r="BI244" s="11"/>
      <c r="BJ244" s="11"/>
      <c r="BK244" s="11"/>
      <c r="BL244" s="11"/>
      <c r="BM244" s="11"/>
      <c r="BN244" s="11"/>
      <c r="BO244" s="11"/>
      <c r="BP244" s="11"/>
      <c r="BQ244" s="11"/>
      <c r="BR244" s="11"/>
      <c r="BS244" s="11"/>
      <c r="BT244" s="11"/>
      <c r="BU244" s="11"/>
      <c r="BV244" s="11"/>
      <c r="BW244" s="11"/>
      <c r="BX244" s="11"/>
      <c r="BY244" s="11"/>
      <c r="BZ244" s="11"/>
    </row>
    <row r="245" spans="47:78" ht="18" customHeight="1">
      <c r="AU245" s="30"/>
      <c r="AV245" s="30"/>
      <c r="AW245" s="30"/>
      <c r="AX245" s="30"/>
      <c r="AY245" s="30"/>
      <c r="AZ245" s="30"/>
      <c r="BA245" s="30"/>
      <c r="BB245" s="30"/>
      <c r="BC245" s="30"/>
      <c r="BD245" s="30"/>
      <c r="BE245" s="30"/>
      <c r="BF245" s="30"/>
      <c r="BG245" s="30"/>
      <c r="BH245" s="11"/>
      <c r="BI245" s="11"/>
      <c r="BJ245" s="11"/>
      <c r="BK245" s="11"/>
      <c r="BL245" s="11"/>
      <c r="BM245" s="11"/>
      <c r="BN245" s="11"/>
      <c r="BO245" s="11"/>
      <c r="BP245" s="11"/>
      <c r="BQ245" s="11"/>
      <c r="BR245" s="11"/>
      <c r="BS245" s="11"/>
      <c r="BT245" s="11"/>
      <c r="BU245" s="11"/>
      <c r="BV245" s="11"/>
      <c r="BW245" s="11"/>
      <c r="BX245" s="11"/>
      <c r="BY245" s="11"/>
      <c r="BZ245" s="11"/>
    </row>
    <row r="246" spans="47:78" ht="18" customHeight="1">
      <c r="AU246" s="30"/>
      <c r="AV246" s="30"/>
      <c r="AW246" s="30"/>
      <c r="AX246" s="30"/>
      <c r="AY246" s="30"/>
      <c r="AZ246" s="30"/>
      <c r="BA246" s="30"/>
      <c r="BB246" s="30"/>
      <c r="BC246" s="30"/>
      <c r="BD246" s="30"/>
      <c r="BE246" s="30"/>
      <c r="BF246" s="30"/>
      <c r="BG246" s="30"/>
      <c r="BH246" s="11"/>
      <c r="BI246" s="11"/>
      <c r="BJ246" s="11"/>
      <c r="BK246" s="11"/>
      <c r="BL246" s="11"/>
      <c r="BM246" s="11"/>
      <c r="BN246" s="11"/>
      <c r="BO246" s="11"/>
      <c r="BP246" s="11"/>
      <c r="BQ246" s="11"/>
      <c r="BR246" s="11"/>
      <c r="BS246" s="11"/>
      <c r="BT246" s="11"/>
      <c r="BU246" s="11"/>
      <c r="BV246" s="11"/>
      <c r="BW246" s="11"/>
      <c r="BX246" s="11"/>
      <c r="BY246" s="11"/>
      <c r="BZ246" s="11"/>
    </row>
    <row r="247" spans="47:78" ht="18" customHeight="1">
      <c r="AU247" s="30"/>
      <c r="AV247" s="30"/>
      <c r="AW247" s="30"/>
      <c r="AX247" s="30"/>
      <c r="AY247" s="30"/>
      <c r="AZ247" s="30"/>
      <c r="BA247" s="30"/>
      <c r="BB247" s="30"/>
      <c r="BC247" s="30"/>
      <c r="BD247" s="30"/>
      <c r="BE247" s="30"/>
      <c r="BF247" s="30"/>
      <c r="BG247" s="30"/>
      <c r="BH247" s="11"/>
      <c r="BI247" s="11"/>
      <c r="BJ247" s="11"/>
      <c r="BK247" s="11"/>
      <c r="BL247" s="11"/>
      <c r="BM247" s="11"/>
      <c r="BN247" s="11"/>
      <c r="BO247" s="11"/>
      <c r="BP247" s="11"/>
      <c r="BQ247" s="11"/>
      <c r="BR247" s="11"/>
      <c r="BS247" s="11"/>
      <c r="BT247" s="11"/>
      <c r="BU247" s="11"/>
      <c r="BV247" s="11"/>
      <c r="BW247" s="11"/>
      <c r="BX247" s="11"/>
      <c r="BY247" s="11"/>
      <c r="BZ247" s="11"/>
    </row>
    <row r="248" spans="47:78" ht="18" customHeight="1">
      <c r="AU248" s="30"/>
      <c r="AV248" s="30"/>
      <c r="AW248" s="30"/>
      <c r="AX248" s="30"/>
      <c r="AY248" s="30"/>
      <c r="AZ248" s="30"/>
      <c r="BA248" s="30"/>
      <c r="BB248" s="30"/>
      <c r="BC248" s="30"/>
      <c r="BD248" s="30"/>
      <c r="BE248" s="30"/>
      <c r="BF248" s="30"/>
      <c r="BG248" s="30"/>
      <c r="BH248" s="11"/>
      <c r="BI248" s="11"/>
      <c r="BJ248" s="11"/>
      <c r="BK248" s="11"/>
      <c r="BL248" s="11"/>
      <c r="BM248" s="11"/>
      <c r="BN248" s="11"/>
      <c r="BO248" s="11"/>
      <c r="BP248" s="11"/>
      <c r="BQ248" s="11"/>
      <c r="BR248" s="11"/>
      <c r="BS248" s="11"/>
      <c r="BT248" s="11"/>
      <c r="BU248" s="11"/>
      <c r="BV248" s="11"/>
      <c r="BW248" s="11"/>
      <c r="BX248" s="11"/>
      <c r="BY248" s="11"/>
      <c r="BZ248" s="11"/>
    </row>
    <row r="249" spans="47:78" ht="18" customHeight="1">
      <c r="AU249" s="30"/>
      <c r="AV249" s="30"/>
      <c r="AW249" s="30"/>
      <c r="AX249" s="30"/>
      <c r="AY249" s="30"/>
      <c r="AZ249" s="30"/>
      <c r="BA249" s="30"/>
      <c r="BB249" s="30"/>
      <c r="BC249" s="30"/>
      <c r="BD249" s="30"/>
      <c r="BE249" s="30"/>
      <c r="BF249" s="30"/>
      <c r="BG249" s="30"/>
      <c r="BH249" s="11"/>
      <c r="BI249" s="11"/>
      <c r="BJ249" s="11"/>
      <c r="BK249" s="11"/>
      <c r="BL249" s="11"/>
      <c r="BM249" s="11"/>
      <c r="BN249" s="11"/>
      <c r="BO249" s="11"/>
      <c r="BP249" s="11"/>
      <c r="BQ249" s="11"/>
      <c r="BR249" s="11"/>
      <c r="BS249" s="11"/>
      <c r="BT249" s="11"/>
      <c r="BU249" s="11"/>
      <c r="BV249" s="11"/>
      <c r="BW249" s="11"/>
      <c r="BX249" s="11"/>
      <c r="BY249" s="11"/>
      <c r="BZ249" s="11"/>
    </row>
    <row r="250" spans="47:78" ht="18" customHeight="1">
      <c r="AU250" s="30"/>
      <c r="AV250" s="30"/>
      <c r="AW250" s="30"/>
      <c r="AX250" s="30"/>
      <c r="AY250" s="30"/>
      <c r="AZ250" s="30"/>
      <c r="BA250" s="30"/>
      <c r="BB250" s="30"/>
      <c r="BC250" s="30"/>
      <c r="BD250" s="30"/>
      <c r="BE250" s="30"/>
      <c r="BF250" s="30"/>
      <c r="BG250" s="30"/>
      <c r="BH250" s="11"/>
      <c r="BI250" s="11"/>
      <c r="BJ250" s="11"/>
      <c r="BK250" s="11"/>
      <c r="BL250" s="11"/>
      <c r="BM250" s="11"/>
      <c r="BN250" s="11"/>
      <c r="BO250" s="11"/>
      <c r="BP250" s="11"/>
      <c r="BQ250" s="11"/>
      <c r="BR250" s="11"/>
      <c r="BS250" s="11"/>
      <c r="BT250" s="11"/>
      <c r="BU250" s="11"/>
      <c r="BV250" s="11"/>
      <c r="BW250" s="11"/>
      <c r="BX250" s="11"/>
      <c r="BY250" s="11"/>
      <c r="BZ250" s="11"/>
    </row>
    <row r="251" spans="47:78" ht="18" customHeight="1">
      <c r="AU251" s="30"/>
      <c r="AV251" s="30"/>
      <c r="AW251" s="30"/>
      <c r="AX251" s="30"/>
      <c r="AY251" s="30"/>
      <c r="AZ251" s="30"/>
      <c r="BA251" s="30"/>
      <c r="BB251" s="30"/>
      <c r="BC251" s="30"/>
      <c r="BD251" s="30"/>
      <c r="BE251" s="30"/>
      <c r="BF251" s="30"/>
      <c r="BG251" s="30"/>
      <c r="BH251" s="11"/>
      <c r="BI251" s="11"/>
      <c r="BJ251" s="11"/>
      <c r="BK251" s="11"/>
      <c r="BL251" s="11"/>
      <c r="BM251" s="11"/>
      <c r="BN251" s="11"/>
      <c r="BO251" s="11"/>
      <c r="BP251" s="11"/>
      <c r="BQ251" s="11"/>
      <c r="BR251" s="11"/>
      <c r="BS251" s="11"/>
      <c r="BT251" s="11"/>
      <c r="BU251" s="11"/>
      <c r="BV251" s="11"/>
      <c r="BW251" s="11"/>
      <c r="BX251" s="11"/>
      <c r="BY251" s="11"/>
      <c r="BZ251" s="11"/>
    </row>
    <row r="252" spans="47:78" ht="18" customHeight="1">
      <c r="AU252" s="30"/>
      <c r="AV252" s="30"/>
      <c r="AW252" s="30"/>
      <c r="AX252" s="30"/>
      <c r="AY252" s="30"/>
      <c r="AZ252" s="30"/>
      <c r="BA252" s="30"/>
      <c r="BB252" s="30"/>
      <c r="BC252" s="30"/>
      <c r="BD252" s="30"/>
      <c r="BE252" s="30"/>
      <c r="BF252" s="30"/>
      <c r="BG252" s="30"/>
      <c r="BH252" s="11"/>
      <c r="BI252" s="11"/>
      <c r="BJ252" s="11"/>
      <c r="BK252" s="11"/>
      <c r="BL252" s="11"/>
      <c r="BM252" s="11"/>
      <c r="BN252" s="11"/>
      <c r="BO252" s="11"/>
      <c r="BP252" s="11"/>
      <c r="BQ252" s="11"/>
      <c r="BR252" s="11"/>
      <c r="BS252" s="11"/>
      <c r="BT252" s="11"/>
      <c r="BU252" s="11"/>
      <c r="BV252" s="11"/>
      <c r="BW252" s="11"/>
      <c r="BX252" s="11"/>
      <c r="BY252" s="11"/>
      <c r="BZ252" s="11"/>
    </row>
    <row r="253" spans="47:78" ht="18" customHeight="1">
      <c r="AU253" s="30"/>
      <c r="AV253" s="30"/>
      <c r="AW253" s="30"/>
      <c r="AX253" s="30"/>
      <c r="AY253" s="30"/>
      <c r="AZ253" s="30"/>
      <c r="BA253" s="30"/>
      <c r="BB253" s="30"/>
      <c r="BC253" s="30"/>
      <c r="BD253" s="30"/>
      <c r="BE253" s="30"/>
      <c r="BF253" s="30"/>
      <c r="BG253" s="30"/>
      <c r="BH253" s="11"/>
      <c r="BI253" s="11"/>
      <c r="BJ253" s="11"/>
      <c r="BK253" s="11"/>
      <c r="BL253" s="11"/>
      <c r="BM253" s="11"/>
      <c r="BN253" s="11"/>
      <c r="BO253" s="11"/>
      <c r="BP253" s="11"/>
      <c r="BQ253" s="11"/>
      <c r="BR253" s="11"/>
      <c r="BS253" s="11"/>
      <c r="BT253" s="11"/>
      <c r="BU253" s="11"/>
      <c r="BV253" s="11"/>
      <c r="BW253" s="11"/>
      <c r="BX253" s="11"/>
      <c r="BY253" s="11"/>
      <c r="BZ253" s="11"/>
    </row>
    <row r="254" spans="47:78" ht="18" customHeight="1">
      <c r="AU254" s="30"/>
      <c r="AV254" s="30"/>
      <c r="AW254" s="30"/>
      <c r="AX254" s="30"/>
      <c r="AY254" s="30"/>
      <c r="AZ254" s="30"/>
      <c r="BA254" s="30"/>
      <c r="BB254" s="30"/>
      <c r="BC254" s="30"/>
      <c r="BD254" s="30"/>
      <c r="BE254" s="30"/>
      <c r="BF254" s="30"/>
      <c r="BG254" s="30"/>
      <c r="BH254" s="11"/>
      <c r="BI254" s="11"/>
      <c r="BJ254" s="11"/>
      <c r="BK254" s="11"/>
      <c r="BL254" s="11"/>
      <c r="BM254" s="11"/>
      <c r="BN254" s="11"/>
      <c r="BO254" s="11"/>
      <c r="BP254" s="11"/>
      <c r="BQ254" s="11"/>
      <c r="BR254" s="11"/>
      <c r="BS254" s="11"/>
      <c r="BT254" s="11"/>
      <c r="BU254" s="11"/>
      <c r="BV254" s="11"/>
      <c r="BW254" s="11"/>
      <c r="BX254" s="11"/>
      <c r="BY254" s="11"/>
      <c r="BZ254" s="11"/>
    </row>
    <row r="255" spans="47:78" ht="18" customHeight="1">
      <c r="AU255" s="30"/>
      <c r="AV255" s="30"/>
      <c r="AW255" s="30"/>
      <c r="AX255" s="30"/>
      <c r="AY255" s="30"/>
      <c r="AZ255" s="30"/>
      <c r="BA255" s="30"/>
      <c r="BB255" s="30"/>
      <c r="BC255" s="30"/>
      <c r="BD255" s="30"/>
      <c r="BE255" s="30"/>
      <c r="BF255" s="30"/>
      <c r="BG255" s="30"/>
      <c r="BH255" s="11"/>
      <c r="BI255" s="11"/>
      <c r="BJ255" s="11"/>
      <c r="BK255" s="11"/>
      <c r="BL255" s="11"/>
      <c r="BM255" s="11"/>
      <c r="BN255" s="11"/>
      <c r="BO255" s="11"/>
      <c r="BP255" s="11"/>
      <c r="BQ255" s="11"/>
      <c r="BR255" s="11"/>
      <c r="BS255" s="11"/>
      <c r="BT255" s="11"/>
      <c r="BU255" s="11"/>
      <c r="BV255" s="11"/>
      <c r="BW255" s="11"/>
      <c r="BX255" s="11"/>
      <c r="BY255" s="11"/>
      <c r="BZ255" s="11"/>
    </row>
    <row r="256" spans="47:78" ht="18" customHeight="1">
      <c r="AU256" s="30"/>
      <c r="AV256" s="30"/>
      <c r="AW256" s="30"/>
      <c r="AX256" s="30"/>
      <c r="AY256" s="30"/>
      <c r="AZ256" s="30"/>
      <c r="BA256" s="30"/>
      <c r="BB256" s="30"/>
      <c r="BC256" s="30"/>
      <c r="BD256" s="30"/>
      <c r="BE256" s="30"/>
      <c r="BF256" s="30"/>
      <c r="BG256" s="30"/>
      <c r="BH256" s="11"/>
      <c r="BI256" s="11"/>
      <c r="BJ256" s="11"/>
      <c r="BK256" s="11"/>
      <c r="BL256" s="11"/>
      <c r="BM256" s="11"/>
      <c r="BN256" s="11"/>
      <c r="BO256" s="11"/>
      <c r="BP256" s="11"/>
      <c r="BQ256" s="11"/>
      <c r="BR256" s="11"/>
      <c r="BS256" s="11"/>
      <c r="BT256" s="11"/>
      <c r="BU256" s="11"/>
      <c r="BV256" s="11"/>
      <c r="BW256" s="11"/>
      <c r="BX256" s="11"/>
      <c r="BY256" s="11"/>
      <c r="BZ256" s="11"/>
    </row>
    <row r="257" spans="47:78" ht="18" customHeight="1">
      <c r="AU257" s="30"/>
      <c r="AV257" s="30"/>
      <c r="AW257" s="30"/>
      <c r="AX257" s="30"/>
      <c r="AY257" s="30"/>
      <c r="AZ257" s="30"/>
      <c r="BA257" s="30"/>
      <c r="BB257" s="30"/>
      <c r="BC257" s="30"/>
      <c r="BD257" s="30"/>
      <c r="BE257" s="30"/>
      <c r="BF257" s="30"/>
      <c r="BG257" s="30"/>
      <c r="BH257" s="11"/>
      <c r="BI257" s="11"/>
      <c r="BJ257" s="11"/>
      <c r="BK257" s="11"/>
      <c r="BL257" s="11"/>
      <c r="BM257" s="11"/>
      <c r="BN257" s="11"/>
      <c r="BO257" s="11"/>
      <c r="BP257" s="11"/>
      <c r="BQ257" s="11"/>
      <c r="BR257" s="11"/>
      <c r="BS257" s="11"/>
      <c r="BT257" s="11"/>
      <c r="BU257" s="11"/>
      <c r="BV257" s="11"/>
      <c r="BW257" s="11"/>
      <c r="BX257" s="11"/>
      <c r="BY257" s="11"/>
      <c r="BZ257" s="11"/>
    </row>
    <row r="258" spans="47:78" ht="18" customHeight="1">
      <c r="AU258" s="30"/>
      <c r="AV258" s="30"/>
      <c r="AW258" s="30"/>
      <c r="AX258" s="30"/>
      <c r="AY258" s="30"/>
      <c r="AZ258" s="30"/>
      <c r="BA258" s="30"/>
      <c r="BB258" s="30"/>
      <c r="BC258" s="30"/>
      <c r="BD258" s="30"/>
      <c r="BE258" s="30"/>
      <c r="BF258" s="30"/>
      <c r="BG258" s="30"/>
      <c r="BH258" s="11"/>
      <c r="BI258" s="11"/>
      <c r="BJ258" s="11"/>
      <c r="BK258" s="11"/>
      <c r="BL258" s="11"/>
      <c r="BM258" s="11"/>
      <c r="BN258" s="11"/>
      <c r="BO258" s="11"/>
      <c r="BP258" s="11"/>
      <c r="BQ258" s="11"/>
      <c r="BR258" s="11"/>
      <c r="BS258" s="11"/>
      <c r="BT258" s="11"/>
      <c r="BU258" s="11"/>
      <c r="BV258" s="11"/>
      <c r="BW258" s="11"/>
      <c r="BX258" s="11"/>
      <c r="BY258" s="11"/>
      <c r="BZ258" s="11"/>
    </row>
    <row r="259" spans="47:78" ht="18" customHeight="1">
      <c r="AU259" s="30"/>
      <c r="AV259" s="30"/>
      <c r="AW259" s="30"/>
      <c r="AX259" s="30"/>
      <c r="AY259" s="30"/>
      <c r="AZ259" s="30"/>
      <c r="BA259" s="30"/>
      <c r="BB259" s="30"/>
      <c r="BC259" s="30"/>
      <c r="BD259" s="30"/>
      <c r="BE259" s="30"/>
      <c r="BF259" s="30"/>
      <c r="BG259" s="30"/>
      <c r="BH259" s="11"/>
      <c r="BI259" s="11"/>
      <c r="BJ259" s="11"/>
      <c r="BK259" s="11"/>
      <c r="BL259" s="11"/>
      <c r="BM259" s="11"/>
      <c r="BN259" s="11"/>
      <c r="BO259" s="11"/>
      <c r="BP259" s="11"/>
      <c r="BQ259" s="11"/>
      <c r="BR259" s="11"/>
      <c r="BS259" s="11"/>
      <c r="BT259" s="11"/>
      <c r="BU259" s="11"/>
      <c r="BV259" s="11"/>
      <c r="BW259" s="11"/>
      <c r="BX259" s="11"/>
      <c r="BY259" s="11"/>
      <c r="BZ259" s="11"/>
    </row>
    <row r="260" spans="47:78" ht="18" customHeight="1">
      <c r="AU260" s="30"/>
      <c r="AV260" s="30"/>
      <c r="AW260" s="30"/>
      <c r="AX260" s="30"/>
      <c r="AY260" s="30"/>
      <c r="AZ260" s="30"/>
      <c r="BA260" s="30"/>
      <c r="BB260" s="30"/>
      <c r="BC260" s="30"/>
      <c r="BD260" s="30"/>
      <c r="BE260" s="30"/>
      <c r="BF260" s="30"/>
      <c r="BG260" s="30"/>
      <c r="BH260" s="11"/>
      <c r="BI260" s="11"/>
      <c r="BJ260" s="11"/>
      <c r="BK260" s="11"/>
      <c r="BL260" s="11"/>
      <c r="BM260" s="11"/>
      <c r="BN260" s="11"/>
      <c r="BO260" s="11"/>
      <c r="BP260" s="11"/>
      <c r="BQ260" s="11"/>
      <c r="BR260" s="11"/>
      <c r="BS260" s="11"/>
      <c r="BT260" s="11"/>
      <c r="BU260" s="11"/>
      <c r="BV260" s="11"/>
      <c r="BW260" s="11"/>
      <c r="BX260" s="11"/>
      <c r="BY260" s="11"/>
      <c r="BZ260" s="11"/>
    </row>
    <row r="261" spans="47:78" ht="18" customHeight="1">
      <c r="AU261" s="30"/>
      <c r="AV261" s="30"/>
      <c r="AW261" s="30"/>
      <c r="AX261" s="30"/>
      <c r="AY261" s="30"/>
      <c r="AZ261" s="30"/>
      <c r="BA261" s="30"/>
      <c r="BB261" s="30"/>
      <c r="BC261" s="30"/>
      <c r="BD261" s="30"/>
      <c r="BE261" s="30"/>
      <c r="BF261" s="30"/>
      <c r="BG261" s="30"/>
      <c r="BH261" s="11"/>
      <c r="BI261" s="11"/>
      <c r="BJ261" s="11"/>
      <c r="BK261" s="11"/>
      <c r="BL261" s="11"/>
      <c r="BM261" s="11"/>
      <c r="BN261" s="11"/>
      <c r="BO261" s="11"/>
      <c r="BP261" s="11"/>
      <c r="BQ261" s="11"/>
      <c r="BR261" s="11"/>
      <c r="BS261" s="11"/>
      <c r="BT261" s="11"/>
      <c r="BU261" s="11"/>
      <c r="BV261" s="11"/>
      <c r="BW261" s="11"/>
      <c r="BX261" s="11"/>
      <c r="BY261" s="11"/>
      <c r="BZ261" s="11"/>
    </row>
    <row r="262" spans="47:78" ht="18" customHeight="1">
      <c r="AU262" s="30"/>
      <c r="AV262" s="30"/>
      <c r="AW262" s="30"/>
      <c r="AX262" s="30"/>
      <c r="AY262" s="30"/>
      <c r="AZ262" s="30"/>
      <c r="BA262" s="30"/>
      <c r="BB262" s="30"/>
      <c r="BC262" s="30"/>
      <c r="BD262" s="30"/>
      <c r="BE262" s="30"/>
      <c r="BF262" s="30"/>
      <c r="BG262" s="30"/>
      <c r="BH262" s="11"/>
      <c r="BI262" s="11"/>
      <c r="BJ262" s="11"/>
      <c r="BK262" s="11"/>
      <c r="BL262" s="11"/>
      <c r="BM262" s="11"/>
      <c r="BN262" s="11"/>
      <c r="BO262" s="11"/>
      <c r="BP262" s="11"/>
      <c r="BQ262" s="11"/>
      <c r="BR262" s="11"/>
      <c r="BS262" s="11"/>
      <c r="BT262" s="11"/>
      <c r="BU262" s="11"/>
      <c r="BV262" s="11"/>
      <c r="BW262" s="11"/>
      <c r="BX262" s="11"/>
      <c r="BY262" s="11"/>
      <c r="BZ262" s="11"/>
    </row>
    <row r="263" spans="47:78" ht="18" customHeight="1">
      <c r="AU263" s="30"/>
      <c r="AV263" s="30"/>
      <c r="AW263" s="30"/>
      <c r="AX263" s="30"/>
      <c r="AY263" s="30"/>
      <c r="AZ263" s="30"/>
      <c r="BA263" s="30"/>
      <c r="BB263" s="30"/>
      <c r="BC263" s="30"/>
      <c r="BD263" s="30"/>
      <c r="BE263" s="30"/>
      <c r="BF263" s="30"/>
      <c r="BG263" s="30"/>
      <c r="BH263" s="11"/>
      <c r="BI263" s="11"/>
      <c r="BJ263" s="11"/>
      <c r="BK263" s="11"/>
      <c r="BL263" s="11"/>
      <c r="BM263" s="11"/>
      <c r="BN263" s="11"/>
      <c r="BO263" s="11"/>
      <c r="BP263" s="11"/>
      <c r="BQ263" s="11"/>
      <c r="BR263" s="11"/>
      <c r="BS263" s="11"/>
      <c r="BT263" s="11"/>
      <c r="BU263" s="11"/>
      <c r="BV263" s="11"/>
      <c r="BW263" s="11"/>
      <c r="BX263" s="11"/>
      <c r="BY263" s="11"/>
      <c r="BZ263" s="11"/>
    </row>
    <row r="264" spans="47:78" ht="18" customHeight="1">
      <c r="AU264" s="30"/>
      <c r="AV264" s="30"/>
      <c r="AW264" s="30"/>
      <c r="AX264" s="30"/>
      <c r="AY264" s="30"/>
      <c r="AZ264" s="30"/>
      <c r="BA264" s="30"/>
      <c r="BB264" s="30"/>
      <c r="BC264" s="30"/>
      <c r="BD264" s="30"/>
      <c r="BE264" s="30"/>
      <c r="BF264" s="30"/>
      <c r="BG264" s="30"/>
      <c r="BH264" s="11"/>
      <c r="BI264" s="11"/>
      <c r="BJ264" s="11"/>
      <c r="BK264" s="11"/>
      <c r="BL264" s="11"/>
      <c r="BM264" s="11"/>
      <c r="BN264" s="11"/>
      <c r="BO264" s="11"/>
      <c r="BP264" s="11"/>
      <c r="BQ264" s="11"/>
      <c r="BR264" s="11"/>
      <c r="BS264" s="11"/>
      <c r="BT264" s="11"/>
      <c r="BU264" s="11"/>
      <c r="BV264" s="11"/>
      <c r="BW264" s="11"/>
      <c r="BX264" s="11"/>
      <c r="BY264" s="11"/>
      <c r="BZ264" s="11"/>
    </row>
    <row r="265" spans="47:78" ht="18" customHeight="1">
      <c r="AU265" s="30"/>
      <c r="AV265" s="30"/>
      <c r="AW265" s="30"/>
      <c r="AX265" s="30"/>
      <c r="AY265" s="30"/>
      <c r="AZ265" s="30"/>
      <c r="BA265" s="30"/>
      <c r="BB265" s="30"/>
      <c r="BC265" s="30"/>
      <c r="BD265" s="30"/>
      <c r="BE265" s="30"/>
      <c r="BF265" s="30"/>
      <c r="BG265" s="30"/>
      <c r="BH265" s="11"/>
      <c r="BI265" s="11"/>
      <c r="BJ265" s="11"/>
      <c r="BK265" s="11"/>
      <c r="BL265" s="11"/>
      <c r="BM265" s="11"/>
      <c r="BN265" s="11"/>
      <c r="BO265" s="11"/>
      <c r="BP265" s="11"/>
      <c r="BQ265" s="11"/>
      <c r="BR265" s="11"/>
      <c r="BS265" s="11"/>
      <c r="BT265" s="11"/>
      <c r="BU265" s="11"/>
      <c r="BV265" s="11"/>
      <c r="BW265" s="11"/>
      <c r="BX265" s="11"/>
      <c r="BY265" s="11"/>
      <c r="BZ265" s="11"/>
    </row>
    <row r="266" spans="47:78" ht="18" customHeight="1">
      <c r="AU266" s="30"/>
      <c r="AV266" s="30"/>
      <c r="AW266" s="30"/>
      <c r="AX266" s="30"/>
      <c r="AY266" s="30"/>
      <c r="AZ266" s="30"/>
      <c r="BA266" s="30"/>
      <c r="BB266" s="30"/>
      <c r="BC266" s="30"/>
      <c r="BD266" s="30"/>
      <c r="BE266" s="30"/>
      <c r="BF266" s="30"/>
      <c r="BG266" s="30"/>
      <c r="BH266" s="11"/>
      <c r="BI266" s="11"/>
      <c r="BJ266" s="11"/>
      <c r="BK266" s="11"/>
      <c r="BL266" s="11"/>
      <c r="BM266" s="11"/>
      <c r="BN266" s="11"/>
      <c r="BO266" s="11"/>
      <c r="BP266" s="11"/>
      <c r="BQ266" s="11"/>
      <c r="BR266" s="11"/>
      <c r="BS266" s="11"/>
      <c r="BT266" s="11"/>
      <c r="BU266" s="11"/>
      <c r="BV266" s="11"/>
      <c r="BW266" s="11"/>
      <c r="BX266" s="11"/>
      <c r="BY266" s="11"/>
      <c r="BZ266" s="11"/>
    </row>
    <row r="267" spans="47:78" ht="18" customHeight="1">
      <c r="AU267" s="30"/>
      <c r="AV267" s="30"/>
      <c r="AW267" s="30"/>
      <c r="AX267" s="30"/>
      <c r="AY267" s="30"/>
      <c r="AZ267" s="30"/>
      <c r="BA267" s="30"/>
      <c r="BB267" s="30"/>
      <c r="BC267" s="30"/>
      <c r="BD267" s="30"/>
      <c r="BE267" s="30"/>
      <c r="BF267" s="30"/>
      <c r="BG267" s="30"/>
      <c r="BH267" s="11"/>
      <c r="BI267" s="11"/>
      <c r="BJ267" s="11"/>
      <c r="BK267" s="11"/>
      <c r="BL267" s="11"/>
      <c r="BM267" s="11"/>
      <c r="BN267" s="11"/>
      <c r="BO267" s="11"/>
      <c r="BP267" s="11"/>
      <c r="BQ267" s="11"/>
      <c r="BR267" s="11"/>
      <c r="BS267" s="11"/>
      <c r="BT267" s="11"/>
      <c r="BU267" s="11"/>
      <c r="BV267" s="11"/>
      <c r="BW267" s="11"/>
      <c r="BX267" s="11"/>
      <c r="BY267" s="11"/>
      <c r="BZ267" s="11"/>
    </row>
    <row r="268" spans="47:78" ht="18" customHeight="1">
      <c r="AU268" s="30"/>
      <c r="AV268" s="30"/>
      <c r="AW268" s="30"/>
      <c r="AX268" s="30"/>
      <c r="AY268" s="30"/>
      <c r="AZ268" s="30"/>
      <c r="BA268" s="30"/>
      <c r="BB268" s="30"/>
      <c r="BC268" s="30"/>
      <c r="BD268" s="30"/>
      <c r="BE268" s="30"/>
      <c r="BF268" s="30"/>
      <c r="BG268" s="30"/>
      <c r="BH268" s="11"/>
      <c r="BI268" s="11"/>
      <c r="BJ268" s="11"/>
      <c r="BK268" s="11"/>
      <c r="BL268" s="11"/>
      <c r="BM268" s="11"/>
      <c r="BN268" s="11"/>
      <c r="BO268" s="11"/>
      <c r="BP268" s="11"/>
      <c r="BQ268" s="11"/>
      <c r="BR268" s="11"/>
      <c r="BS268" s="11"/>
      <c r="BT268" s="11"/>
      <c r="BU268" s="11"/>
      <c r="BV268" s="11"/>
      <c r="BW268" s="11"/>
      <c r="BX268" s="11"/>
      <c r="BY268" s="11"/>
      <c r="BZ268" s="11"/>
    </row>
    <row r="269" spans="47:78" ht="18" customHeight="1">
      <c r="AU269" s="30"/>
      <c r="AV269" s="30"/>
      <c r="AW269" s="30"/>
      <c r="AX269" s="30"/>
      <c r="AY269" s="30"/>
      <c r="AZ269" s="30"/>
      <c r="BA269" s="30"/>
      <c r="BB269" s="30"/>
      <c r="BC269" s="30"/>
      <c r="BD269" s="30"/>
      <c r="BE269" s="30"/>
      <c r="BF269" s="30"/>
      <c r="BG269" s="30"/>
      <c r="BH269" s="11"/>
      <c r="BI269" s="11"/>
      <c r="BJ269" s="11"/>
      <c r="BK269" s="11"/>
      <c r="BL269" s="11"/>
      <c r="BM269" s="11"/>
      <c r="BN269" s="11"/>
      <c r="BO269" s="11"/>
      <c r="BP269" s="11"/>
      <c r="BQ269" s="11"/>
      <c r="BR269" s="11"/>
      <c r="BS269" s="11"/>
      <c r="BT269" s="11"/>
      <c r="BU269" s="11"/>
      <c r="BV269" s="11"/>
      <c r="BW269" s="11"/>
      <c r="BX269" s="11"/>
      <c r="BY269" s="11"/>
      <c r="BZ269" s="11"/>
    </row>
    <row r="270" spans="47:78" ht="18" customHeight="1">
      <c r="AU270" s="30"/>
      <c r="AV270" s="30"/>
      <c r="AW270" s="30"/>
      <c r="AX270" s="30"/>
      <c r="AY270" s="30"/>
      <c r="AZ270" s="30"/>
      <c r="BA270" s="30"/>
      <c r="BB270" s="30"/>
      <c r="BC270" s="30"/>
      <c r="BD270" s="30"/>
      <c r="BE270" s="30"/>
      <c r="BF270" s="30"/>
      <c r="BG270" s="30"/>
      <c r="BH270" s="11"/>
      <c r="BI270" s="11"/>
      <c r="BJ270" s="11"/>
      <c r="BK270" s="11"/>
      <c r="BL270" s="11"/>
      <c r="BM270" s="11"/>
      <c r="BN270" s="11"/>
      <c r="BO270" s="11"/>
      <c r="BP270" s="11"/>
      <c r="BQ270" s="11"/>
      <c r="BR270" s="11"/>
      <c r="BS270" s="11"/>
      <c r="BT270" s="11"/>
      <c r="BU270" s="11"/>
      <c r="BV270" s="11"/>
      <c r="BW270" s="11"/>
      <c r="BX270" s="11"/>
      <c r="BY270" s="11"/>
      <c r="BZ270" s="11"/>
    </row>
    <row r="271" spans="47:78" ht="18" customHeight="1">
      <c r="AU271" s="30"/>
      <c r="AV271" s="30"/>
      <c r="AW271" s="30"/>
      <c r="AX271" s="30"/>
      <c r="AY271" s="30"/>
      <c r="AZ271" s="30"/>
      <c r="BA271" s="30"/>
      <c r="BB271" s="30"/>
      <c r="BC271" s="30"/>
      <c r="BD271" s="30"/>
      <c r="BE271" s="30"/>
      <c r="BF271" s="30"/>
      <c r="BG271" s="30"/>
      <c r="BH271" s="11"/>
      <c r="BI271" s="11"/>
      <c r="BJ271" s="11"/>
      <c r="BK271" s="11"/>
      <c r="BL271" s="11"/>
      <c r="BM271" s="11"/>
      <c r="BN271" s="11"/>
      <c r="BO271" s="11"/>
      <c r="BP271" s="11"/>
      <c r="BQ271" s="11"/>
      <c r="BR271" s="11"/>
      <c r="BS271" s="11"/>
      <c r="BT271" s="11"/>
      <c r="BU271" s="11"/>
      <c r="BV271" s="11"/>
      <c r="BW271" s="11"/>
      <c r="BX271" s="11"/>
      <c r="BY271" s="11"/>
      <c r="BZ271" s="11"/>
    </row>
    <row r="272" spans="47:78" ht="18" customHeight="1">
      <c r="AU272" s="30"/>
      <c r="AV272" s="30"/>
      <c r="AW272" s="30"/>
      <c r="AX272" s="30"/>
      <c r="AY272" s="30"/>
      <c r="AZ272" s="30"/>
      <c r="BA272" s="30"/>
      <c r="BB272" s="30"/>
      <c r="BC272" s="30"/>
      <c r="BD272" s="30"/>
      <c r="BE272" s="30"/>
      <c r="BF272" s="30"/>
      <c r="BG272" s="30"/>
      <c r="BH272" s="11"/>
      <c r="BI272" s="11"/>
      <c r="BJ272" s="11"/>
      <c r="BK272" s="11"/>
      <c r="BL272" s="11"/>
      <c r="BM272" s="11"/>
      <c r="BN272" s="11"/>
      <c r="BO272" s="11"/>
      <c r="BP272" s="11"/>
      <c r="BQ272" s="11"/>
      <c r="BR272" s="11"/>
      <c r="BS272" s="11"/>
      <c r="BT272" s="11"/>
      <c r="BU272" s="11"/>
      <c r="BV272" s="11"/>
      <c r="BW272" s="11"/>
      <c r="BX272" s="11"/>
      <c r="BY272" s="11"/>
      <c r="BZ272" s="11"/>
    </row>
    <row r="273" spans="47:78" ht="18" customHeight="1">
      <c r="AU273" s="30"/>
      <c r="AV273" s="30"/>
      <c r="AW273" s="30"/>
      <c r="AX273" s="30"/>
      <c r="AY273" s="30"/>
      <c r="AZ273" s="30"/>
      <c r="BA273" s="30"/>
      <c r="BB273" s="30"/>
      <c r="BC273" s="30"/>
      <c r="BD273" s="30"/>
      <c r="BE273" s="30"/>
      <c r="BF273" s="30"/>
      <c r="BG273" s="30"/>
      <c r="BH273" s="11"/>
      <c r="BI273" s="11"/>
      <c r="BJ273" s="11"/>
      <c r="BK273" s="11"/>
      <c r="BL273" s="11"/>
      <c r="BM273" s="11"/>
      <c r="BN273" s="11"/>
      <c r="BO273" s="11"/>
      <c r="BP273" s="11"/>
      <c r="BQ273" s="11"/>
      <c r="BR273" s="11"/>
      <c r="BS273" s="11"/>
      <c r="BT273" s="11"/>
      <c r="BU273" s="11"/>
      <c r="BV273" s="11"/>
      <c r="BW273" s="11"/>
      <c r="BX273" s="11"/>
      <c r="BY273" s="11"/>
      <c r="BZ273" s="11"/>
    </row>
    <row r="274" spans="47:78" ht="18" customHeight="1">
      <c r="AU274" s="30"/>
      <c r="AV274" s="30"/>
      <c r="AW274" s="30"/>
      <c r="AX274" s="30"/>
      <c r="AY274" s="30"/>
      <c r="AZ274" s="30"/>
      <c r="BA274" s="30"/>
      <c r="BB274" s="30"/>
      <c r="BC274" s="30"/>
      <c r="BD274" s="30"/>
      <c r="BE274" s="30"/>
      <c r="BF274" s="30"/>
      <c r="BG274" s="30"/>
      <c r="BH274" s="11"/>
      <c r="BI274" s="11"/>
      <c r="BJ274" s="11"/>
      <c r="BK274" s="11"/>
      <c r="BL274" s="11"/>
      <c r="BM274" s="11"/>
      <c r="BN274" s="11"/>
      <c r="BO274" s="11"/>
      <c r="BP274" s="11"/>
      <c r="BQ274" s="11"/>
      <c r="BR274" s="11"/>
      <c r="BS274" s="11"/>
      <c r="BT274" s="11"/>
      <c r="BU274" s="11"/>
      <c r="BV274" s="11"/>
      <c r="BW274" s="11"/>
      <c r="BX274" s="11"/>
      <c r="BY274" s="11"/>
      <c r="BZ274" s="11"/>
    </row>
    <row r="275" spans="47:78" ht="18" customHeight="1">
      <c r="AU275" s="30"/>
      <c r="AV275" s="30"/>
      <c r="AW275" s="30"/>
      <c r="AX275" s="30"/>
      <c r="AY275" s="30"/>
      <c r="AZ275" s="30"/>
      <c r="BA275" s="30"/>
      <c r="BB275" s="30"/>
      <c r="BC275" s="30"/>
      <c r="BD275" s="30"/>
      <c r="BE275" s="30"/>
      <c r="BF275" s="30"/>
      <c r="BG275" s="30"/>
      <c r="BH275" s="11"/>
      <c r="BI275" s="11"/>
      <c r="BJ275" s="11"/>
      <c r="BK275" s="11"/>
      <c r="BL275" s="11"/>
      <c r="BM275" s="11"/>
      <c r="BN275" s="11"/>
      <c r="BO275" s="11"/>
      <c r="BP275" s="11"/>
      <c r="BQ275" s="11"/>
      <c r="BR275" s="11"/>
      <c r="BS275" s="11"/>
      <c r="BT275" s="11"/>
      <c r="BU275" s="11"/>
      <c r="BV275" s="11"/>
      <c r="BW275" s="11"/>
      <c r="BX275" s="11"/>
      <c r="BY275" s="11"/>
      <c r="BZ275" s="11"/>
    </row>
    <row r="276" spans="47:78" ht="18" customHeight="1">
      <c r="AU276" s="30"/>
      <c r="AV276" s="30"/>
      <c r="AW276" s="30"/>
      <c r="AX276" s="30"/>
      <c r="AY276" s="30"/>
      <c r="AZ276" s="30"/>
      <c r="BA276" s="30"/>
      <c r="BB276" s="30"/>
      <c r="BC276" s="30"/>
      <c r="BD276" s="30"/>
      <c r="BE276" s="30"/>
      <c r="BF276" s="30"/>
      <c r="BG276" s="30"/>
      <c r="BH276" s="11"/>
      <c r="BI276" s="11"/>
      <c r="BJ276" s="11"/>
      <c r="BK276" s="11"/>
      <c r="BL276" s="11"/>
      <c r="BM276" s="11"/>
      <c r="BN276" s="11"/>
      <c r="BO276" s="11"/>
      <c r="BP276" s="11"/>
      <c r="BQ276" s="11"/>
      <c r="BR276" s="11"/>
      <c r="BS276" s="11"/>
      <c r="BT276" s="11"/>
      <c r="BU276" s="11"/>
      <c r="BV276" s="11"/>
      <c r="BW276" s="11"/>
      <c r="BX276" s="11"/>
      <c r="BY276" s="11"/>
      <c r="BZ276" s="11"/>
    </row>
    <row r="277" spans="47:78" ht="18" customHeight="1">
      <c r="AU277" s="30"/>
      <c r="AV277" s="30"/>
      <c r="AW277" s="30"/>
      <c r="AX277" s="30"/>
      <c r="AY277" s="30"/>
      <c r="AZ277" s="30"/>
      <c r="BA277" s="30"/>
      <c r="BB277" s="30"/>
      <c r="BC277" s="30"/>
      <c r="BD277" s="30"/>
      <c r="BE277" s="30"/>
      <c r="BF277" s="30"/>
      <c r="BG277" s="30"/>
      <c r="BH277" s="11"/>
      <c r="BI277" s="11"/>
      <c r="BJ277" s="11"/>
      <c r="BK277" s="11"/>
      <c r="BL277" s="11"/>
      <c r="BM277" s="11"/>
      <c r="BN277" s="11"/>
      <c r="BO277" s="11"/>
      <c r="BP277" s="11"/>
      <c r="BQ277" s="11"/>
      <c r="BR277" s="11"/>
      <c r="BS277" s="11"/>
      <c r="BT277" s="11"/>
      <c r="BU277" s="11"/>
      <c r="BV277" s="11"/>
      <c r="BW277" s="11"/>
      <c r="BX277" s="11"/>
      <c r="BY277" s="11"/>
      <c r="BZ277" s="11"/>
    </row>
    <row r="278" spans="47:78" ht="18" customHeight="1">
      <c r="AU278" s="30"/>
      <c r="AV278" s="30"/>
      <c r="AW278" s="30"/>
      <c r="AX278" s="30"/>
      <c r="AY278" s="30"/>
      <c r="AZ278" s="30"/>
      <c r="BA278" s="30"/>
      <c r="BB278" s="30"/>
      <c r="BC278" s="30"/>
      <c r="BD278" s="30"/>
      <c r="BE278" s="30"/>
      <c r="BF278" s="30"/>
      <c r="BG278" s="30"/>
      <c r="BH278" s="11"/>
      <c r="BI278" s="11"/>
      <c r="BJ278" s="11"/>
      <c r="BK278" s="11"/>
      <c r="BL278" s="11"/>
      <c r="BM278" s="11"/>
      <c r="BN278" s="11"/>
      <c r="BO278" s="11"/>
      <c r="BP278" s="11"/>
      <c r="BQ278" s="11"/>
      <c r="BR278" s="11"/>
      <c r="BS278" s="11"/>
      <c r="BT278" s="11"/>
      <c r="BU278" s="11"/>
      <c r="BV278" s="11"/>
      <c r="BW278" s="11"/>
      <c r="BX278" s="11"/>
      <c r="BY278" s="11"/>
      <c r="BZ278" s="11"/>
    </row>
    <row r="279" spans="47:78" ht="18" customHeight="1">
      <c r="AU279" s="30"/>
      <c r="AV279" s="30"/>
      <c r="AW279" s="30"/>
      <c r="AX279" s="30"/>
      <c r="AY279" s="30"/>
      <c r="AZ279" s="30"/>
      <c r="BA279" s="30"/>
      <c r="BB279" s="30"/>
      <c r="BC279" s="30"/>
      <c r="BD279" s="30"/>
      <c r="BE279" s="30"/>
      <c r="BF279" s="30"/>
      <c r="BG279" s="30"/>
      <c r="BH279" s="11"/>
      <c r="BI279" s="11"/>
      <c r="BJ279" s="11"/>
      <c r="BK279" s="11"/>
      <c r="BL279" s="11"/>
      <c r="BM279" s="11"/>
      <c r="BN279" s="11"/>
      <c r="BO279" s="11"/>
      <c r="BP279" s="11"/>
      <c r="BQ279" s="11"/>
      <c r="BR279" s="11"/>
      <c r="BS279" s="11"/>
      <c r="BT279" s="11"/>
      <c r="BU279" s="11"/>
      <c r="BV279" s="11"/>
      <c r="BW279" s="11"/>
      <c r="BX279" s="11"/>
      <c r="BY279" s="11"/>
      <c r="BZ279" s="11"/>
    </row>
    <row r="280" spans="47:78" ht="18" customHeight="1">
      <c r="AU280" s="30"/>
      <c r="AV280" s="30"/>
      <c r="AW280" s="30"/>
      <c r="AX280" s="30"/>
      <c r="AY280" s="30"/>
      <c r="AZ280" s="30"/>
      <c r="BA280" s="30"/>
      <c r="BB280" s="30"/>
      <c r="BC280" s="30"/>
      <c r="BD280" s="30"/>
      <c r="BE280" s="30"/>
      <c r="BF280" s="30"/>
      <c r="BG280" s="30"/>
      <c r="BH280" s="11"/>
      <c r="BI280" s="11"/>
      <c r="BJ280" s="11"/>
      <c r="BK280" s="11"/>
      <c r="BL280" s="11"/>
      <c r="BM280" s="11"/>
      <c r="BN280" s="11"/>
      <c r="BO280" s="11"/>
      <c r="BP280" s="11"/>
      <c r="BQ280" s="11"/>
      <c r="BR280" s="11"/>
      <c r="BS280" s="11"/>
      <c r="BT280" s="11"/>
      <c r="BU280" s="11"/>
      <c r="BV280" s="11"/>
      <c r="BW280" s="11"/>
      <c r="BX280" s="11"/>
      <c r="BY280" s="11"/>
      <c r="BZ280" s="11"/>
    </row>
    <row r="281" spans="47:78" ht="18" customHeight="1">
      <c r="AU281" s="30"/>
      <c r="AV281" s="30"/>
      <c r="AW281" s="30"/>
      <c r="AX281" s="30"/>
      <c r="AY281" s="30"/>
      <c r="AZ281" s="30"/>
      <c r="BA281" s="30"/>
      <c r="BB281" s="30"/>
      <c r="BC281" s="30"/>
      <c r="BD281" s="30"/>
      <c r="BE281" s="30"/>
      <c r="BF281" s="30"/>
      <c r="BG281" s="30"/>
      <c r="BH281" s="11"/>
      <c r="BI281" s="11"/>
      <c r="BJ281" s="11"/>
      <c r="BK281" s="11"/>
      <c r="BL281" s="11"/>
      <c r="BM281" s="11"/>
      <c r="BN281" s="11"/>
      <c r="BO281" s="11"/>
      <c r="BP281" s="11"/>
      <c r="BQ281" s="11"/>
      <c r="BR281" s="11"/>
      <c r="BS281" s="11"/>
      <c r="BT281" s="11"/>
      <c r="BU281" s="11"/>
      <c r="BV281" s="11"/>
      <c r="BW281" s="11"/>
      <c r="BX281" s="11"/>
      <c r="BY281" s="11"/>
      <c r="BZ281" s="11"/>
    </row>
    <row r="282" spans="47:78" ht="18" customHeight="1">
      <c r="AU282" s="30"/>
      <c r="AV282" s="30"/>
      <c r="AW282" s="30"/>
      <c r="AX282" s="30"/>
      <c r="AY282" s="30"/>
      <c r="AZ282" s="30"/>
      <c r="BA282" s="30"/>
      <c r="BB282" s="30"/>
      <c r="BC282" s="30"/>
      <c r="BD282" s="30"/>
      <c r="BE282" s="30"/>
      <c r="BF282" s="30"/>
      <c r="BG282" s="30"/>
      <c r="BH282" s="11"/>
      <c r="BI282" s="11"/>
      <c r="BJ282" s="11"/>
      <c r="BK282" s="11"/>
      <c r="BL282" s="11"/>
      <c r="BM282" s="11"/>
      <c r="BN282" s="11"/>
      <c r="BO282" s="11"/>
      <c r="BP282" s="11"/>
      <c r="BQ282" s="11"/>
      <c r="BR282" s="11"/>
      <c r="BS282" s="11"/>
      <c r="BT282" s="11"/>
      <c r="BU282" s="11"/>
      <c r="BV282" s="11"/>
      <c r="BW282" s="11"/>
      <c r="BX282" s="11"/>
      <c r="BY282" s="11"/>
      <c r="BZ282" s="11"/>
    </row>
    <row r="283" spans="47:78" ht="18" customHeight="1">
      <c r="AU283" s="30"/>
      <c r="AV283" s="30"/>
      <c r="AW283" s="30"/>
      <c r="AX283" s="30"/>
      <c r="AY283" s="30"/>
      <c r="AZ283" s="30"/>
      <c r="BA283" s="30"/>
      <c r="BB283" s="30"/>
      <c r="BC283" s="30"/>
      <c r="BD283" s="30"/>
      <c r="BE283" s="30"/>
      <c r="BF283" s="30"/>
      <c r="BG283" s="30"/>
      <c r="BH283" s="11"/>
      <c r="BI283" s="11"/>
      <c r="BJ283" s="11"/>
      <c r="BK283" s="11"/>
      <c r="BL283" s="11"/>
      <c r="BM283" s="11"/>
      <c r="BN283" s="11"/>
      <c r="BO283" s="11"/>
      <c r="BP283" s="11"/>
      <c r="BQ283" s="11"/>
      <c r="BR283" s="11"/>
      <c r="BS283" s="11"/>
      <c r="BT283" s="11"/>
      <c r="BU283" s="11"/>
      <c r="BV283" s="11"/>
      <c r="BW283" s="11"/>
      <c r="BX283" s="11"/>
      <c r="BY283" s="11"/>
      <c r="BZ283" s="11"/>
    </row>
    <row r="284" spans="47:78" ht="18" customHeight="1">
      <c r="AU284" s="30"/>
      <c r="AV284" s="30"/>
      <c r="AW284" s="30"/>
      <c r="AX284" s="30"/>
      <c r="AY284" s="30"/>
      <c r="AZ284" s="30"/>
      <c r="BA284" s="30"/>
      <c r="BB284" s="30"/>
      <c r="BC284" s="30"/>
      <c r="BD284" s="30"/>
      <c r="BE284" s="30"/>
      <c r="BF284" s="30"/>
      <c r="BG284" s="30"/>
      <c r="BH284" s="11"/>
      <c r="BI284" s="11"/>
      <c r="BJ284" s="11"/>
      <c r="BK284" s="11"/>
      <c r="BL284" s="11"/>
      <c r="BM284" s="11"/>
      <c r="BN284" s="11"/>
      <c r="BO284" s="11"/>
      <c r="BP284" s="11"/>
      <c r="BQ284" s="11"/>
      <c r="BR284" s="11"/>
      <c r="BS284" s="11"/>
      <c r="BT284" s="11"/>
      <c r="BU284" s="11"/>
      <c r="BV284" s="11"/>
      <c r="BW284" s="11"/>
      <c r="BX284" s="11"/>
      <c r="BY284" s="11"/>
      <c r="BZ284" s="11"/>
    </row>
    <row r="285" spans="47:78" ht="18" customHeight="1">
      <c r="AU285" s="30"/>
      <c r="AV285" s="30"/>
      <c r="AW285" s="30"/>
      <c r="AX285" s="30"/>
      <c r="AY285" s="30"/>
      <c r="AZ285" s="30"/>
      <c r="BA285" s="30"/>
      <c r="BB285" s="30"/>
      <c r="BC285" s="30"/>
      <c r="BD285" s="30"/>
      <c r="BE285" s="30"/>
      <c r="BF285" s="30"/>
      <c r="BG285" s="30"/>
      <c r="BH285" s="11"/>
      <c r="BI285" s="11"/>
      <c r="BJ285" s="11"/>
      <c r="BK285" s="11"/>
      <c r="BL285" s="11"/>
      <c r="BM285" s="11"/>
      <c r="BN285" s="11"/>
      <c r="BO285" s="11"/>
      <c r="BP285" s="11"/>
      <c r="BQ285" s="11"/>
      <c r="BR285" s="11"/>
      <c r="BS285" s="11"/>
      <c r="BT285" s="11"/>
      <c r="BU285" s="11"/>
      <c r="BV285" s="11"/>
      <c r="BW285" s="11"/>
      <c r="BX285" s="11"/>
      <c r="BY285" s="11"/>
      <c r="BZ285" s="11"/>
    </row>
    <row r="286" spans="47:78" ht="18" customHeight="1">
      <c r="AU286" s="30"/>
      <c r="AV286" s="30"/>
      <c r="AW286" s="30"/>
      <c r="AX286" s="30"/>
      <c r="AY286" s="30"/>
      <c r="AZ286" s="30"/>
      <c r="BA286" s="30"/>
      <c r="BB286" s="30"/>
      <c r="BC286" s="30"/>
      <c r="BD286" s="30"/>
      <c r="BE286" s="30"/>
      <c r="BF286" s="30"/>
      <c r="BG286" s="30"/>
      <c r="BH286" s="11"/>
      <c r="BI286" s="11"/>
      <c r="BJ286" s="11"/>
      <c r="BK286" s="11"/>
      <c r="BL286" s="11"/>
      <c r="BM286" s="11"/>
      <c r="BN286" s="11"/>
      <c r="BO286" s="11"/>
      <c r="BP286" s="11"/>
      <c r="BQ286" s="11"/>
      <c r="BR286" s="11"/>
      <c r="BS286" s="11"/>
      <c r="BT286" s="11"/>
      <c r="BU286" s="11"/>
      <c r="BV286" s="11"/>
      <c r="BW286" s="11"/>
      <c r="BX286" s="11"/>
      <c r="BY286" s="11"/>
      <c r="BZ286" s="11"/>
    </row>
    <row r="287" spans="47:78" ht="18" customHeight="1">
      <c r="AU287" s="30"/>
      <c r="AV287" s="30"/>
      <c r="AW287" s="30"/>
      <c r="AX287" s="30"/>
      <c r="AY287" s="30"/>
      <c r="AZ287" s="30"/>
      <c r="BA287" s="30"/>
      <c r="BB287" s="30"/>
      <c r="BC287" s="30"/>
      <c r="BD287" s="30"/>
      <c r="BE287" s="30"/>
      <c r="BF287" s="30"/>
      <c r="BG287" s="30"/>
      <c r="BH287" s="11"/>
      <c r="BI287" s="11"/>
      <c r="BJ287" s="11"/>
      <c r="BK287" s="11"/>
      <c r="BL287" s="11"/>
      <c r="BM287" s="11"/>
      <c r="BN287" s="11"/>
      <c r="BO287" s="11"/>
      <c r="BP287" s="11"/>
      <c r="BQ287" s="11"/>
      <c r="BR287" s="11"/>
      <c r="BS287" s="11"/>
      <c r="BT287" s="11"/>
      <c r="BU287" s="11"/>
      <c r="BV287" s="11"/>
      <c r="BW287" s="11"/>
      <c r="BX287" s="11"/>
      <c r="BY287" s="11"/>
      <c r="BZ287" s="11"/>
    </row>
    <row r="288" spans="47:78" ht="18" customHeight="1">
      <c r="AU288" s="30"/>
      <c r="AV288" s="30"/>
      <c r="AW288" s="30"/>
      <c r="AX288" s="30"/>
      <c r="AY288" s="30"/>
      <c r="AZ288" s="30"/>
      <c r="BA288" s="30"/>
      <c r="BB288" s="30"/>
      <c r="BC288" s="30"/>
      <c r="BD288" s="30"/>
      <c r="BE288" s="30"/>
      <c r="BF288" s="30"/>
      <c r="BG288" s="30"/>
      <c r="BH288" s="11"/>
      <c r="BI288" s="11"/>
      <c r="BJ288" s="11"/>
      <c r="BK288" s="11"/>
      <c r="BL288" s="11"/>
      <c r="BM288" s="11"/>
      <c r="BN288" s="11"/>
      <c r="BO288" s="11"/>
      <c r="BP288" s="11"/>
      <c r="BQ288" s="11"/>
      <c r="BR288" s="11"/>
      <c r="BS288" s="11"/>
      <c r="BT288" s="11"/>
      <c r="BU288" s="11"/>
      <c r="BV288" s="11"/>
      <c r="BW288" s="11"/>
      <c r="BX288" s="11"/>
      <c r="BY288" s="11"/>
      <c r="BZ288" s="11"/>
    </row>
    <row r="289" spans="47:78" ht="18" customHeight="1">
      <c r="AU289" s="30"/>
      <c r="AV289" s="30"/>
      <c r="AW289" s="30"/>
      <c r="AX289" s="30"/>
      <c r="AY289" s="30"/>
      <c r="AZ289" s="30"/>
      <c r="BA289" s="30"/>
      <c r="BB289" s="30"/>
      <c r="BC289" s="30"/>
      <c r="BD289" s="30"/>
      <c r="BE289" s="30"/>
      <c r="BF289" s="30"/>
      <c r="BG289" s="30"/>
      <c r="BH289" s="11"/>
      <c r="BI289" s="11"/>
      <c r="BJ289" s="11"/>
      <c r="BK289" s="11"/>
      <c r="BL289" s="11"/>
      <c r="BM289" s="11"/>
      <c r="BN289" s="11"/>
      <c r="BO289" s="11"/>
      <c r="BP289" s="11"/>
      <c r="BQ289" s="11"/>
      <c r="BR289" s="11"/>
      <c r="BS289" s="11"/>
      <c r="BT289" s="11"/>
      <c r="BU289" s="11"/>
      <c r="BV289" s="11"/>
      <c r="BW289" s="11"/>
      <c r="BX289" s="11"/>
      <c r="BY289" s="11"/>
      <c r="BZ289" s="11"/>
    </row>
    <row r="290" spans="47:78" ht="18" customHeight="1">
      <c r="AU290" s="30"/>
      <c r="AV290" s="30"/>
      <c r="AW290" s="30"/>
      <c r="AX290" s="30"/>
      <c r="AY290" s="30"/>
      <c r="AZ290" s="30"/>
      <c r="BA290" s="30"/>
      <c r="BB290" s="30"/>
      <c r="BC290" s="30"/>
      <c r="BD290" s="30"/>
      <c r="BE290" s="30"/>
      <c r="BF290" s="30"/>
      <c r="BG290" s="30"/>
      <c r="BH290" s="11"/>
      <c r="BI290" s="11"/>
      <c r="BJ290" s="11"/>
      <c r="BK290" s="11"/>
      <c r="BL290" s="11"/>
      <c r="BM290" s="11"/>
      <c r="BN290" s="11"/>
      <c r="BO290" s="11"/>
      <c r="BP290" s="11"/>
      <c r="BQ290" s="11"/>
      <c r="BR290" s="11"/>
      <c r="BS290" s="11"/>
      <c r="BT290" s="11"/>
      <c r="BU290" s="11"/>
      <c r="BV290" s="11"/>
      <c r="BW290" s="11"/>
      <c r="BX290" s="11"/>
      <c r="BY290" s="11"/>
      <c r="BZ290" s="11"/>
    </row>
    <row r="291" spans="47:78" ht="18" customHeight="1">
      <c r="AU291" s="30"/>
      <c r="AV291" s="30"/>
      <c r="AW291" s="30"/>
      <c r="AX291" s="30"/>
      <c r="AY291" s="30"/>
      <c r="AZ291" s="30"/>
      <c r="BA291" s="30"/>
      <c r="BB291" s="30"/>
      <c r="BC291" s="30"/>
      <c r="BD291" s="30"/>
      <c r="BE291" s="30"/>
      <c r="BF291" s="30"/>
      <c r="BG291" s="30"/>
      <c r="BH291" s="11"/>
      <c r="BI291" s="11"/>
      <c r="BJ291" s="11"/>
      <c r="BK291" s="11"/>
      <c r="BL291" s="11"/>
      <c r="BM291" s="11"/>
      <c r="BN291" s="11"/>
      <c r="BO291" s="11"/>
      <c r="BP291" s="11"/>
      <c r="BQ291" s="11"/>
      <c r="BR291" s="11"/>
      <c r="BS291" s="11"/>
      <c r="BT291" s="11"/>
      <c r="BU291" s="11"/>
      <c r="BV291" s="11"/>
      <c r="BW291" s="11"/>
      <c r="BX291" s="11"/>
      <c r="BY291" s="11"/>
      <c r="BZ291" s="11"/>
    </row>
    <row r="292" spans="47:78" ht="18" customHeight="1">
      <c r="AU292" s="30"/>
      <c r="AV292" s="30"/>
      <c r="AW292" s="30"/>
      <c r="AX292" s="30"/>
      <c r="AY292" s="30"/>
      <c r="AZ292" s="30"/>
      <c r="BA292" s="30"/>
      <c r="BB292" s="30"/>
      <c r="BC292" s="30"/>
      <c r="BD292" s="30"/>
      <c r="BE292" s="30"/>
      <c r="BF292" s="30"/>
      <c r="BG292" s="30"/>
      <c r="BH292" s="11"/>
      <c r="BI292" s="11"/>
      <c r="BJ292" s="11"/>
      <c r="BK292" s="11"/>
      <c r="BL292" s="11"/>
      <c r="BM292" s="11"/>
      <c r="BN292" s="11"/>
      <c r="BO292" s="11"/>
      <c r="BP292" s="11"/>
      <c r="BQ292" s="11"/>
      <c r="BR292" s="11"/>
      <c r="BS292" s="11"/>
      <c r="BT292" s="11"/>
      <c r="BU292" s="11"/>
      <c r="BV292" s="11"/>
      <c r="BW292" s="11"/>
      <c r="BX292" s="11"/>
      <c r="BY292" s="11"/>
      <c r="BZ292" s="11"/>
    </row>
    <row r="293" spans="47:78" ht="18" customHeight="1">
      <c r="AU293" s="30"/>
      <c r="AV293" s="30"/>
      <c r="AW293" s="30"/>
      <c r="AX293" s="30"/>
      <c r="AY293" s="30"/>
      <c r="AZ293" s="30"/>
      <c r="BA293" s="30"/>
      <c r="BB293" s="30"/>
      <c r="BC293" s="30"/>
      <c r="BD293" s="30"/>
      <c r="BE293" s="30"/>
      <c r="BF293" s="30"/>
      <c r="BG293" s="30"/>
      <c r="BH293" s="11"/>
      <c r="BI293" s="11"/>
      <c r="BJ293" s="11"/>
      <c r="BK293" s="11"/>
      <c r="BL293" s="11"/>
      <c r="BM293" s="11"/>
      <c r="BN293" s="11"/>
      <c r="BO293" s="11"/>
      <c r="BP293" s="11"/>
      <c r="BQ293" s="11"/>
      <c r="BR293" s="11"/>
      <c r="BS293" s="11"/>
      <c r="BT293" s="11"/>
      <c r="BU293" s="11"/>
      <c r="BV293" s="11"/>
      <c r="BW293" s="11"/>
      <c r="BX293" s="11"/>
      <c r="BY293" s="11"/>
      <c r="BZ293" s="11"/>
    </row>
    <row r="294" spans="47:78" ht="18" customHeight="1">
      <c r="AU294" s="30"/>
      <c r="AV294" s="30"/>
      <c r="AW294" s="30"/>
      <c r="AX294" s="30"/>
      <c r="AY294" s="30"/>
      <c r="AZ294" s="30"/>
      <c r="BA294" s="30"/>
      <c r="BB294" s="30"/>
      <c r="BC294" s="30"/>
      <c r="BD294" s="30"/>
      <c r="BE294" s="30"/>
      <c r="BF294" s="30"/>
      <c r="BG294" s="30"/>
      <c r="BH294" s="11"/>
      <c r="BI294" s="11"/>
      <c r="BJ294" s="11"/>
      <c r="BK294" s="11"/>
      <c r="BL294" s="11"/>
      <c r="BM294" s="11"/>
      <c r="BN294" s="11"/>
      <c r="BO294" s="11"/>
      <c r="BP294" s="11"/>
      <c r="BQ294" s="11"/>
      <c r="BR294" s="11"/>
      <c r="BS294" s="11"/>
      <c r="BT294" s="11"/>
      <c r="BU294" s="11"/>
      <c r="BV294" s="11"/>
      <c r="BW294" s="11"/>
      <c r="BX294" s="11"/>
      <c r="BY294" s="11"/>
      <c r="BZ294" s="11"/>
    </row>
    <row r="295" spans="47:78" ht="18" customHeight="1">
      <c r="AU295" s="30"/>
      <c r="AV295" s="30"/>
      <c r="AW295" s="30"/>
      <c r="AX295" s="30"/>
      <c r="AY295" s="30"/>
      <c r="AZ295" s="30"/>
      <c r="BA295" s="30"/>
      <c r="BB295" s="30"/>
      <c r="BC295" s="30"/>
      <c r="BD295" s="30"/>
      <c r="BE295" s="30"/>
      <c r="BF295" s="30"/>
      <c r="BG295" s="30"/>
      <c r="BH295" s="11"/>
      <c r="BI295" s="11"/>
      <c r="BJ295" s="11"/>
      <c r="BK295" s="11"/>
      <c r="BL295" s="11"/>
      <c r="BM295" s="11"/>
      <c r="BN295" s="11"/>
      <c r="BO295" s="11"/>
      <c r="BP295" s="11"/>
      <c r="BQ295" s="11"/>
      <c r="BR295" s="11"/>
      <c r="BS295" s="11"/>
      <c r="BT295" s="11"/>
      <c r="BU295" s="11"/>
      <c r="BV295" s="11"/>
      <c r="BW295" s="11"/>
      <c r="BX295" s="11"/>
      <c r="BY295" s="11"/>
      <c r="BZ295" s="11"/>
    </row>
    <row r="296" spans="47:78" ht="18" customHeight="1">
      <c r="AU296" s="30"/>
      <c r="AV296" s="30"/>
      <c r="AW296" s="30"/>
      <c r="AX296" s="30"/>
      <c r="AY296" s="30"/>
      <c r="AZ296" s="30"/>
      <c r="BA296" s="30"/>
      <c r="BB296" s="30"/>
      <c r="BC296" s="30"/>
      <c r="BD296" s="30"/>
      <c r="BE296" s="30"/>
      <c r="BF296" s="30"/>
      <c r="BG296" s="30"/>
      <c r="BH296" s="11"/>
      <c r="BI296" s="11"/>
      <c r="BJ296" s="11"/>
      <c r="BK296" s="11"/>
      <c r="BL296" s="11"/>
      <c r="BM296" s="11"/>
      <c r="BN296" s="11"/>
      <c r="BO296" s="11"/>
      <c r="BP296" s="11"/>
      <c r="BQ296" s="11"/>
      <c r="BR296" s="11"/>
      <c r="BS296" s="11"/>
      <c r="BT296" s="11"/>
      <c r="BU296" s="11"/>
      <c r="BV296" s="11"/>
      <c r="BW296" s="11"/>
      <c r="BX296" s="11"/>
      <c r="BY296" s="11"/>
      <c r="BZ296" s="11"/>
    </row>
    <row r="297" spans="47:78" ht="18" customHeight="1">
      <c r="AU297" s="30"/>
      <c r="AV297" s="30"/>
      <c r="AW297" s="30"/>
      <c r="AX297" s="30"/>
      <c r="AY297" s="30"/>
      <c r="AZ297" s="30"/>
      <c r="BA297" s="30"/>
      <c r="BB297" s="30"/>
      <c r="BC297" s="30"/>
      <c r="BD297" s="30"/>
      <c r="BE297" s="30"/>
      <c r="BF297" s="30"/>
      <c r="BG297" s="30"/>
      <c r="BH297" s="11"/>
      <c r="BI297" s="11"/>
      <c r="BJ297" s="11"/>
      <c r="BK297" s="11"/>
      <c r="BL297" s="11"/>
      <c r="BM297" s="11"/>
      <c r="BN297" s="11"/>
      <c r="BO297" s="11"/>
      <c r="BP297" s="11"/>
      <c r="BQ297" s="11"/>
      <c r="BR297" s="11"/>
      <c r="BS297" s="11"/>
      <c r="BT297" s="11"/>
      <c r="BU297" s="11"/>
      <c r="BV297" s="11"/>
      <c r="BW297" s="11"/>
      <c r="BX297" s="11"/>
      <c r="BY297" s="11"/>
      <c r="BZ297" s="11"/>
    </row>
    <row r="298" spans="47:78" ht="18" customHeight="1">
      <c r="AU298" s="30"/>
      <c r="AV298" s="30"/>
      <c r="AW298" s="30"/>
      <c r="AX298" s="30"/>
      <c r="AY298" s="30"/>
      <c r="AZ298" s="30"/>
      <c r="BA298" s="30"/>
      <c r="BB298" s="30"/>
      <c r="BC298" s="30"/>
      <c r="BD298" s="30"/>
      <c r="BE298" s="30"/>
      <c r="BF298" s="30"/>
      <c r="BG298" s="30"/>
      <c r="BH298" s="11"/>
      <c r="BI298" s="11"/>
      <c r="BJ298" s="11"/>
      <c r="BK298" s="11"/>
      <c r="BL298" s="11"/>
      <c r="BM298" s="11"/>
      <c r="BN298" s="11"/>
      <c r="BO298" s="11"/>
      <c r="BP298" s="11"/>
      <c r="BQ298" s="11"/>
      <c r="BR298" s="11"/>
      <c r="BS298" s="11"/>
      <c r="BT298" s="11"/>
      <c r="BU298" s="11"/>
      <c r="BV298" s="11"/>
      <c r="BW298" s="11"/>
      <c r="BX298" s="11"/>
      <c r="BY298" s="11"/>
      <c r="BZ298" s="11"/>
    </row>
    <row r="299" spans="47:78" ht="18" customHeight="1">
      <c r="AU299" s="30"/>
      <c r="AV299" s="30"/>
      <c r="AW299" s="30"/>
      <c r="AX299" s="30"/>
      <c r="AY299" s="30"/>
      <c r="AZ299" s="30"/>
      <c r="BA299" s="30"/>
      <c r="BB299" s="30"/>
      <c r="BC299" s="30"/>
      <c r="BD299" s="30"/>
      <c r="BE299" s="30"/>
      <c r="BF299" s="30"/>
      <c r="BG299" s="30"/>
      <c r="BH299" s="11"/>
      <c r="BI299" s="11"/>
      <c r="BJ299" s="11"/>
      <c r="BK299" s="11"/>
      <c r="BL299" s="11"/>
      <c r="BM299" s="11"/>
      <c r="BN299" s="11"/>
      <c r="BO299" s="11"/>
      <c r="BP299" s="11"/>
      <c r="BQ299" s="11"/>
      <c r="BR299" s="11"/>
      <c r="BS299" s="11"/>
      <c r="BT299" s="11"/>
      <c r="BU299" s="11"/>
      <c r="BV299" s="11"/>
      <c r="BW299" s="11"/>
      <c r="BX299" s="11"/>
      <c r="BY299" s="11"/>
      <c r="BZ299" s="11"/>
    </row>
    <row r="300" spans="47:78" ht="18" customHeight="1">
      <c r="AU300" s="30"/>
      <c r="AV300" s="30"/>
      <c r="AW300" s="30"/>
      <c r="AX300" s="30"/>
      <c r="AY300" s="30"/>
      <c r="AZ300" s="30"/>
      <c r="BA300" s="30"/>
      <c r="BB300" s="30"/>
      <c r="BC300" s="30"/>
      <c r="BD300" s="30"/>
      <c r="BE300" s="30"/>
      <c r="BF300" s="30"/>
      <c r="BG300" s="30"/>
      <c r="BH300" s="11"/>
      <c r="BI300" s="11"/>
      <c r="BJ300" s="11"/>
      <c r="BK300" s="11"/>
      <c r="BL300" s="11"/>
      <c r="BM300" s="11"/>
      <c r="BN300" s="11"/>
      <c r="BO300" s="11"/>
      <c r="BP300" s="11"/>
      <c r="BQ300" s="11"/>
      <c r="BR300" s="11"/>
      <c r="BS300" s="11"/>
      <c r="BT300" s="11"/>
      <c r="BU300" s="11"/>
      <c r="BV300" s="11"/>
      <c r="BW300" s="11"/>
      <c r="BX300" s="11"/>
      <c r="BY300" s="11"/>
      <c r="BZ300" s="11"/>
    </row>
    <row r="301" spans="47:78" ht="18" customHeight="1">
      <c r="AU301" s="30"/>
      <c r="AV301" s="30"/>
      <c r="AW301" s="30"/>
      <c r="AX301" s="30"/>
      <c r="AY301" s="30"/>
      <c r="AZ301" s="30"/>
      <c r="BA301" s="30"/>
      <c r="BB301" s="30"/>
      <c r="BC301" s="30"/>
      <c r="BD301" s="30"/>
      <c r="BE301" s="30"/>
      <c r="BF301" s="30"/>
      <c r="BG301" s="30"/>
      <c r="BH301" s="11"/>
      <c r="BI301" s="11"/>
      <c r="BJ301" s="11"/>
      <c r="BK301" s="11"/>
      <c r="BL301" s="11"/>
      <c r="BM301" s="11"/>
      <c r="BN301" s="11"/>
      <c r="BO301" s="11"/>
      <c r="BP301" s="11"/>
      <c r="BQ301" s="11"/>
      <c r="BR301" s="11"/>
      <c r="BS301" s="11"/>
      <c r="BT301" s="11"/>
      <c r="BU301" s="11"/>
      <c r="BV301" s="11"/>
      <c r="BW301" s="11"/>
      <c r="BX301" s="11"/>
      <c r="BY301" s="11"/>
      <c r="BZ301" s="11"/>
    </row>
    <row r="302" spans="47:78" ht="18" customHeight="1">
      <c r="AU302" s="30"/>
      <c r="AV302" s="30"/>
      <c r="AW302" s="30"/>
      <c r="AX302" s="30"/>
      <c r="AY302" s="30"/>
      <c r="AZ302" s="30"/>
      <c r="BA302" s="30"/>
      <c r="BB302" s="30"/>
      <c r="BC302" s="30"/>
      <c r="BD302" s="30"/>
      <c r="BE302" s="30"/>
      <c r="BF302" s="30"/>
      <c r="BG302" s="30"/>
      <c r="BH302" s="11"/>
      <c r="BI302" s="11"/>
      <c r="BJ302" s="11"/>
      <c r="BK302" s="11"/>
      <c r="BL302" s="11"/>
      <c r="BM302" s="11"/>
      <c r="BN302" s="11"/>
      <c r="BO302" s="11"/>
      <c r="BP302" s="11"/>
      <c r="BQ302" s="11"/>
      <c r="BR302" s="11"/>
      <c r="BS302" s="11"/>
      <c r="BT302" s="11"/>
      <c r="BU302" s="11"/>
      <c r="BV302" s="11"/>
      <c r="BW302" s="11"/>
      <c r="BX302" s="11"/>
      <c r="BY302" s="11"/>
      <c r="BZ302" s="11"/>
    </row>
    <row r="303" spans="47:78" ht="18" customHeight="1">
      <c r="AU303" s="30"/>
      <c r="AV303" s="30"/>
      <c r="AW303" s="30"/>
      <c r="AX303" s="30"/>
      <c r="AY303" s="30"/>
      <c r="AZ303" s="30"/>
      <c r="BA303" s="30"/>
      <c r="BB303" s="30"/>
      <c r="BC303" s="30"/>
      <c r="BD303" s="30"/>
      <c r="BE303" s="30"/>
      <c r="BF303" s="30"/>
      <c r="BG303" s="30"/>
      <c r="BH303" s="11"/>
      <c r="BI303" s="11"/>
      <c r="BJ303" s="11"/>
      <c r="BK303" s="11"/>
      <c r="BL303" s="11"/>
      <c r="BM303" s="11"/>
      <c r="BN303" s="11"/>
      <c r="BO303" s="11"/>
      <c r="BP303" s="11"/>
      <c r="BQ303" s="11"/>
      <c r="BR303" s="11"/>
      <c r="BS303" s="11"/>
      <c r="BT303" s="11"/>
      <c r="BU303" s="11"/>
      <c r="BV303" s="11"/>
      <c r="BW303" s="11"/>
      <c r="BX303" s="11"/>
      <c r="BY303" s="11"/>
      <c r="BZ303" s="11"/>
    </row>
    <row r="304" spans="47:78" ht="18" customHeight="1">
      <c r="AU304" s="30"/>
      <c r="AV304" s="30"/>
      <c r="AW304" s="30"/>
      <c r="AX304" s="30"/>
      <c r="AY304" s="30"/>
      <c r="AZ304" s="30"/>
      <c r="BA304" s="30"/>
      <c r="BB304" s="30"/>
      <c r="BC304" s="30"/>
      <c r="BD304" s="30"/>
      <c r="BE304" s="30"/>
      <c r="BF304" s="30"/>
      <c r="BG304" s="30"/>
      <c r="BH304" s="11"/>
      <c r="BI304" s="11"/>
      <c r="BJ304" s="11"/>
      <c r="BK304" s="11"/>
      <c r="BL304" s="11"/>
      <c r="BM304" s="11"/>
      <c r="BN304" s="11"/>
      <c r="BO304" s="11"/>
      <c r="BP304" s="11"/>
      <c r="BQ304" s="11"/>
      <c r="BR304" s="11"/>
      <c r="BS304" s="11"/>
      <c r="BT304" s="11"/>
      <c r="BU304" s="11"/>
      <c r="BV304" s="11"/>
      <c r="BW304" s="11"/>
      <c r="BX304" s="11"/>
      <c r="BY304" s="11"/>
      <c r="BZ304" s="11"/>
    </row>
    <row r="305" spans="47:78" ht="18" customHeight="1">
      <c r="AU305" s="30"/>
      <c r="AV305" s="30"/>
      <c r="AW305" s="30"/>
      <c r="AX305" s="30"/>
      <c r="AY305" s="30"/>
      <c r="AZ305" s="30"/>
      <c r="BA305" s="30"/>
      <c r="BB305" s="30"/>
      <c r="BC305" s="30"/>
      <c r="BD305" s="30"/>
      <c r="BE305" s="30"/>
      <c r="BF305" s="30"/>
      <c r="BG305" s="30"/>
      <c r="BH305" s="11"/>
      <c r="BI305" s="11"/>
      <c r="BJ305" s="11"/>
      <c r="BK305" s="11"/>
      <c r="BL305" s="11"/>
      <c r="BM305" s="11"/>
      <c r="BN305" s="11"/>
      <c r="BO305" s="11"/>
      <c r="BP305" s="11"/>
      <c r="BQ305" s="11"/>
      <c r="BR305" s="11"/>
      <c r="BS305" s="11"/>
      <c r="BT305" s="11"/>
      <c r="BU305" s="11"/>
      <c r="BV305" s="11"/>
      <c r="BW305" s="11"/>
      <c r="BX305" s="11"/>
      <c r="BY305" s="11"/>
      <c r="BZ305" s="11"/>
    </row>
    <row r="306" spans="47:78" ht="18" customHeight="1">
      <c r="AU306" s="30"/>
      <c r="AV306" s="30"/>
      <c r="AW306" s="30"/>
      <c r="AX306" s="30"/>
      <c r="AY306" s="30"/>
      <c r="AZ306" s="30"/>
      <c r="BA306" s="30"/>
      <c r="BB306" s="30"/>
      <c r="BC306" s="30"/>
      <c r="BD306" s="30"/>
      <c r="BE306" s="30"/>
      <c r="BF306" s="30"/>
      <c r="BG306" s="30"/>
      <c r="BH306" s="11"/>
      <c r="BI306" s="11"/>
      <c r="BJ306" s="11"/>
      <c r="BK306" s="11"/>
      <c r="BL306" s="11"/>
      <c r="BM306" s="11"/>
      <c r="BN306" s="11"/>
      <c r="BO306" s="11"/>
      <c r="BP306" s="11"/>
      <c r="BQ306" s="11"/>
      <c r="BR306" s="11"/>
      <c r="BS306" s="11"/>
      <c r="BT306" s="11"/>
      <c r="BU306" s="11"/>
      <c r="BV306" s="11"/>
      <c r="BW306" s="11"/>
      <c r="BX306" s="11"/>
      <c r="BY306" s="11"/>
      <c r="BZ306" s="11"/>
    </row>
    <row r="307" spans="47:78" ht="18" customHeight="1">
      <c r="AU307" s="30"/>
      <c r="AV307" s="30"/>
      <c r="AW307" s="30"/>
      <c r="AX307" s="30"/>
      <c r="AY307" s="30"/>
      <c r="AZ307" s="30"/>
      <c r="BA307" s="30"/>
      <c r="BB307" s="30"/>
      <c r="BC307" s="30"/>
      <c r="BD307" s="30"/>
      <c r="BE307" s="30"/>
      <c r="BF307" s="30"/>
      <c r="BG307" s="30"/>
      <c r="BH307" s="11"/>
      <c r="BI307" s="11"/>
      <c r="BJ307" s="11"/>
      <c r="BK307" s="11"/>
      <c r="BL307" s="11"/>
      <c r="BM307" s="11"/>
      <c r="BN307" s="11"/>
      <c r="BO307" s="11"/>
      <c r="BP307" s="11"/>
      <c r="BQ307" s="11"/>
      <c r="BR307" s="11"/>
      <c r="BS307" s="11"/>
      <c r="BT307" s="11"/>
      <c r="BU307" s="11"/>
      <c r="BV307" s="11"/>
      <c r="BW307" s="11"/>
      <c r="BX307" s="11"/>
      <c r="BY307" s="11"/>
      <c r="BZ307" s="11"/>
    </row>
    <row r="308" spans="47:78" ht="18" customHeight="1">
      <c r="AU308" s="30"/>
      <c r="AV308" s="30"/>
      <c r="AW308" s="30"/>
      <c r="AX308" s="30"/>
      <c r="AY308" s="30"/>
      <c r="AZ308" s="30"/>
      <c r="BA308" s="30"/>
      <c r="BB308" s="30"/>
      <c r="BC308" s="30"/>
      <c r="BD308" s="30"/>
      <c r="BE308" s="30"/>
      <c r="BF308" s="30"/>
      <c r="BG308" s="30"/>
      <c r="BH308" s="11"/>
      <c r="BI308" s="11"/>
      <c r="BJ308" s="11"/>
      <c r="BK308" s="11"/>
      <c r="BL308" s="11"/>
      <c r="BM308" s="11"/>
      <c r="BN308" s="11"/>
      <c r="BO308" s="11"/>
      <c r="BP308" s="11"/>
      <c r="BQ308" s="11"/>
      <c r="BR308" s="11"/>
      <c r="BS308" s="11"/>
      <c r="BT308" s="11"/>
      <c r="BU308" s="11"/>
      <c r="BV308" s="11"/>
      <c r="BW308" s="11"/>
      <c r="BX308" s="11"/>
      <c r="BY308" s="11"/>
      <c r="BZ308" s="11"/>
    </row>
    <row r="309" spans="47:78" ht="18" customHeight="1">
      <c r="AU309" s="30"/>
      <c r="AV309" s="30"/>
      <c r="AW309" s="30"/>
      <c r="AX309" s="30"/>
      <c r="AY309" s="30"/>
      <c r="AZ309" s="30"/>
      <c r="BA309" s="30"/>
      <c r="BB309" s="30"/>
      <c r="BC309" s="30"/>
      <c r="BD309" s="30"/>
      <c r="BE309" s="30"/>
      <c r="BF309" s="30"/>
      <c r="BG309" s="30"/>
      <c r="BH309" s="11"/>
      <c r="BI309" s="11"/>
      <c r="BJ309" s="11"/>
      <c r="BK309" s="11"/>
      <c r="BL309" s="11"/>
      <c r="BM309" s="11"/>
      <c r="BN309" s="11"/>
      <c r="BO309" s="11"/>
      <c r="BP309" s="11"/>
      <c r="BQ309" s="11"/>
      <c r="BR309" s="11"/>
      <c r="BS309" s="11"/>
      <c r="BT309" s="11"/>
      <c r="BU309" s="11"/>
      <c r="BV309" s="11"/>
      <c r="BW309" s="11"/>
      <c r="BX309" s="11"/>
      <c r="BY309" s="11"/>
      <c r="BZ309" s="11"/>
    </row>
    <row r="310" spans="47:78" ht="18" customHeight="1">
      <c r="AU310" s="30"/>
      <c r="AV310" s="30"/>
      <c r="AW310" s="30"/>
      <c r="AX310" s="30"/>
      <c r="AY310" s="30"/>
      <c r="AZ310" s="30"/>
      <c r="BA310" s="30"/>
      <c r="BB310" s="30"/>
      <c r="BC310" s="30"/>
      <c r="BD310" s="30"/>
      <c r="BE310" s="30"/>
      <c r="BF310" s="30"/>
      <c r="BG310" s="30"/>
      <c r="BH310" s="11"/>
      <c r="BI310" s="11"/>
      <c r="BJ310" s="11"/>
      <c r="BK310" s="11"/>
      <c r="BL310" s="11"/>
      <c r="BM310" s="11"/>
      <c r="BN310" s="11"/>
      <c r="BO310" s="11"/>
      <c r="BP310" s="11"/>
      <c r="BQ310" s="11"/>
      <c r="BR310" s="11"/>
      <c r="BS310" s="11"/>
      <c r="BT310" s="11"/>
      <c r="BU310" s="11"/>
      <c r="BV310" s="11"/>
      <c r="BW310" s="11"/>
      <c r="BX310" s="11"/>
      <c r="BY310" s="11"/>
      <c r="BZ310" s="11"/>
    </row>
    <row r="311" spans="47:78" ht="18" customHeight="1">
      <c r="AU311" s="30"/>
      <c r="AV311" s="30"/>
      <c r="AW311" s="30"/>
      <c r="AX311" s="30"/>
      <c r="AY311" s="30"/>
      <c r="AZ311" s="30"/>
      <c r="BA311" s="30"/>
      <c r="BB311" s="30"/>
      <c r="BC311" s="30"/>
      <c r="BD311" s="30"/>
      <c r="BE311" s="30"/>
      <c r="BF311" s="30"/>
      <c r="BG311" s="30"/>
      <c r="BH311" s="11"/>
      <c r="BI311" s="11"/>
      <c r="BJ311" s="11"/>
      <c r="BK311" s="11"/>
      <c r="BL311" s="11"/>
      <c r="BM311" s="11"/>
      <c r="BN311" s="11"/>
      <c r="BO311" s="11"/>
      <c r="BP311" s="11"/>
      <c r="BQ311" s="11"/>
      <c r="BR311" s="11"/>
      <c r="BS311" s="11"/>
      <c r="BT311" s="11"/>
      <c r="BU311" s="11"/>
      <c r="BV311" s="11"/>
      <c r="BW311" s="11"/>
      <c r="BX311" s="11"/>
      <c r="BY311" s="11"/>
      <c r="BZ311" s="11"/>
    </row>
    <row r="312" spans="47:78" ht="18" customHeight="1">
      <c r="AU312" s="30"/>
      <c r="AV312" s="30"/>
      <c r="AW312" s="30"/>
      <c r="AX312" s="30"/>
      <c r="AY312" s="30"/>
      <c r="AZ312" s="30"/>
      <c r="BA312" s="30"/>
      <c r="BB312" s="30"/>
      <c r="BC312" s="30"/>
      <c r="BD312" s="30"/>
      <c r="BE312" s="30"/>
      <c r="BF312" s="30"/>
      <c r="BG312" s="30"/>
      <c r="BH312" s="11"/>
      <c r="BI312" s="11"/>
      <c r="BJ312" s="11"/>
      <c r="BK312" s="11"/>
      <c r="BL312" s="11"/>
      <c r="BM312" s="11"/>
      <c r="BN312" s="11"/>
      <c r="BO312" s="11"/>
      <c r="BP312" s="11"/>
      <c r="BQ312" s="11"/>
      <c r="BR312" s="11"/>
      <c r="BS312" s="11"/>
      <c r="BT312" s="11"/>
      <c r="BU312" s="11"/>
      <c r="BV312" s="11"/>
      <c r="BW312" s="11"/>
      <c r="BX312" s="11"/>
      <c r="BY312" s="11"/>
      <c r="BZ312" s="11"/>
    </row>
    <row r="313" spans="47:78" ht="18" customHeight="1">
      <c r="AU313" s="30"/>
      <c r="AV313" s="30"/>
      <c r="AW313" s="30"/>
      <c r="AX313" s="30"/>
      <c r="AY313" s="30"/>
      <c r="AZ313" s="30"/>
      <c r="BA313" s="30"/>
      <c r="BB313" s="30"/>
      <c r="BC313" s="30"/>
      <c r="BD313" s="30"/>
      <c r="BE313" s="30"/>
      <c r="BF313" s="30"/>
      <c r="BG313" s="30"/>
      <c r="BH313" s="11"/>
      <c r="BI313" s="11"/>
      <c r="BJ313" s="11"/>
      <c r="BK313" s="11"/>
      <c r="BL313" s="11"/>
      <c r="BM313" s="11"/>
      <c r="BN313" s="11"/>
      <c r="BO313" s="11"/>
      <c r="BP313" s="11"/>
      <c r="BQ313" s="11"/>
      <c r="BR313" s="11"/>
      <c r="BS313" s="11"/>
      <c r="BT313" s="11"/>
      <c r="BU313" s="11"/>
      <c r="BV313" s="11"/>
      <c r="BW313" s="11"/>
      <c r="BX313" s="11"/>
      <c r="BY313" s="11"/>
      <c r="BZ313" s="11"/>
    </row>
    <row r="314" spans="47:78" ht="18" customHeight="1">
      <c r="AU314" s="30"/>
      <c r="AV314" s="30"/>
      <c r="AW314" s="30"/>
      <c r="AX314" s="30"/>
      <c r="AY314" s="30"/>
      <c r="AZ314" s="30"/>
      <c r="BA314" s="30"/>
      <c r="BB314" s="30"/>
      <c r="BC314" s="30"/>
      <c r="BD314" s="30"/>
      <c r="BE314" s="30"/>
      <c r="BF314" s="30"/>
      <c r="BG314" s="30"/>
      <c r="BH314" s="11"/>
      <c r="BI314" s="11"/>
      <c r="BJ314" s="11"/>
      <c r="BK314" s="11"/>
      <c r="BL314" s="11"/>
      <c r="BM314" s="11"/>
      <c r="BN314" s="11"/>
      <c r="BO314" s="11"/>
      <c r="BP314" s="11"/>
      <c r="BQ314" s="11"/>
      <c r="BR314" s="11"/>
      <c r="BS314" s="11"/>
      <c r="BT314" s="11"/>
      <c r="BU314" s="11"/>
      <c r="BV314" s="11"/>
      <c r="BW314" s="11"/>
      <c r="BX314" s="11"/>
      <c r="BY314" s="11"/>
      <c r="BZ314" s="11"/>
    </row>
    <row r="315" spans="47:78" ht="18" customHeight="1">
      <c r="AU315" s="30"/>
      <c r="AV315" s="30"/>
      <c r="AW315" s="30"/>
      <c r="AX315" s="30"/>
      <c r="AY315" s="30"/>
      <c r="AZ315" s="30"/>
      <c r="BA315" s="30"/>
      <c r="BB315" s="30"/>
      <c r="BC315" s="30"/>
      <c r="BD315" s="30"/>
      <c r="BE315" s="30"/>
      <c r="BF315" s="30"/>
      <c r="BG315" s="30"/>
      <c r="BH315" s="11"/>
      <c r="BI315" s="11"/>
      <c r="BJ315" s="11"/>
      <c r="BK315" s="11"/>
      <c r="BL315" s="11"/>
      <c r="BM315" s="11"/>
      <c r="BN315" s="11"/>
      <c r="BO315" s="11"/>
      <c r="BP315" s="11"/>
      <c r="BQ315" s="11"/>
      <c r="BR315" s="11"/>
      <c r="BS315" s="11"/>
      <c r="BT315" s="11"/>
      <c r="BU315" s="11"/>
      <c r="BV315" s="11"/>
      <c r="BW315" s="11"/>
      <c r="BX315" s="11"/>
      <c r="BY315" s="11"/>
      <c r="BZ315" s="11"/>
    </row>
    <row r="316" spans="47:78" ht="18" customHeight="1">
      <c r="AU316" s="30"/>
      <c r="AV316" s="30"/>
      <c r="AW316" s="30"/>
      <c r="AX316" s="30"/>
      <c r="AY316" s="30"/>
      <c r="AZ316" s="30"/>
      <c r="BA316" s="30"/>
      <c r="BB316" s="30"/>
      <c r="BC316" s="30"/>
      <c r="BD316" s="30"/>
      <c r="BE316" s="30"/>
      <c r="BF316" s="30"/>
      <c r="BG316" s="30"/>
      <c r="BH316" s="11"/>
      <c r="BI316" s="11"/>
      <c r="BJ316" s="11"/>
      <c r="BK316" s="11"/>
      <c r="BL316" s="11"/>
      <c r="BM316" s="11"/>
      <c r="BN316" s="11"/>
      <c r="BO316" s="11"/>
      <c r="BP316" s="11"/>
      <c r="BQ316" s="11"/>
      <c r="BR316" s="11"/>
      <c r="BS316" s="11"/>
      <c r="BT316" s="11"/>
      <c r="BU316" s="11"/>
      <c r="BV316" s="11"/>
      <c r="BW316" s="11"/>
      <c r="BX316" s="11"/>
      <c r="BY316" s="11"/>
      <c r="BZ316" s="11"/>
    </row>
    <row r="317" spans="47:78" ht="18" customHeight="1">
      <c r="AU317" s="30"/>
      <c r="AV317" s="30"/>
      <c r="AW317" s="30"/>
      <c r="AX317" s="30"/>
      <c r="AY317" s="30"/>
      <c r="AZ317" s="30"/>
      <c r="BA317" s="30"/>
      <c r="BB317" s="30"/>
      <c r="BC317" s="30"/>
      <c r="BD317" s="30"/>
      <c r="BE317" s="30"/>
      <c r="BF317" s="30"/>
      <c r="BG317" s="30"/>
      <c r="BH317" s="11"/>
      <c r="BI317" s="11"/>
      <c r="BJ317" s="11"/>
      <c r="BK317" s="11"/>
      <c r="BL317" s="11"/>
      <c r="BM317" s="11"/>
      <c r="BN317" s="11"/>
      <c r="BO317" s="11"/>
      <c r="BP317" s="11"/>
      <c r="BQ317" s="11"/>
      <c r="BR317" s="11"/>
      <c r="BS317" s="11"/>
      <c r="BT317" s="11"/>
      <c r="BU317" s="11"/>
      <c r="BV317" s="11"/>
      <c r="BW317" s="11"/>
      <c r="BX317" s="11"/>
      <c r="BY317" s="11"/>
      <c r="BZ317" s="11"/>
    </row>
    <row r="318" spans="47:78" ht="18" customHeight="1">
      <c r="AU318" s="30"/>
      <c r="AV318" s="30"/>
      <c r="AW318" s="30"/>
      <c r="AX318" s="30"/>
      <c r="AY318" s="30"/>
      <c r="AZ318" s="30"/>
      <c r="BA318" s="30"/>
      <c r="BB318" s="30"/>
      <c r="BC318" s="30"/>
      <c r="BD318" s="30"/>
      <c r="BE318" s="30"/>
      <c r="BF318" s="30"/>
      <c r="BG318" s="30"/>
      <c r="BH318" s="11"/>
      <c r="BI318" s="11"/>
      <c r="BJ318" s="11"/>
      <c r="BK318" s="11"/>
      <c r="BL318" s="11"/>
      <c r="BM318" s="11"/>
      <c r="BN318" s="11"/>
      <c r="BO318" s="11"/>
      <c r="BP318" s="11"/>
      <c r="BQ318" s="11"/>
      <c r="BR318" s="11"/>
      <c r="BS318" s="11"/>
      <c r="BT318" s="11"/>
      <c r="BU318" s="11"/>
      <c r="BV318" s="11"/>
      <c r="BW318" s="11"/>
      <c r="BX318" s="11"/>
      <c r="BY318" s="11"/>
      <c r="BZ318" s="11"/>
    </row>
    <row r="319" spans="47:78" ht="18" customHeight="1">
      <c r="AU319" s="30"/>
      <c r="AV319" s="30"/>
      <c r="AW319" s="30"/>
      <c r="AX319" s="30"/>
      <c r="AY319" s="30"/>
      <c r="AZ319" s="30"/>
      <c r="BA319" s="30"/>
      <c r="BB319" s="30"/>
      <c r="BC319" s="30"/>
      <c r="BD319" s="30"/>
      <c r="BE319" s="30"/>
      <c r="BF319" s="30"/>
      <c r="BG319" s="30"/>
      <c r="BH319" s="11"/>
      <c r="BI319" s="11"/>
      <c r="BJ319" s="11"/>
      <c r="BK319" s="11"/>
      <c r="BL319" s="11"/>
      <c r="BM319" s="11"/>
      <c r="BN319" s="11"/>
      <c r="BO319" s="11"/>
      <c r="BP319" s="11"/>
      <c r="BQ319" s="11"/>
      <c r="BR319" s="11"/>
      <c r="BS319" s="11"/>
      <c r="BT319" s="11"/>
      <c r="BU319" s="11"/>
      <c r="BV319" s="11"/>
      <c r="BW319" s="11"/>
      <c r="BX319" s="11"/>
      <c r="BY319" s="11"/>
      <c r="BZ319" s="11"/>
    </row>
    <row r="320" spans="47:78" ht="18" customHeight="1">
      <c r="AU320" s="30"/>
      <c r="AV320" s="30"/>
      <c r="AW320" s="30"/>
      <c r="AX320" s="30"/>
      <c r="AY320" s="30"/>
      <c r="AZ320" s="30"/>
      <c r="BA320" s="30"/>
      <c r="BB320" s="30"/>
      <c r="BC320" s="30"/>
      <c r="BD320" s="30"/>
      <c r="BE320" s="30"/>
      <c r="BF320" s="30"/>
      <c r="BG320" s="30"/>
      <c r="BH320" s="11"/>
      <c r="BI320" s="11"/>
      <c r="BJ320" s="11"/>
      <c r="BK320" s="11"/>
      <c r="BL320" s="11"/>
      <c r="BM320" s="11"/>
      <c r="BN320" s="11"/>
      <c r="BO320" s="11"/>
      <c r="BP320" s="11"/>
      <c r="BQ320" s="11"/>
      <c r="BR320" s="11"/>
      <c r="BS320" s="11"/>
      <c r="BT320" s="11"/>
      <c r="BU320" s="11"/>
      <c r="BV320" s="11"/>
      <c r="BW320" s="11"/>
      <c r="BX320" s="11"/>
      <c r="BY320" s="11"/>
      <c r="BZ320" s="11"/>
    </row>
    <row r="321" spans="47:78" ht="18" customHeight="1">
      <c r="AU321" s="30"/>
      <c r="AV321" s="30"/>
      <c r="AW321" s="30"/>
      <c r="AX321" s="30"/>
      <c r="AY321" s="30"/>
      <c r="AZ321" s="30"/>
      <c r="BA321" s="30"/>
      <c r="BB321" s="30"/>
      <c r="BC321" s="30"/>
      <c r="BD321" s="30"/>
      <c r="BE321" s="30"/>
      <c r="BF321" s="30"/>
      <c r="BG321" s="30"/>
      <c r="BH321" s="11"/>
      <c r="BI321" s="11"/>
      <c r="BJ321" s="11"/>
      <c r="BK321" s="11"/>
      <c r="BL321" s="11"/>
      <c r="BM321" s="11"/>
      <c r="BN321" s="11"/>
      <c r="BO321" s="11"/>
      <c r="BP321" s="11"/>
      <c r="BQ321" s="11"/>
      <c r="BR321" s="11"/>
      <c r="BS321" s="11"/>
      <c r="BT321" s="11"/>
      <c r="BU321" s="11"/>
      <c r="BV321" s="11"/>
      <c r="BW321" s="11"/>
      <c r="BX321" s="11"/>
      <c r="BY321" s="11"/>
      <c r="BZ321" s="11"/>
    </row>
    <row r="322" spans="47:78" ht="18" customHeight="1">
      <c r="AU322" s="30"/>
      <c r="AV322" s="30"/>
      <c r="AW322" s="30"/>
      <c r="AX322" s="30"/>
      <c r="AY322" s="30"/>
      <c r="AZ322" s="30"/>
      <c r="BA322" s="30"/>
      <c r="BB322" s="30"/>
      <c r="BC322" s="30"/>
      <c r="BD322" s="30"/>
      <c r="BE322" s="30"/>
      <c r="BF322" s="30"/>
      <c r="BG322" s="30"/>
      <c r="BH322" s="11"/>
      <c r="BI322" s="11"/>
      <c r="BJ322" s="11"/>
      <c r="BK322" s="11"/>
      <c r="BL322" s="11"/>
      <c r="BM322" s="11"/>
      <c r="BN322" s="11"/>
      <c r="BO322" s="11"/>
      <c r="BP322" s="11"/>
      <c r="BQ322" s="11"/>
      <c r="BR322" s="11"/>
      <c r="BS322" s="11"/>
      <c r="BT322" s="11"/>
      <c r="BU322" s="11"/>
      <c r="BV322" s="11"/>
      <c r="BW322" s="11"/>
      <c r="BX322" s="11"/>
      <c r="BY322" s="11"/>
      <c r="BZ322" s="11"/>
    </row>
    <row r="323" spans="47:78" ht="18" customHeight="1">
      <c r="AU323" s="30"/>
      <c r="AV323" s="30"/>
      <c r="AW323" s="30"/>
      <c r="AX323" s="30"/>
      <c r="AY323" s="30"/>
      <c r="AZ323" s="30"/>
      <c r="BA323" s="30"/>
      <c r="BB323" s="30"/>
      <c r="BC323" s="30"/>
      <c r="BD323" s="30"/>
      <c r="BE323" s="30"/>
      <c r="BF323" s="30"/>
      <c r="BG323" s="30"/>
      <c r="BH323" s="11"/>
      <c r="BI323" s="11"/>
      <c r="BJ323" s="11"/>
      <c r="BK323" s="11"/>
      <c r="BL323" s="11"/>
      <c r="BM323" s="11"/>
      <c r="BN323" s="11"/>
      <c r="BO323" s="11"/>
      <c r="BP323" s="11"/>
      <c r="BQ323" s="11"/>
      <c r="BR323" s="11"/>
      <c r="BS323" s="11"/>
      <c r="BT323" s="11"/>
      <c r="BU323" s="11"/>
      <c r="BV323" s="11"/>
      <c r="BW323" s="11"/>
      <c r="BX323" s="11"/>
      <c r="BY323" s="11"/>
      <c r="BZ323" s="11"/>
    </row>
    <row r="324" spans="47:78" ht="18" customHeight="1">
      <c r="AU324" s="30"/>
      <c r="AV324" s="30"/>
      <c r="AW324" s="30"/>
      <c r="AX324" s="30"/>
      <c r="AY324" s="30"/>
      <c r="AZ324" s="30"/>
      <c r="BA324" s="30"/>
      <c r="BB324" s="30"/>
      <c r="BC324" s="30"/>
      <c r="BD324" s="30"/>
      <c r="BE324" s="30"/>
      <c r="BF324" s="30"/>
      <c r="BG324" s="30"/>
      <c r="BH324" s="11"/>
      <c r="BI324" s="11"/>
      <c r="BJ324" s="11"/>
      <c r="BK324" s="11"/>
      <c r="BL324" s="11"/>
      <c r="BM324" s="11"/>
      <c r="BN324" s="11"/>
      <c r="BO324" s="11"/>
      <c r="BP324" s="11"/>
      <c r="BQ324" s="11"/>
      <c r="BR324" s="11"/>
      <c r="BS324" s="11"/>
      <c r="BT324" s="11"/>
      <c r="BU324" s="11"/>
      <c r="BV324" s="11"/>
      <c r="BW324" s="11"/>
      <c r="BX324" s="11"/>
      <c r="BY324" s="11"/>
      <c r="BZ324" s="11"/>
    </row>
    <row r="325" spans="47:78" ht="18" customHeight="1">
      <c r="AU325" s="30"/>
      <c r="AV325" s="30"/>
      <c r="AW325" s="30"/>
      <c r="AX325" s="30"/>
      <c r="AY325" s="30"/>
      <c r="AZ325" s="30"/>
      <c r="BA325" s="30"/>
      <c r="BB325" s="30"/>
      <c r="BC325" s="30"/>
      <c r="BD325" s="30"/>
      <c r="BE325" s="30"/>
      <c r="BF325" s="30"/>
      <c r="BG325" s="30"/>
      <c r="BH325" s="11"/>
      <c r="BI325" s="11"/>
      <c r="BJ325" s="11"/>
      <c r="BK325" s="11"/>
      <c r="BL325" s="11"/>
      <c r="BM325" s="11"/>
      <c r="BN325" s="11"/>
      <c r="BO325" s="11"/>
      <c r="BP325" s="11"/>
      <c r="BQ325" s="11"/>
      <c r="BR325" s="11"/>
      <c r="BS325" s="11"/>
      <c r="BT325" s="11"/>
      <c r="BU325" s="11"/>
      <c r="BV325" s="11"/>
      <c r="BW325" s="11"/>
      <c r="BX325" s="11"/>
      <c r="BY325" s="11"/>
      <c r="BZ325" s="11"/>
    </row>
    <row r="326" spans="47:78" ht="18" customHeight="1">
      <c r="AU326" s="30"/>
      <c r="AV326" s="30"/>
      <c r="AW326" s="30"/>
      <c r="AX326" s="30"/>
      <c r="AY326" s="30"/>
      <c r="AZ326" s="30"/>
      <c r="BA326" s="30"/>
      <c r="BB326" s="30"/>
      <c r="BC326" s="30"/>
      <c r="BD326" s="30"/>
      <c r="BE326" s="30"/>
      <c r="BF326" s="30"/>
      <c r="BG326" s="30"/>
      <c r="BH326" s="11"/>
      <c r="BI326" s="11"/>
      <c r="BJ326" s="11"/>
      <c r="BK326" s="11"/>
      <c r="BL326" s="11"/>
      <c r="BM326" s="11"/>
      <c r="BN326" s="11"/>
      <c r="BO326" s="11"/>
      <c r="BP326" s="11"/>
      <c r="BQ326" s="11"/>
      <c r="BR326" s="11"/>
      <c r="BS326" s="11"/>
      <c r="BT326" s="11"/>
      <c r="BU326" s="11"/>
      <c r="BV326" s="11"/>
      <c r="BW326" s="11"/>
      <c r="BX326" s="11"/>
      <c r="BY326" s="11"/>
      <c r="BZ326" s="11"/>
    </row>
    <row r="327" spans="47:78" ht="18" customHeight="1">
      <c r="AU327" s="30"/>
      <c r="AV327" s="30"/>
      <c r="AW327" s="30"/>
      <c r="AX327" s="30"/>
      <c r="AY327" s="30"/>
      <c r="AZ327" s="30"/>
      <c r="BA327" s="30"/>
      <c r="BB327" s="30"/>
      <c r="BC327" s="30"/>
      <c r="BD327" s="30"/>
      <c r="BE327" s="30"/>
      <c r="BF327" s="30"/>
      <c r="BG327" s="30"/>
      <c r="BH327" s="11"/>
      <c r="BI327" s="11"/>
      <c r="BJ327" s="11"/>
      <c r="BK327" s="11"/>
      <c r="BL327" s="11"/>
      <c r="BM327" s="11"/>
      <c r="BN327" s="11"/>
      <c r="BO327" s="11"/>
      <c r="BP327" s="11"/>
      <c r="BQ327" s="11"/>
      <c r="BR327" s="11"/>
      <c r="BS327" s="11"/>
      <c r="BT327" s="11"/>
      <c r="BU327" s="11"/>
      <c r="BV327" s="11"/>
      <c r="BW327" s="11"/>
      <c r="BX327" s="11"/>
      <c r="BY327" s="11"/>
      <c r="BZ327" s="11"/>
    </row>
    <row r="328" spans="47:78" ht="18" customHeight="1">
      <c r="AU328" s="30"/>
      <c r="AV328" s="30"/>
      <c r="AW328" s="30"/>
      <c r="AX328" s="30"/>
      <c r="AY328" s="30"/>
      <c r="AZ328" s="30"/>
      <c r="BA328" s="30"/>
      <c r="BB328" s="30"/>
      <c r="BC328" s="30"/>
      <c r="BD328" s="30"/>
      <c r="BE328" s="30"/>
      <c r="BF328" s="30"/>
      <c r="BG328" s="30"/>
      <c r="BH328" s="11"/>
      <c r="BI328" s="11"/>
      <c r="BJ328" s="11"/>
      <c r="BK328" s="11"/>
      <c r="BL328" s="11"/>
      <c r="BM328" s="11"/>
      <c r="BN328" s="11"/>
      <c r="BO328" s="11"/>
      <c r="BP328" s="11"/>
      <c r="BQ328" s="11"/>
      <c r="BR328" s="11"/>
      <c r="BS328" s="11"/>
      <c r="BT328" s="11"/>
      <c r="BU328" s="11"/>
      <c r="BV328" s="11"/>
      <c r="BW328" s="11"/>
      <c r="BX328" s="11"/>
      <c r="BY328" s="11"/>
      <c r="BZ328" s="11"/>
    </row>
    <row r="329" spans="47:78" ht="18" customHeight="1">
      <c r="AU329" s="30"/>
      <c r="AV329" s="30"/>
      <c r="AW329" s="30"/>
      <c r="AX329" s="30"/>
      <c r="AY329" s="30"/>
      <c r="AZ329" s="30"/>
      <c r="BA329" s="30"/>
      <c r="BB329" s="30"/>
      <c r="BC329" s="30"/>
      <c r="BD329" s="30"/>
      <c r="BE329" s="30"/>
      <c r="BF329" s="30"/>
      <c r="BG329" s="30"/>
      <c r="BH329" s="11"/>
      <c r="BI329" s="11"/>
      <c r="BJ329" s="11"/>
      <c r="BK329" s="11"/>
      <c r="BL329" s="11"/>
      <c r="BM329" s="11"/>
      <c r="BN329" s="11"/>
      <c r="BO329" s="11"/>
      <c r="BP329" s="11"/>
      <c r="BQ329" s="11"/>
      <c r="BR329" s="11"/>
      <c r="BS329" s="11"/>
      <c r="BT329" s="11"/>
      <c r="BU329" s="11"/>
      <c r="BV329" s="11"/>
      <c r="BW329" s="11"/>
      <c r="BX329" s="11"/>
      <c r="BY329" s="11"/>
      <c r="BZ329" s="11"/>
    </row>
    <row r="330" spans="47:78" ht="18" customHeight="1">
      <c r="AU330" s="30"/>
      <c r="AV330" s="30"/>
      <c r="AW330" s="30"/>
      <c r="AX330" s="30"/>
      <c r="AY330" s="30"/>
      <c r="AZ330" s="30"/>
      <c r="BA330" s="30"/>
      <c r="BB330" s="30"/>
      <c r="BC330" s="30"/>
      <c r="BD330" s="30"/>
      <c r="BE330" s="30"/>
      <c r="BF330" s="30"/>
      <c r="BG330" s="30"/>
      <c r="BH330" s="11"/>
      <c r="BI330" s="11"/>
      <c r="BJ330" s="11"/>
      <c r="BK330" s="11"/>
      <c r="BL330" s="11"/>
      <c r="BM330" s="11"/>
      <c r="BN330" s="11"/>
      <c r="BO330" s="11"/>
      <c r="BP330" s="11"/>
      <c r="BQ330" s="11"/>
      <c r="BR330" s="11"/>
      <c r="BS330" s="11"/>
      <c r="BT330" s="11"/>
      <c r="BU330" s="11"/>
      <c r="BV330" s="11"/>
      <c r="BW330" s="11"/>
      <c r="BX330" s="11"/>
      <c r="BY330" s="11"/>
      <c r="BZ330" s="11"/>
    </row>
    <row r="331" spans="47:78" ht="18" customHeight="1">
      <c r="AU331" s="30"/>
      <c r="AV331" s="30"/>
      <c r="AW331" s="30"/>
      <c r="AX331" s="30"/>
      <c r="AY331" s="30"/>
      <c r="AZ331" s="30"/>
      <c r="BA331" s="30"/>
      <c r="BB331" s="30"/>
      <c r="BC331" s="30"/>
      <c r="BD331" s="30"/>
      <c r="BE331" s="30"/>
      <c r="BF331" s="30"/>
      <c r="BG331" s="30"/>
      <c r="BH331" s="11"/>
      <c r="BI331" s="11"/>
      <c r="BJ331" s="11"/>
      <c r="BK331" s="11"/>
      <c r="BL331" s="11"/>
      <c r="BM331" s="11"/>
      <c r="BN331" s="11"/>
      <c r="BO331" s="11"/>
      <c r="BP331" s="11"/>
      <c r="BQ331" s="11"/>
      <c r="BR331" s="11"/>
      <c r="BS331" s="11"/>
      <c r="BT331" s="11"/>
      <c r="BU331" s="11"/>
      <c r="BV331" s="11"/>
      <c r="BW331" s="11"/>
      <c r="BX331" s="11"/>
      <c r="BY331" s="11"/>
      <c r="BZ331" s="11"/>
    </row>
    <row r="332" spans="47:78" ht="18" customHeight="1">
      <c r="AU332" s="30"/>
      <c r="AV332" s="30"/>
      <c r="AW332" s="30"/>
      <c r="AX332" s="30"/>
      <c r="AY332" s="30"/>
      <c r="AZ332" s="30"/>
      <c r="BA332" s="30"/>
      <c r="BB332" s="30"/>
      <c r="BC332" s="30"/>
      <c r="BD332" s="30"/>
      <c r="BE332" s="30"/>
      <c r="BF332" s="30"/>
      <c r="BG332" s="30"/>
      <c r="BH332" s="11"/>
      <c r="BI332" s="11"/>
      <c r="BJ332" s="11"/>
      <c r="BK332" s="11"/>
      <c r="BL332" s="11"/>
      <c r="BM332" s="11"/>
      <c r="BN332" s="11"/>
      <c r="BO332" s="11"/>
      <c r="BP332" s="11"/>
      <c r="BQ332" s="11"/>
      <c r="BR332" s="11"/>
      <c r="BS332" s="11"/>
      <c r="BT332" s="11"/>
      <c r="BU332" s="11"/>
      <c r="BV332" s="11"/>
      <c r="BW332" s="11"/>
      <c r="BX332" s="11"/>
      <c r="BY332" s="11"/>
      <c r="BZ332" s="11"/>
    </row>
    <row r="333" spans="47:78" ht="18" customHeight="1">
      <c r="AU333" s="30"/>
      <c r="AV333" s="30"/>
      <c r="AW333" s="30"/>
      <c r="AX333" s="30"/>
      <c r="AY333" s="30"/>
      <c r="AZ333" s="30"/>
      <c r="BA333" s="30"/>
      <c r="BB333" s="30"/>
      <c r="BC333" s="30"/>
      <c r="BD333" s="30"/>
      <c r="BE333" s="30"/>
      <c r="BF333" s="30"/>
      <c r="BG333" s="30"/>
      <c r="BH333" s="11"/>
      <c r="BI333" s="11"/>
      <c r="BJ333" s="11"/>
      <c r="BK333" s="11"/>
      <c r="BL333" s="11"/>
      <c r="BM333" s="11"/>
      <c r="BN333" s="11"/>
      <c r="BO333" s="11"/>
      <c r="BP333" s="11"/>
      <c r="BQ333" s="11"/>
      <c r="BR333" s="11"/>
      <c r="BS333" s="11"/>
      <c r="BT333" s="11"/>
      <c r="BU333" s="11"/>
      <c r="BV333" s="11"/>
      <c r="BW333" s="11"/>
      <c r="BX333" s="11"/>
      <c r="BY333" s="11"/>
      <c r="BZ333" s="11"/>
    </row>
    <row r="334" spans="47:78" ht="18" customHeight="1">
      <c r="AU334" s="30"/>
      <c r="AV334" s="30"/>
      <c r="AW334" s="30"/>
      <c r="AX334" s="30"/>
      <c r="AY334" s="30"/>
      <c r="AZ334" s="30"/>
      <c r="BA334" s="30"/>
      <c r="BB334" s="30"/>
      <c r="BC334" s="30"/>
      <c r="BD334" s="30"/>
      <c r="BE334" s="30"/>
      <c r="BF334" s="30"/>
      <c r="BG334" s="30"/>
      <c r="BH334" s="11"/>
      <c r="BI334" s="11"/>
      <c r="BJ334" s="11"/>
      <c r="BK334" s="11"/>
      <c r="BL334" s="11"/>
      <c r="BM334" s="11"/>
      <c r="BN334" s="11"/>
      <c r="BO334" s="11"/>
      <c r="BP334" s="11"/>
      <c r="BQ334" s="11"/>
      <c r="BR334" s="11"/>
      <c r="BS334" s="11"/>
      <c r="BT334" s="11"/>
      <c r="BU334" s="11"/>
      <c r="BV334" s="11"/>
      <c r="BW334" s="11"/>
      <c r="BX334" s="11"/>
      <c r="BY334" s="11"/>
      <c r="BZ334" s="11"/>
    </row>
    <row r="335" spans="47:78" ht="18" customHeight="1">
      <c r="AU335" s="30"/>
      <c r="AV335" s="30"/>
      <c r="AW335" s="30"/>
      <c r="AX335" s="30"/>
      <c r="AY335" s="30"/>
      <c r="AZ335" s="30"/>
      <c r="BA335" s="30"/>
      <c r="BB335" s="30"/>
      <c r="BC335" s="30"/>
      <c r="BD335" s="30"/>
      <c r="BE335" s="30"/>
      <c r="BF335" s="30"/>
      <c r="BG335" s="30"/>
      <c r="BH335" s="11"/>
      <c r="BI335" s="11"/>
      <c r="BJ335" s="11"/>
      <c r="BK335" s="11"/>
      <c r="BL335" s="11"/>
      <c r="BM335" s="11"/>
      <c r="BN335" s="11"/>
      <c r="BO335" s="11"/>
      <c r="BP335" s="11"/>
      <c r="BQ335" s="11"/>
      <c r="BR335" s="11"/>
      <c r="BS335" s="11"/>
      <c r="BT335" s="11"/>
      <c r="BU335" s="11"/>
      <c r="BV335" s="11"/>
      <c r="BW335" s="11"/>
      <c r="BX335" s="11"/>
      <c r="BY335" s="11"/>
      <c r="BZ335" s="11"/>
    </row>
    <row r="336" spans="47:78" ht="18" customHeight="1">
      <c r="AU336" s="30"/>
      <c r="AV336" s="30"/>
      <c r="AW336" s="30"/>
      <c r="AX336" s="30"/>
      <c r="AY336" s="30"/>
      <c r="AZ336" s="30"/>
      <c r="BA336" s="30"/>
      <c r="BB336" s="30"/>
      <c r="BC336" s="30"/>
      <c r="BD336" s="30"/>
      <c r="BE336" s="30"/>
      <c r="BF336" s="30"/>
      <c r="BG336" s="30"/>
      <c r="BH336" s="11"/>
      <c r="BI336" s="11"/>
      <c r="BJ336" s="11"/>
      <c r="BK336" s="11"/>
      <c r="BL336" s="11"/>
      <c r="BM336" s="11"/>
      <c r="BN336" s="11"/>
      <c r="BO336" s="11"/>
      <c r="BP336" s="11"/>
      <c r="BQ336" s="11"/>
      <c r="BR336" s="11"/>
      <c r="BS336" s="11"/>
      <c r="BT336" s="11"/>
      <c r="BU336" s="11"/>
      <c r="BV336" s="11"/>
      <c r="BW336" s="11"/>
      <c r="BX336" s="11"/>
      <c r="BY336" s="11"/>
      <c r="BZ336" s="11"/>
    </row>
    <row r="337" spans="47:78" ht="18" customHeight="1">
      <c r="AU337" s="30"/>
      <c r="AV337" s="30"/>
      <c r="AW337" s="30"/>
      <c r="AX337" s="30"/>
      <c r="AY337" s="30"/>
      <c r="AZ337" s="30"/>
      <c r="BA337" s="30"/>
      <c r="BB337" s="30"/>
      <c r="BC337" s="30"/>
      <c r="BD337" s="30"/>
      <c r="BE337" s="30"/>
      <c r="BF337" s="30"/>
      <c r="BG337" s="30"/>
      <c r="BH337" s="11"/>
      <c r="BI337" s="11"/>
      <c r="BJ337" s="11"/>
      <c r="BK337" s="11"/>
      <c r="BL337" s="11"/>
      <c r="BM337" s="11"/>
      <c r="BN337" s="11"/>
      <c r="BO337" s="11"/>
      <c r="BP337" s="11"/>
      <c r="BQ337" s="11"/>
      <c r="BR337" s="11"/>
      <c r="BS337" s="11"/>
      <c r="BT337" s="11"/>
      <c r="BU337" s="11"/>
      <c r="BV337" s="11"/>
      <c r="BW337" s="11"/>
      <c r="BX337" s="11"/>
      <c r="BY337" s="11"/>
      <c r="BZ337" s="11"/>
    </row>
    <row r="338" spans="47:78" ht="18" customHeight="1">
      <c r="AU338" s="30"/>
      <c r="AV338" s="30"/>
      <c r="AW338" s="30"/>
      <c r="AX338" s="30"/>
      <c r="AY338" s="30"/>
      <c r="AZ338" s="30"/>
      <c r="BA338" s="30"/>
      <c r="BB338" s="30"/>
      <c r="BC338" s="30"/>
      <c r="BD338" s="30"/>
      <c r="BE338" s="30"/>
      <c r="BF338" s="30"/>
      <c r="BG338" s="30"/>
      <c r="BH338" s="11"/>
      <c r="BI338" s="11"/>
      <c r="BJ338" s="11"/>
      <c r="BK338" s="11"/>
      <c r="BL338" s="11"/>
      <c r="BM338" s="11"/>
      <c r="BN338" s="11"/>
      <c r="BO338" s="11"/>
      <c r="BP338" s="11"/>
      <c r="BQ338" s="11"/>
      <c r="BR338" s="11"/>
      <c r="BS338" s="11"/>
      <c r="BT338" s="11"/>
      <c r="BU338" s="11"/>
      <c r="BV338" s="11"/>
      <c r="BW338" s="11"/>
      <c r="BX338" s="11"/>
      <c r="BY338" s="11"/>
      <c r="BZ338" s="11"/>
    </row>
    <row r="339" spans="47:78" ht="18" customHeight="1">
      <c r="AU339" s="30"/>
      <c r="AV339" s="30"/>
      <c r="AW339" s="30"/>
      <c r="AX339" s="30"/>
      <c r="AY339" s="30"/>
      <c r="AZ339" s="30"/>
      <c r="BA339" s="30"/>
      <c r="BB339" s="30"/>
      <c r="BC339" s="30"/>
      <c r="BD339" s="30"/>
      <c r="BE339" s="30"/>
      <c r="BF339" s="30"/>
      <c r="BG339" s="30"/>
      <c r="BH339" s="11"/>
      <c r="BI339" s="11"/>
      <c r="BJ339" s="11"/>
      <c r="BK339" s="11"/>
      <c r="BL339" s="11"/>
      <c r="BM339" s="11"/>
      <c r="BN339" s="11"/>
      <c r="BO339" s="11"/>
      <c r="BP339" s="11"/>
      <c r="BQ339" s="11"/>
      <c r="BR339" s="11"/>
      <c r="BS339" s="11"/>
      <c r="BT339" s="11"/>
      <c r="BU339" s="11"/>
      <c r="BV339" s="11"/>
      <c r="BW339" s="11"/>
      <c r="BX339" s="11"/>
      <c r="BY339" s="11"/>
      <c r="BZ339" s="11"/>
    </row>
    <row r="340" spans="47:78" ht="18" customHeight="1">
      <c r="AU340" s="30"/>
      <c r="AV340" s="30"/>
      <c r="AW340" s="30"/>
      <c r="AX340" s="30"/>
      <c r="AY340" s="30"/>
      <c r="AZ340" s="30"/>
      <c r="BA340" s="30"/>
      <c r="BB340" s="30"/>
      <c r="BC340" s="30"/>
      <c r="BD340" s="30"/>
      <c r="BE340" s="30"/>
      <c r="BF340" s="30"/>
      <c r="BG340" s="30"/>
      <c r="BH340" s="11"/>
      <c r="BI340" s="11"/>
      <c r="BJ340" s="11"/>
      <c r="BK340" s="11"/>
      <c r="BL340" s="11"/>
      <c r="BM340" s="11"/>
      <c r="BN340" s="11"/>
      <c r="BO340" s="11"/>
      <c r="BP340" s="11"/>
      <c r="BQ340" s="11"/>
      <c r="BR340" s="11"/>
      <c r="BS340" s="11"/>
      <c r="BT340" s="11"/>
      <c r="BU340" s="11"/>
      <c r="BV340" s="11"/>
      <c r="BW340" s="11"/>
      <c r="BX340" s="11"/>
      <c r="BY340" s="11"/>
      <c r="BZ340" s="11"/>
    </row>
    <row r="341" spans="47:78" ht="18" customHeight="1">
      <c r="AU341" s="30"/>
      <c r="AV341" s="30"/>
      <c r="AW341" s="30"/>
      <c r="AX341" s="30"/>
      <c r="AY341" s="30"/>
      <c r="AZ341" s="30"/>
      <c r="BA341" s="30"/>
      <c r="BB341" s="30"/>
      <c r="BC341" s="30"/>
      <c r="BD341" s="30"/>
      <c r="BE341" s="30"/>
      <c r="BF341" s="30"/>
      <c r="BG341" s="30"/>
      <c r="BH341" s="11"/>
      <c r="BI341" s="11"/>
      <c r="BJ341" s="11"/>
      <c r="BK341" s="11"/>
      <c r="BL341" s="11"/>
      <c r="BM341" s="11"/>
      <c r="BN341" s="11"/>
      <c r="BO341" s="11"/>
      <c r="BP341" s="11"/>
      <c r="BQ341" s="11"/>
      <c r="BR341" s="11"/>
      <c r="BS341" s="11"/>
      <c r="BT341" s="11"/>
      <c r="BU341" s="11"/>
      <c r="BV341" s="11"/>
      <c r="BW341" s="11"/>
      <c r="BX341" s="11"/>
      <c r="BY341" s="11"/>
      <c r="BZ341" s="11"/>
    </row>
    <row r="342" spans="47:78" ht="18" customHeight="1">
      <c r="AU342" s="30"/>
      <c r="AV342" s="30"/>
      <c r="AW342" s="30"/>
      <c r="AX342" s="30"/>
      <c r="AY342" s="30"/>
      <c r="AZ342" s="30"/>
      <c r="BA342" s="30"/>
      <c r="BB342" s="30"/>
      <c r="BC342" s="30"/>
      <c r="BD342" s="30"/>
      <c r="BE342" s="30"/>
      <c r="BF342" s="30"/>
      <c r="BG342" s="30"/>
      <c r="BH342" s="11"/>
      <c r="BI342" s="11"/>
      <c r="BJ342" s="11"/>
      <c r="BK342" s="11"/>
      <c r="BL342" s="11"/>
      <c r="BM342" s="11"/>
      <c r="BN342" s="11"/>
      <c r="BO342" s="11"/>
      <c r="BP342" s="11"/>
      <c r="BQ342" s="11"/>
      <c r="BR342" s="11"/>
      <c r="BS342" s="11"/>
      <c r="BT342" s="11"/>
      <c r="BU342" s="11"/>
      <c r="BV342" s="11"/>
      <c r="BW342" s="11"/>
      <c r="BX342" s="11"/>
      <c r="BY342" s="11"/>
      <c r="BZ342" s="11"/>
    </row>
    <row r="343" spans="47:78" ht="18" customHeight="1">
      <c r="AU343" s="30"/>
      <c r="AV343" s="30"/>
      <c r="AW343" s="30"/>
      <c r="AX343" s="30"/>
      <c r="AY343" s="30"/>
      <c r="AZ343" s="30"/>
      <c r="BA343" s="30"/>
      <c r="BB343" s="30"/>
      <c r="BC343" s="30"/>
      <c r="BD343" s="30"/>
      <c r="BE343" s="30"/>
      <c r="BF343" s="30"/>
      <c r="BG343" s="30"/>
      <c r="BH343" s="11"/>
      <c r="BI343" s="11"/>
      <c r="BJ343" s="11"/>
      <c r="BK343" s="11"/>
      <c r="BL343" s="11"/>
      <c r="BM343" s="11"/>
      <c r="BN343" s="11"/>
      <c r="BO343" s="11"/>
      <c r="BP343" s="11"/>
      <c r="BQ343" s="11"/>
      <c r="BR343" s="11"/>
      <c r="BS343" s="11"/>
      <c r="BT343" s="11"/>
      <c r="BU343" s="11"/>
      <c r="BV343" s="11"/>
      <c r="BW343" s="11"/>
      <c r="BX343" s="11"/>
      <c r="BY343" s="11"/>
      <c r="BZ343" s="11"/>
    </row>
    <row r="344" spans="47:78" ht="18" customHeight="1">
      <c r="AU344" s="30"/>
      <c r="AV344" s="30"/>
      <c r="AW344" s="30"/>
      <c r="AX344" s="30"/>
      <c r="AY344" s="30"/>
      <c r="AZ344" s="30"/>
      <c r="BA344" s="30"/>
      <c r="BB344" s="30"/>
      <c r="BC344" s="30"/>
      <c r="BD344" s="30"/>
      <c r="BE344" s="30"/>
      <c r="BF344" s="30"/>
      <c r="BG344" s="30"/>
      <c r="BH344" s="11"/>
      <c r="BI344" s="11"/>
      <c r="BJ344" s="11"/>
      <c r="BK344" s="11"/>
      <c r="BL344" s="11"/>
      <c r="BM344" s="11"/>
      <c r="BN344" s="11"/>
      <c r="BO344" s="11"/>
      <c r="BP344" s="11"/>
      <c r="BQ344" s="11"/>
      <c r="BR344" s="11"/>
      <c r="BS344" s="11"/>
      <c r="BT344" s="11"/>
      <c r="BU344" s="11"/>
      <c r="BV344" s="11"/>
      <c r="BW344" s="11"/>
      <c r="BX344" s="11"/>
      <c r="BY344" s="11"/>
      <c r="BZ344" s="11"/>
    </row>
    <row r="345" spans="47:78" ht="18" customHeight="1">
      <c r="AU345" s="30"/>
      <c r="AV345" s="30"/>
      <c r="AW345" s="30"/>
      <c r="AX345" s="30"/>
      <c r="AY345" s="30"/>
      <c r="AZ345" s="30"/>
      <c r="BA345" s="30"/>
      <c r="BB345" s="30"/>
      <c r="BC345" s="30"/>
      <c r="BD345" s="30"/>
      <c r="BE345" s="30"/>
      <c r="BF345" s="30"/>
      <c r="BG345" s="30"/>
      <c r="BH345" s="11"/>
      <c r="BI345" s="11"/>
      <c r="BJ345" s="11"/>
      <c r="BK345" s="11"/>
      <c r="BL345" s="11"/>
      <c r="BM345" s="11"/>
      <c r="BN345" s="11"/>
      <c r="BO345" s="11"/>
      <c r="BP345" s="11"/>
      <c r="BQ345" s="11"/>
      <c r="BR345" s="11"/>
      <c r="BS345" s="11"/>
      <c r="BT345" s="11"/>
      <c r="BU345" s="11"/>
      <c r="BV345" s="11"/>
      <c r="BW345" s="11"/>
      <c r="BX345" s="11"/>
      <c r="BY345" s="11"/>
      <c r="BZ345" s="11"/>
    </row>
    <row r="346" spans="47:78" ht="18" customHeight="1">
      <c r="AU346" s="30"/>
      <c r="AV346" s="30"/>
      <c r="AW346" s="30"/>
      <c r="AX346" s="30"/>
      <c r="AY346" s="30"/>
      <c r="AZ346" s="30"/>
      <c r="BA346" s="30"/>
      <c r="BB346" s="30"/>
      <c r="BC346" s="30"/>
      <c r="BD346" s="30"/>
      <c r="BE346" s="30"/>
      <c r="BF346" s="30"/>
      <c r="BG346" s="30"/>
      <c r="BH346" s="11"/>
      <c r="BI346" s="11"/>
      <c r="BJ346" s="11"/>
      <c r="BK346" s="11"/>
      <c r="BL346" s="11"/>
      <c r="BM346" s="11"/>
      <c r="BN346" s="11"/>
      <c r="BO346" s="11"/>
      <c r="BP346" s="11"/>
      <c r="BQ346" s="11"/>
      <c r="BR346" s="11"/>
      <c r="BS346" s="11"/>
      <c r="BT346" s="11"/>
      <c r="BU346" s="11"/>
      <c r="BV346" s="11"/>
      <c r="BW346" s="11"/>
      <c r="BX346" s="11"/>
      <c r="BY346" s="11"/>
      <c r="BZ346" s="11"/>
    </row>
    <row r="347" spans="47:78" ht="18" customHeight="1">
      <c r="AU347" s="30"/>
      <c r="AV347" s="30"/>
      <c r="AW347" s="30"/>
      <c r="AX347" s="30"/>
      <c r="AY347" s="30"/>
      <c r="AZ347" s="30"/>
      <c r="BA347" s="30"/>
      <c r="BB347" s="30"/>
      <c r="BC347" s="30"/>
      <c r="BD347" s="30"/>
      <c r="BE347" s="30"/>
      <c r="BF347" s="30"/>
      <c r="BG347" s="30"/>
      <c r="BH347" s="11"/>
      <c r="BI347" s="11"/>
      <c r="BJ347" s="11"/>
      <c r="BK347" s="11"/>
      <c r="BL347" s="11"/>
      <c r="BM347" s="11"/>
      <c r="BN347" s="11"/>
      <c r="BO347" s="11"/>
      <c r="BP347" s="11"/>
      <c r="BQ347" s="11"/>
      <c r="BR347" s="11"/>
      <c r="BS347" s="11"/>
      <c r="BT347" s="11"/>
      <c r="BU347" s="11"/>
      <c r="BV347" s="11"/>
      <c r="BW347" s="11"/>
      <c r="BX347" s="11"/>
      <c r="BY347" s="11"/>
      <c r="BZ347" s="11"/>
    </row>
    <row r="348" spans="47:78" ht="18" customHeight="1">
      <c r="AU348" s="30"/>
      <c r="AV348" s="30"/>
      <c r="AW348" s="30"/>
      <c r="AX348" s="30"/>
      <c r="AY348" s="30"/>
      <c r="AZ348" s="30"/>
      <c r="BA348" s="30"/>
      <c r="BB348" s="30"/>
      <c r="BC348" s="30"/>
      <c r="BD348" s="30"/>
      <c r="BE348" s="30"/>
      <c r="BF348" s="30"/>
      <c r="BG348" s="30"/>
      <c r="BH348" s="11"/>
      <c r="BI348" s="11"/>
      <c r="BJ348" s="11"/>
      <c r="BK348" s="11"/>
      <c r="BL348" s="11"/>
      <c r="BM348" s="11"/>
      <c r="BN348" s="11"/>
      <c r="BO348" s="11"/>
      <c r="BP348" s="11"/>
      <c r="BQ348" s="11"/>
      <c r="BR348" s="11"/>
      <c r="BS348" s="11"/>
      <c r="BT348" s="11"/>
      <c r="BU348" s="11"/>
      <c r="BV348" s="11"/>
      <c r="BW348" s="11"/>
      <c r="BX348" s="11"/>
      <c r="BY348" s="11"/>
      <c r="BZ348" s="11"/>
    </row>
    <row r="349" spans="47:78" ht="18" customHeight="1">
      <c r="AU349" s="30"/>
      <c r="AV349" s="30"/>
      <c r="AW349" s="30"/>
      <c r="AX349" s="30"/>
      <c r="AY349" s="30"/>
      <c r="AZ349" s="30"/>
      <c r="BA349" s="30"/>
      <c r="BB349" s="30"/>
      <c r="BC349" s="30"/>
      <c r="BD349" s="30"/>
      <c r="BE349" s="30"/>
      <c r="BF349" s="30"/>
      <c r="BG349" s="30"/>
      <c r="BH349" s="11"/>
      <c r="BI349" s="11"/>
      <c r="BJ349" s="11"/>
      <c r="BK349" s="11"/>
      <c r="BL349" s="11"/>
      <c r="BM349" s="11"/>
      <c r="BN349" s="11"/>
      <c r="BO349" s="11"/>
      <c r="BP349" s="11"/>
      <c r="BQ349" s="11"/>
      <c r="BR349" s="11"/>
      <c r="BS349" s="11"/>
      <c r="BT349" s="11"/>
      <c r="BU349" s="11"/>
      <c r="BV349" s="11"/>
      <c r="BW349" s="11"/>
      <c r="BX349" s="11"/>
      <c r="BY349" s="11"/>
      <c r="BZ349" s="11"/>
    </row>
    <row r="350" spans="47:78" ht="18" customHeight="1">
      <c r="AU350" s="30"/>
      <c r="AV350" s="30"/>
      <c r="AW350" s="30"/>
      <c r="AX350" s="30"/>
      <c r="AY350" s="30"/>
      <c r="AZ350" s="30"/>
      <c r="BA350" s="30"/>
      <c r="BB350" s="30"/>
      <c r="BC350" s="30"/>
      <c r="BD350" s="30"/>
      <c r="BE350" s="30"/>
      <c r="BF350" s="30"/>
      <c r="BG350" s="30"/>
      <c r="BH350" s="11"/>
      <c r="BI350" s="11"/>
      <c r="BJ350" s="11"/>
      <c r="BK350" s="11"/>
      <c r="BL350" s="11"/>
      <c r="BM350" s="11"/>
      <c r="BN350" s="11"/>
      <c r="BO350" s="11"/>
      <c r="BP350" s="11"/>
      <c r="BQ350" s="11"/>
      <c r="BR350" s="11"/>
      <c r="BS350" s="11"/>
      <c r="BT350" s="11"/>
      <c r="BU350" s="11"/>
      <c r="BV350" s="11"/>
      <c r="BW350" s="11"/>
      <c r="BX350" s="11"/>
      <c r="BY350" s="11"/>
      <c r="BZ350" s="11"/>
    </row>
    <row r="351" spans="47:78" ht="18" customHeight="1">
      <c r="AU351" s="30"/>
      <c r="AV351" s="30"/>
      <c r="AW351" s="30"/>
      <c r="AX351" s="30"/>
      <c r="AY351" s="30"/>
      <c r="AZ351" s="30"/>
      <c r="BA351" s="30"/>
      <c r="BB351" s="30"/>
      <c r="BC351" s="30"/>
      <c r="BD351" s="30"/>
      <c r="BE351" s="30"/>
      <c r="BF351" s="30"/>
      <c r="BG351" s="30"/>
      <c r="BH351" s="11"/>
      <c r="BI351" s="11"/>
      <c r="BJ351" s="11"/>
      <c r="BK351" s="11"/>
      <c r="BL351" s="11"/>
      <c r="BM351" s="11"/>
      <c r="BN351" s="11"/>
      <c r="BO351" s="11"/>
      <c r="BP351" s="11"/>
      <c r="BQ351" s="11"/>
      <c r="BR351" s="11"/>
      <c r="BS351" s="11"/>
      <c r="BT351" s="11"/>
      <c r="BU351" s="11"/>
      <c r="BV351" s="11"/>
      <c r="BW351" s="11"/>
      <c r="BX351" s="11"/>
      <c r="BY351" s="11"/>
      <c r="BZ351" s="11"/>
    </row>
    <row r="352" spans="47:78" ht="18" customHeight="1">
      <c r="AU352" s="30"/>
      <c r="AV352" s="30"/>
      <c r="AW352" s="30"/>
      <c r="AX352" s="30"/>
      <c r="AY352" s="30"/>
      <c r="AZ352" s="30"/>
      <c r="BA352" s="30"/>
      <c r="BB352" s="30"/>
      <c r="BC352" s="30"/>
      <c r="BD352" s="30"/>
      <c r="BE352" s="30"/>
      <c r="BF352" s="30"/>
      <c r="BG352" s="30"/>
      <c r="BH352" s="11"/>
      <c r="BI352" s="11"/>
      <c r="BJ352" s="11"/>
      <c r="BK352" s="11"/>
      <c r="BL352" s="11"/>
      <c r="BM352" s="11"/>
      <c r="BN352" s="11"/>
      <c r="BO352" s="11"/>
      <c r="BP352" s="11"/>
      <c r="BQ352" s="11"/>
      <c r="BR352" s="11"/>
      <c r="BS352" s="11"/>
      <c r="BT352" s="11"/>
      <c r="BU352" s="11"/>
      <c r="BV352" s="11"/>
      <c r="BW352" s="11"/>
      <c r="BX352" s="11"/>
      <c r="BY352" s="11"/>
      <c r="BZ352" s="11"/>
    </row>
    <row r="353" spans="47:78" ht="18" customHeight="1">
      <c r="AU353" s="30"/>
      <c r="AV353" s="30"/>
      <c r="AW353" s="30"/>
      <c r="AX353" s="30"/>
      <c r="AY353" s="30"/>
      <c r="AZ353" s="30"/>
      <c r="BA353" s="30"/>
      <c r="BB353" s="30"/>
      <c r="BC353" s="30"/>
      <c r="BD353" s="30"/>
      <c r="BE353" s="30"/>
      <c r="BF353" s="30"/>
      <c r="BG353" s="30"/>
      <c r="BH353" s="11"/>
      <c r="BI353" s="11"/>
      <c r="BJ353" s="11"/>
      <c r="BK353" s="11"/>
      <c r="BL353" s="11"/>
      <c r="BM353" s="11"/>
      <c r="BN353" s="11"/>
      <c r="BO353" s="11"/>
      <c r="BP353" s="11"/>
      <c r="BQ353" s="11"/>
      <c r="BR353" s="11"/>
      <c r="BS353" s="11"/>
      <c r="BT353" s="11"/>
      <c r="BU353" s="11"/>
      <c r="BV353" s="11"/>
      <c r="BW353" s="11"/>
      <c r="BX353" s="11"/>
      <c r="BY353" s="11"/>
      <c r="BZ353" s="11"/>
    </row>
    <row r="354" spans="47:78" ht="18" customHeight="1">
      <c r="AU354" s="30"/>
      <c r="AV354" s="30"/>
      <c r="AW354" s="30"/>
      <c r="AX354" s="30"/>
      <c r="AY354" s="30"/>
      <c r="AZ354" s="30"/>
      <c r="BA354" s="30"/>
      <c r="BB354" s="30"/>
      <c r="BC354" s="30"/>
      <c r="BD354" s="30"/>
      <c r="BE354" s="30"/>
      <c r="BF354" s="30"/>
      <c r="BG354" s="30"/>
      <c r="BH354" s="11"/>
      <c r="BI354" s="11"/>
      <c r="BJ354" s="11"/>
      <c r="BK354" s="11"/>
      <c r="BL354" s="11"/>
      <c r="BM354" s="11"/>
      <c r="BN354" s="11"/>
      <c r="BO354" s="11"/>
      <c r="BP354" s="11"/>
      <c r="BQ354" s="11"/>
      <c r="BR354" s="11"/>
      <c r="BS354" s="11"/>
      <c r="BT354" s="11"/>
      <c r="BU354" s="11"/>
      <c r="BV354" s="11"/>
      <c r="BW354" s="11"/>
      <c r="BX354" s="11"/>
      <c r="BY354" s="11"/>
      <c r="BZ354" s="11"/>
    </row>
    <row r="355" spans="47:78" ht="18" customHeight="1">
      <c r="AU355" s="30"/>
      <c r="AV355" s="30"/>
      <c r="AW355" s="30"/>
      <c r="AX355" s="30"/>
      <c r="AY355" s="30"/>
      <c r="AZ355" s="30"/>
      <c r="BA355" s="30"/>
      <c r="BB355" s="30"/>
      <c r="BC355" s="30"/>
      <c r="BD355" s="30"/>
      <c r="BE355" s="30"/>
      <c r="BF355" s="30"/>
      <c r="BG355" s="30"/>
      <c r="BH355" s="11"/>
      <c r="BI355" s="11"/>
      <c r="BJ355" s="11"/>
      <c r="BK355" s="11"/>
      <c r="BL355" s="11"/>
      <c r="BM355" s="11"/>
      <c r="BN355" s="11"/>
      <c r="BO355" s="11"/>
      <c r="BP355" s="11"/>
      <c r="BQ355" s="11"/>
      <c r="BR355" s="11"/>
      <c r="BS355" s="11"/>
      <c r="BT355" s="11"/>
      <c r="BU355" s="11"/>
      <c r="BV355" s="11"/>
      <c r="BW355" s="11"/>
      <c r="BX355" s="11"/>
      <c r="BY355" s="11"/>
      <c r="BZ355" s="11"/>
    </row>
    <row r="356" spans="47:78" ht="18" customHeight="1">
      <c r="AU356" s="30"/>
      <c r="AV356" s="30"/>
      <c r="AW356" s="30"/>
      <c r="AX356" s="30"/>
      <c r="AY356" s="30"/>
      <c r="AZ356" s="30"/>
      <c r="BA356" s="30"/>
      <c r="BB356" s="30"/>
      <c r="BC356" s="30"/>
      <c r="BD356" s="30"/>
      <c r="BE356" s="30"/>
      <c r="BF356" s="30"/>
      <c r="BG356" s="30"/>
      <c r="BH356" s="11"/>
      <c r="BI356" s="11"/>
      <c r="BJ356" s="11"/>
      <c r="BK356" s="11"/>
      <c r="BL356" s="11"/>
      <c r="BM356" s="11"/>
      <c r="BN356" s="11"/>
      <c r="BO356" s="11"/>
      <c r="BP356" s="11"/>
      <c r="BQ356" s="11"/>
      <c r="BR356" s="11"/>
      <c r="BS356" s="11"/>
      <c r="BT356" s="11"/>
      <c r="BU356" s="11"/>
      <c r="BV356" s="11"/>
      <c r="BW356" s="11"/>
      <c r="BX356" s="11"/>
      <c r="BY356" s="11"/>
      <c r="BZ356" s="11"/>
    </row>
    <row r="357" spans="47:78" ht="18" customHeight="1">
      <c r="AU357" s="30"/>
      <c r="AV357" s="30"/>
      <c r="AW357" s="30"/>
      <c r="AX357" s="30"/>
      <c r="AY357" s="30"/>
      <c r="AZ357" s="30"/>
      <c r="BA357" s="30"/>
      <c r="BB357" s="30"/>
      <c r="BC357" s="30"/>
      <c r="BD357" s="30"/>
      <c r="BE357" s="30"/>
      <c r="BF357" s="30"/>
      <c r="BG357" s="30"/>
      <c r="BH357" s="11"/>
      <c r="BI357" s="11"/>
      <c r="BJ357" s="11"/>
      <c r="BK357" s="11"/>
      <c r="BL357" s="11"/>
      <c r="BM357" s="11"/>
      <c r="BN357" s="11"/>
      <c r="BO357" s="11"/>
      <c r="BP357" s="11"/>
      <c r="BQ357" s="11"/>
      <c r="BR357" s="11"/>
      <c r="BS357" s="11"/>
      <c r="BT357" s="11"/>
      <c r="BU357" s="11"/>
      <c r="BV357" s="11"/>
      <c r="BW357" s="11"/>
      <c r="BX357" s="11"/>
      <c r="BY357" s="11"/>
      <c r="BZ357" s="11"/>
    </row>
    <row r="358" spans="47:78" ht="18" customHeight="1">
      <c r="AU358" s="30"/>
      <c r="AV358" s="30"/>
      <c r="AW358" s="30"/>
      <c r="AX358" s="30"/>
      <c r="AY358" s="30"/>
      <c r="AZ358" s="30"/>
      <c r="BA358" s="30"/>
      <c r="BB358" s="30"/>
      <c r="BC358" s="30"/>
      <c r="BD358" s="30"/>
      <c r="BE358" s="30"/>
      <c r="BF358" s="30"/>
      <c r="BG358" s="30"/>
      <c r="BH358" s="11"/>
      <c r="BI358" s="11"/>
      <c r="BJ358" s="11"/>
      <c r="BK358" s="11"/>
      <c r="BL358" s="11"/>
      <c r="BM358" s="11"/>
      <c r="BN358" s="11"/>
      <c r="BO358" s="11"/>
      <c r="BP358" s="11"/>
      <c r="BQ358" s="11"/>
      <c r="BR358" s="11"/>
      <c r="BS358" s="11"/>
      <c r="BT358" s="11"/>
      <c r="BU358" s="11"/>
      <c r="BV358" s="11"/>
      <c r="BW358" s="11"/>
      <c r="BX358" s="11"/>
      <c r="BY358" s="11"/>
      <c r="BZ358" s="11"/>
    </row>
    <row r="359" spans="47:78" ht="18" customHeight="1">
      <c r="AU359" s="30"/>
      <c r="AV359" s="30"/>
      <c r="AW359" s="30"/>
      <c r="AX359" s="30"/>
      <c r="AY359" s="30"/>
      <c r="AZ359" s="30"/>
      <c r="BA359" s="30"/>
      <c r="BB359" s="30"/>
      <c r="BC359" s="30"/>
      <c r="BD359" s="30"/>
      <c r="BE359" s="30"/>
      <c r="BF359" s="30"/>
      <c r="BG359" s="30"/>
      <c r="BH359" s="11"/>
      <c r="BI359" s="11"/>
      <c r="BJ359" s="11"/>
      <c r="BK359" s="11"/>
      <c r="BL359" s="11"/>
      <c r="BM359" s="11"/>
      <c r="BN359" s="11"/>
      <c r="BO359" s="11"/>
      <c r="BP359" s="11"/>
      <c r="BQ359" s="11"/>
      <c r="BR359" s="11"/>
      <c r="BS359" s="11"/>
      <c r="BT359" s="11"/>
      <c r="BU359" s="11"/>
      <c r="BV359" s="11"/>
      <c r="BW359" s="11"/>
      <c r="BX359" s="11"/>
      <c r="BY359" s="11"/>
      <c r="BZ359" s="11"/>
    </row>
    <row r="360" spans="47:78" ht="18" customHeight="1">
      <c r="AU360" s="30"/>
      <c r="AV360" s="30"/>
      <c r="AW360" s="30"/>
      <c r="AX360" s="30"/>
      <c r="AY360" s="30"/>
      <c r="AZ360" s="30"/>
      <c r="BA360" s="30"/>
      <c r="BB360" s="30"/>
      <c r="BC360" s="30"/>
      <c r="BD360" s="30"/>
      <c r="BE360" s="30"/>
      <c r="BF360" s="30"/>
      <c r="BG360" s="30"/>
      <c r="BH360" s="11"/>
      <c r="BI360" s="11"/>
      <c r="BJ360" s="11"/>
      <c r="BK360" s="11"/>
      <c r="BL360" s="11"/>
      <c r="BM360" s="11"/>
      <c r="BN360" s="11"/>
      <c r="BO360" s="11"/>
      <c r="BP360" s="11"/>
      <c r="BQ360" s="11"/>
      <c r="BR360" s="11"/>
      <c r="BS360" s="11"/>
      <c r="BT360" s="11"/>
      <c r="BU360" s="11"/>
      <c r="BV360" s="11"/>
      <c r="BW360" s="11"/>
      <c r="BX360" s="11"/>
      <c r="BY360" s="11"/>
      <c r="BZ360" s="11"/>
    </row>
    <row r="361" spans="47:78" ht="18" customHeight="1">
      <c r="AU361" s="30"/>
      <c r="AV361" s="30"/>
      <c r="AW361" s="30"/>
      <c r="AX361" s="30"/>
      <c r="AY361" s="30"/>
      <c r="AZ361" s="30"/>
      <c r="BA361" s="30"/>
      <c r="BB361" s="30"/>
      <c r="BC361" s="30"/>
      <c r="BD361" s="30"/>
      <c r="BE361" s="30"/>
      <c r="BF361" s="30"/>
      <c r="BG361" s="30"/>
      <c r="BH361" s="11"/>
      <c r="BI361" s="11"/>
      <c r="BJ361" s="11"/>
      <c r="BK361" s="11"/>
      <c r="BL361" s="11"/>
      <c r="BM361" s="11"/>
      <c r="BN361" s="11"/>
      <c r="BO361" s="11"/>
      <c r="BP361" s="11"/>
      <c r="BQ361" s="11"/>
      <c r="BR361" s="11"/>
      <c r="BS361" s="11"/>
      <c r="BT361" s="11"/>
      <c r="BU361" s="11"/>
      <c r="BV361" s="11"/>
      <c r="BW361" s="11"/>
      <c r="BX361" s="11"/>
      <c r="BY361" s="11"/>
      <c r="BZ361" s="11"/>
    </row>
    <row r="362" spans="47:78" ht="18" customHeight="1">
      <c r="AU362" s="30"/>
      <c r="AV362" s="30"/>
      <c r="AW362" s="30"/>
      <c r="AX362" s="30"/>
      <c r="AY362" s="30"/>
      <c r="AZ362" s="30"/>
      <c r="BA362" s="30"/>
      <c r="BB362" s="30"/>
      <c r="BC362" s="30"/>
      <c r="BD362" s="30"/>
      <c r="BE362" s="30"/>
      <c r="BF362" s="30"/>
      <c r="BG362" s="30"/>
      <c r="BH362" s="11"/>
      <c r="BI362" s="11"/>
      <c r="BJ362" s="11"/>
      <c r="BK362" s="11"/>
      <c r="BL362" s="11"/>
      <c r="BM362" s="11"/>
      <c r="BN362" s="11"/>
      <c r="BO362" s="11"/>
      <c r="BP362" s="11"/>
      <c r="BQ362" s="11"/>
      <c r="BR362" s="11"/>
      <c r="BS362" s="11"/>
      <c r="BT362" s="11"/>
      <c r="BU362" s="11"/>
      <c r="BV362" s="11"/>
      <c r="BW362" s="11"/>
      <c r="BX362" s="11"/>
      <c r="BY362" s="11"/>
      <c r="BZ362" s="11"/>
    </row>
    <row r="363" spans="47:78" ht="18" customHeight="1">
      <c r="AU363" s="30"/>
      <c r="AV363" s="30"/>
      <c r="AW363" s="30"/>
      <c r="AX363" s="30"/>
      <c r="AY363" s="30"/>
      <c r="AZ363" s="30"/>
      <c r="BA363" s="30"/>
      <c r="BB363" s="30"/>
      <c r="BC363" s="30"/>
      <c r="BD363" s="30"/>
      <c r="BE363" s="30"/>
      <c r="BF363" s="30"/>
      <c r="BG363" s="30"/>
      <c r="BH363" s="11"/>
      <c r="BI363" s="11"/>
      <c r="BJ363" s="11"/>
      <c r="BK363" s="11"/>
      <c r="BL363" s="11"/>
      <c r="BM363" s="11"/>
      <c r="BN363" s="11"/>
      <c r="BO363" s="11"/>
      <c r="BP363" s="11"/>
      <c r="BQ363" s="11"/>
      <c r="BR363" s="11"/>
      <c r="BS363" s="11"/>
      <c r="BT363" s="11"/>
      <c r="BU363" s="11"/>
      <c r="BV363" s="11"/>
      <c r="BW363" s="11"/>
      <c r="BX363" s="11"/>
      <c r="BY363" s="11"/>
      <c r="BZ363" s="11"/>
    </row>
    <row r="364" spans="47:78" ht="18" customHeight="1">
      <c r="AU364" s="30"/>
      <c r="AV364" s="30"/>
      <c r="AW364" s="30"/>
      <c r="AX364" s="30"/>
      <c r="AY364" s="30"/>
      <c r="AZ364" s="30"/>
      <c r="BA364" s="30"/>
      <c r="BB364" s="30"/>
      <c r="BC364" s="30"/>
      <c r="BD364" s="30"/>
      <c r="BE364" s="30"/>
      <c r="BF364" s="30"/>
      <c r="BG364" s="30"/>
      <c r="BH364" s="11"/>
      <c r="BI364" s="11"/>
      <c r="BJ364" s="11"/>
      <c r="BK364" s="11"/>
      <c r="BL364" s="11"/>
      <c r="BM364" s="11"/>
      <c r="BN364" s="11"/>
      <c r="BO364" s="11"/>
      <c r="BP364" s="11"/>
      <c r="BQ364" s="11"/>
      <c r="BR364" s="11"/>
      <c r="BS364" s="11"/>
      <c r="BT364" s="11"/>
      <c r="BU364" s="11"/>
      <c r="BV364" s="11"/>
      <c r="BW364" s="11"/>
      <c r="BX364" s="11"/>
      <c r="BY364" s="11"/>
      <c r="BZ364" s="11"/>
    </row>
    <row r="365" spans="47:78" ht="18" customHeight="1">
      <c r="AU365" s="30"/>
      <c r="AV365" s="30"/>
      <c r="AW365" s="30"/>
      <c r="AX365" s="30"/>
      <c r="AY365" s="30"/>
      <c r="AZ365" s="30"/>
      <c r="BA365" s="30"/>
      <c r="BB365" s="30"/>
      <c r="BC365" s="30"/>
      <c r="BD365" s="30"/>
      <c r="BE365" s="30"/>
      <c r="BF365" s="30"/>
      <c r="BG365" s="30"/>
      <c r="BH365" s="11"/>
      <c r="BI365" s="11"/>
      <c r="BJ365" s="11"/>
      <c r="BK365" s="11"/>
      <c r="BL365" s="11"/>
      <c r="BM365" s="11"/>
      <c r="BN365" s="11"/>
      <c r="BO365" s="11"/>
      <c r="BP365" s="11"/>
      <c r="BQ365" s="11"/>
      <c r="BR365" s="11"/>
      <c r="BS365" s="11"/>
      <c r="BT365" s="11"/>
      <c r="BU365" s="11"/>
      <c r="BV365" s="11"/>
      <c r="BW365" s="11"/>
      <c r="BX365" s="11"/>
      <c r="BY365" s="11"/>
      <c r="BZ365" s="11"/>
    </row>
    <row r="366" spans="47:78" ht="18" customHeight="1">
      <c r="AU366" s="30"/>
      <c r="AV366" s="30"/>
      <c r="AW366" s="30"/>
      <c r="AX366" s="30"/>
      <c r="AY366" s="30"/>
      <c r="AZ366" s="30"/>
      <c r="BA366" s="30"/>
      <c r="BB366" s="30"/>
      <c r="BC366" s="30"/>
      <c r="BD366" s="30"/>
      <c r="BE366" s="30"/>
      <c r="BF366" s="30"/>
      <c r="BG366" s="30"/>
      <c r="BH366" s="11"/>
      <c r="BI366" s="11"/>
      <c r="BJ366" s="11"/>
      <c r="BK366" s="11"/>
      <c r="BL366" s="11"/>
      <c r="BM366" s="11"/>
      <c r="BN366" s="11"/>
      <c r="BO366" s="11"/>
      <c r="BP366" s="11"/>
      <c r="BQ366" s="11"/>
      <c r="BR366" s="11"/>
      <c r="BS366" s="11"/>
      <c r="BT366" s="11"/>
      <c r="BU366" s="11"/>
      <c r="BV366" s="11"/>
      <c r="BW366" s="11"/>
      <c r="BX366" s="11"/>
      <c r="BY366" s="11"/>
      <c r="BZ366" s="11"/>
    </row>
    <row r="367" spans="47:78" ht="18" customHeight="1">
      <c r="AU367" s="30"/>
      <c r="AV367" s="30"/>
      <c r="AW367" s="30"/>
      <c r="AX367" s="30"/>
      <c r="AY367" s="30"/>
      <c r="AZ367" s="30"/>
      <c r="BA367" s="30"/>
      <c r="BB367" s="30"/>
      <c r="BC367" s="30"/>
      <c r="BD367" s="30"/>
      <c r="BE367" s="30"/>
      <c r="BF367" s="30"/>
      <c r="BG367" s="30"/>
      <c r="BH367" s="11"/>
      <c r="BI367" s="11"/>
      <c r="BJ367" s="11"/>
      <c r="BK367" s="11"/>
      <c r="BL367" s="11"/>
      <c r="BM367" s="11"/>
      <c r="BN367" s="11"/>
      <c r="BO367" s="11"/>
      <c r="BP367" s="11"/>
      <c r="BQ367" s="11"/>
      <c r="BR367" s="11"/>
      <c r="BS367" s="11"/>
      <c r="BT367" s="11"/>
      <c r="BU367" s="11"/>
      <c r="BV367" s="11"/>
      <c r="BW367" s="11"/>
      <c r="BX367" s="11"/>
      <c r="BY367" s="11"/>
      <c r="BZ367" s="11"/>
    </row>
    <row r="368" spans="47:78" ht="18" customHeight="1">
      <c r="AU368" s="30"/>
      <c r="AV368" s="30"/>
      <c r="AW368" s="30"/>
      <c r="AX368" s="30"/>
      <c r="AY368" s="30"/>
      <c r="AZ368" s="30"/>
      <c r="BA368" s="30"/>
      <c r="BB368" s="30"/>
      <c r="BC368" s="30"/>
      <c r="BD368" s="30"/>
      <c r="BE368" s="30"/>
      <c r="BF368" s="30"/>
      <c r="BG368" s="30"/>
      <c r="BH368" s="11"/>
      <c r="BI368" s="11"/>
      <c r="BJ368" s="11"/>
      <c r="BK368" s="11"/>
      <c r="BL368" s="11"/>
      <c r="BM368" s="11"/>
      <c r="BN368" s="11"/>
      <c r="BO368" s="11"/>
      <c r="BP368" s="11"/>
      <c r="BQ368" s="11"/>
      <c r="BR368" s="11"/>
      <c r="BS368" s="11"/>
      <c r="BT368" s="11"/>
      <c r="BU368" s="11"/>
      <c r="BV368" s="11"/>
      <c r="BW368" s="11"/>
      <c r="BX368" s="11"/>
      <c r="BY368" s="11"/>
      <c r="BZ368" s="11"/>
    </row>
    <row r="369" spans="47:78" ht="18" customHeight="1">
      <c r="AU369" s="30"/>
      <c r="AV369" s="30"/>
      <c r="AW369" s="30"/>
      <c r="AX369" s="30"/>
      <c r="AY369" s="30"/>
      <c r="AZ369" s="30"/>
      <c r="BA369" s="30"/>
      <c r="BB369" s="30"/>
      <c r="BC369" s="30"/>
      <c r="BD369" s="30"/>
      <c r="BE369" s="30"/>
      <c r="BF369" s="30"/>
      <c r="BG369" s="30"/>
      <c r="BH369" s="11"/>
      <c r="BI369" s="11"/>
      <c r="BJ369" s="11"/>
      <c r="BK369" s="11"/>
      <c r="BL369" s="11"/>
      <c r="BM369" s="11"/>
      <c r="BN369" s="11"/>
      <c r="BO369" s="11"/>
      <c r="BP369" s="11"/>
      <c r="BQ369" s="11"/>
      <c r="BR369" s="11"/>
      <c r="BS369" s="11"/>
      <c r="BT369" s="11"/>
      <c r="BU369" s="11"/>
      <c r="BV369" s="11"/>
      <c r="BW369" s="11"/>
      <c r="BX369" s="11"/>
      <c r="BY369" s="11"/>
      <c r="BZ369" s="11"/>
    </row>
    <row r="370" spans="47:78" ht="18" customHeight="1">
      <c r="AU370" s="30"/>
      <c r="AV370" s="30"/>
      <c r="AW370" s="30"/>
      <c r="AX370" s="30"/>
      <c r="AY370" s="30"/>
      <c r="AZ370" s="30"/>
      <c r="BA370" s="30"/>
      <c r="BB370" s="30"/>
      <c r="BC370" s="30"/>
      <c r="BD370" s="30"/>
      <c r="BE370" s="30"/>
      <c r="BF370" s="30"/>
      <c r="BG370" s="30"/>
      <c r="BH370" s="11"/>
      <c r="BI370" s="11"/>
      <c r="BJ370" s="11"/>
      <c r="BK370" s="11"/>
      <c r="BL370" s="11"/>
      <c r="BM370" s="11"/>
      <c r="BN370" s="11"/>
      <c r="BO370" s="11"/>
      <c r="BP370" s="11"/>
      <c r="BQ370" s="11"/>
      <c r="BR370" s="11"/>
      <c r="BS370" s="11"/>
      <c r="BT370" s="11"/>
      <c r="BU370" s="11"/>
      <c r="BV370" s="11"/>
      <c r="BW370" s="11"/>
      <c r="BX370" s="11"/>
      <c r="BY370" s="11"/>
      <c r="BZ370" s="11"/>
    </row>
    <row r="371" spans="47:78" ht="18" customHeight="1">
      <c r="AU371" s="30"/>
      <c r="AV371" s="30"/>
      <c r="AW371" s="30"/>
      <c r="AX371" s="30"/>
      <c r="AY371" s="30"/>
      <c r="AZ371" s="30"/>
      <c r="BA371" s="30"/>
      <c r="BB371" s="30"/>
      <c r="BC371" s="30"/>
      <c r="BD371" s="30"/>
      <c r="BE371" s="30"/>
      <c r="BF371" s="30"/>
      <c r="BG371" s="30"/>
      <c r="BH371" s="11"/>
      <c r="BI371" s="11"/>
      <c r="BJ371" s="11"/>
      <c r="BK371" s="11"/>
      <c r="BL371" s="11"/>
      <c r="BM371" s="11"/>
      <c r="BN371" s="11"/>
      <c r="BO371" s="11"/>
      <c r="BP371" s="11"/>
      <c r="BQ371" s="11"/>
      <c r="BR371" s="11"/>
      <c r="BS371" s="11"/>
      <c r="BT371" s="11"/>
      <c r="BU371" s="11"/>
      <c r="BV371" s="11"/>
      <c r="BW371" s="11"/>
      <c r="BX371" s="11"/>
      <c r="BY371" s="11"/>
      <c r="BZ371" s="11"/>
    </row>
    <row r="372" spans="47:78" ht="18" customHeight="1">
      <c r="AU372" s="30"/>
      <c r="AV372" s="30"/>
      <c r="AW372" s="30"/>
      <c r="AX372" s="30"/>
      <c r="AY372" s="30"/>
      <c r="AZ372" s="30"/>
      <c r="BA372" s="30"/>
      <c r="BB372" s="30"/>
      <c r="BC372" s="30"/>
      <c r="BD372" s="30"/>
      <c r="BE372" s="30"/>
      <c r="BF372" s="30"/>
      <c r="BG372" s="30"/>
      <c r="BH372" s="11"/>
      <c r="BI372" s="11"/>
      <c r="BJ372" s="11"/>
      <c r="BK372" s="11"/>
      <c r="BL372" s="11"/>
      <c r="BM372" s="11"/>
      <c r="BN372" s="11"/>
      <c r="BO372" s="11"/>
      <c r="BP372" s="11"/>
      <c r="BQ372" s="11"/>
      <c r="BR372" s="11"/>
      <c r="BS372" s="11"/>
      <c r="BT372" s="11"/>
      <c r="BU372" s="11"/>
      <c r="BV372" s="11"/>
      <c r="BW372" s="11"/>
      <c r="BX372" s="11"/>
      <c r="BY372" s="11"/>
      <c r="BZ372" s="11"/>
    </row>
    <row r="373" spans="47:78" ht="18" customHeight="1">
      <c r="AU373" s="30"/>
      <c r="AV373" s="30"/>
      <c r="AW373" s="30"/>
      <c r="AX373" s="30"/>
      <c r="AY373" s="30"/>
      <c r="AZ373" s="30"/>
      <c r="BA373" s="30"/>
      <c r="BB373" s="30"/>
      <c r="BC373" s="30"/>
      <c r="BD373" s="30"/>
      <c r="BE373" s="30"/>
      <c r="BF373" s="30"/>
      <c r="BG373" s="30"/>
      <c r="BH373" s="11"/>
      <c r="BI373" s="11"/>
      <c r="BJ373" s="11"/>
      <c r="BK373" s="11"/>
      <c r="BL373" s="11"/>
      <c r="BM373" s="11"/>
      <c r="BN373" s="11"/>
      <c r="BO373" s="11"/>
      <c r="BP373" s="11"/>
      <c r="BQ373" s="11"/>
      <c r="BR373" s="11"/>
      <c r="BS373" s="11"/>
      <c r="BT373" s="11"/>
      <c r="BU373" s="11"/>
      <c r="BV373" s="11"/>
      <c r="BW373" s="11"/>
      <c r="BX373" s="11"/>
      <c r="BY373" s="11"/>
      <c r="BZ373" s="11"/>
    </row>
    <row r="374" spans="47:78" ht="18" customHeight="1">
      <c r="AU374" s="30"/>
      <c r="AV374" s="30"/>
      <c r="AW374" s="30"/>
      <c r="AX374" s="30"/>
      <c r="AY374" s="30"/>
      <c r="AZ374" s="30"/>
      <c r="BA374" s="30"/>
      <c r="BB374" s="30"/>
      <c r="BC374" s="30"/>
      <c r="BD374" s="30"/>
      <c r="BE374" s="30"/>
      <c r="BF374" s="30"/>
      <c r="BG374" s="30"/>
      <c r="BH374" s="11"/>
      <c r="BI374" s="11"/>
      <c r="BJ374" s="11"/>
      <c r="BK374" s="11"/>
      <c r="BL374" s="11"/>
      <c r="BM374" s="11"/>
      <c r="BN374" s="11"/>
      <c r="BO374" s="11"/>
      <c r="BP374" s="11"/>
      <c r="BQ374" s="11"/>
      <c r="BR374" s="11"/>
      <c r="BS374" s="11"/>
      <c r="BT374" s="11"/>
      <c r="BU374" s="11"/>
      <c r="BV374" s="11"/>
      <c r="BW374" s="11"/>
      <c r="BX374" s="11"/>
      <c r="BY374" s="11"/>
      <c r="BZ374" s="11"/>
    </row>
    <row r="375" spans="47:78" ht="18" customHeight="1">
      <c r="AU375" s="30"/>
      <c r="AV375" s="30"/>
      <c r="AW375" s="30"/>
      <c r="AX375" s="30"/>
      <c r="AY375" s="30"/>
      <c r="AZ375" s="30"/>
      <c r="BA375" s="30"/>
      <c r="BB375" s="30"/>
      <c r="BC375" s="30"/>
      <c r="BD375" s="30"/>
      <c r="BE375" s="30"/>
      <c r="BF375" s="30"/>
      <c r="BG375" s="30"/>
      <c r="BH375" s="11"/>
      <c r="BI375" s="11"/>
      <c r="BJ375" s="11"/>
      <c r="BK375" s="11"/>
      <c r="BL375" s="11"/>
      <c r="BM375" s="11"/>
      <c r="BN375" s="11"/>
      <c r="BO375" s="11"/>
      <c r="BP375" s="11"/>
      <c r="BQ375" s="11"/>
      <c r="BR375" s="11"/>
      <c r="BS375" s="11"/>
      <c r="BT375" s="11"/>
      <c r="BU375" s="11"/>
      <c r="BV375" s="11"/>
      <c r="BW375" s="11"/>
      <c r="BX375" s="11"/>
      <c r="BY375" s="11"/>
      <c r="BZ375" s="11"/>
    </row>
    <row r="376" spans="47:78" ht="18" customHeight="1">
      <c r="AU376" s="30"/>
      <c r="AV376" s="30"/>
      <c r="AW376" s="30"/>
      <c r="AX376" s="30"/>
      <c r="AY376" s="30"/>
      <c r="AZ376" s="30"/>
      <c r="BA376" s="30"/>
      <c r="BB376" s="30"/>
      <c r="BC376" s="30"/>
      <c r="BD376" s="30"/>
      <c r="BE376" s="30"/>
      <c r="BF376" s="30"/>
      <c r="BG376" s="30"/>
      <c r="BH376" s="11"/>
      <c r="BI376" s="11"/>
      <c r="BJ376" s="11"/>
      <c r="BK376" s="11"/>
      <c r="BL376" s="11"/>
      <c r="BM376" s="11"/>
      <c r="BN376" s="11"/>
      <c r="BO376" s="11"/>
      <c r="BP376" s="11"/>
      <c r="BQ376" s="11"/>
      <c r="BR376" s="11"/>
      <c r="BS376" s="11"/>
      <c r="BT376" s="11"/>
      <c r="BU376" s="11"/>
      <c r="BV376" s="11"/>
      <c r="BW376" s="11"/>
      <c r="BX376" s="11"/>
      <c r="BY376" s="11"/>
      <c r="BZ376" s="11"/>
    </row>
    <row r="377" spans="47:78" ht="18" customHeight="1">
      <c r="AU377" s="30"/>
      <c r="AV377" s="30"/>
      <c r="AW377" s="30"/>
      <c r="AX377" s="30"/>
      <c r="AY377" s="30"/>
      <c r="AZ377" s="30"/>
      <c r="BA377" s="30"/>
      <c r="BB377" s="30"/>
      <c r="BC377" s="30"/>
      <c r="BD377" s="30"/>
      <c r="BE377" s="30"/>
      <c r="BF377" s="30"/>
      <c r="BG377" s="30"/>
      <c r="BH377" s="11"/>
      <c r="BI377" s="11"/>
      <c r="BJ377" s="11"/>
      <c r="BK377" s="11"/>
      <c r="BL377" s="11"/>
      <c r="BM377" s="11"/>
      <c r="BN377" s="11"/>
      <c r="BO377" s="11"/>
      <c r="BP377" s="11"/>
      <c r="BQ377" s="11"/>
      <c r="BR377" s="11"/>
      <c r="BS377" s="11"/>
      <c r="BT377" s="11"/>
      <c r="BU377" s="11"/>
      <c r="BV377" s="11"/>
      <c r="BW377" s="11"/>
      <c r="BX377" s="11"/>
      <c r="BY377" s="11"/>
      <c r="BZ377" s="11"/>
    </row>
    <row r="378" spans="47:78" ht="18" customHeight="1">
      <c r="AU378" s="30"/>
      <c r="AV378" s="30"/>
      <c r="AW378" s="30"/>
      <c r="AX378" s="30"/>
      <c r="AY378" s="30"/>
      <c r="AZ378" s="30"/>
      <c r="BA378" s="30"/>
      <c r="BB378" s="30"/>
      <c r="BC378" s="30"/>
      <c r="BD378" s="30"/>
      <c r="BE378" s="30"/>
      <c r="BF378" s="30"/>
      <c r="BG378" s="30"/>
      <c r="BH378" s="11"/>
      <c r="BI378" s="11"/>
      <c r="BJ378" s="11"/>
      <c r="BK378" s="11"/>
      <c r="BL378" s="11"/>
      <c r="BM378" s="11"/>
      <c r="BN378" s="11"/>
      <c r="BO378" s="11"/>
      <c r="BP378" s="11"/>
      <c r="BQ378" s="11"/>
      <c r="BR378" s="11"/>
      <c r="BS378" s="11"/>
      <c r="BT378" s="11"/>
      <c r="BU378" s="11"/>
      <c r="BV378" s="11"/>
      <c r="BW378" s="11"/>
      <c r="BX378" s="11"/>
      <c r="BY378" s="11"/>
      <c r="BZ378" s="11"/>
    </row>
    <row r="379" spans="47:78" ht="18" customHeight="1">
      <c r="AU379" s="30"/>
      <c r="AV379" s="30"/>
      <c r="AW379" s="30"/>
      <c r="AX379" s="30"/>
      <c r="AY379" s="30"/>
      <c r="AZ379" s="30"/>
      <c r="BA379" s="30"/>
      <c r="BB379" s="30"/>
      <c r="BC379" s="30"/>
      <c r="BD379" s="30"/>
      <c r="BE379" s="30"/>
      <c r="BF379" s="30"/>
      <c r="BG379" s="30"/>
      <c r="BH379" s="11"/>
      <c r="BI379" s="11"/>
      <c r="BJ379" s="11"/>
      <c r="BK379" s="11"/>
      <c r="BL379" s="11"/>
      <c r="BM379" s="11"/>
      <c r="BN379" s="11"/>
      <c r="BO379" s="11"/>
      <c r="BP379" s="11"/>
      <c r="BQ379" s="11"/>
      <c r="BR379" s="11"/>
      <c r="BS379" s="11"/>
      <c r="BT379" s="11"/>
      <c r="BU379" s="11"/>
      <c r="BV379" s="11"/>
      <c r="BW379" s="11"/>
      <c r="BX379" s="11"/>
      <c r="BY379" s="11"/>
      <c r="BZ379" s="11"/>
    </row>
    <row r="380" spans="47:78" ht="18" customHeight="1">
      <c r="AU380" s="30"/>
      <c r="AV380" s="30"/>
      <c r="AW380" s="30"/>
      <c r="AX380" s="30"/>
      <c r="AY380" s="30"/>
      <c r="AZ380" s="30"/>
      <c r="BA380" s="30"/>
      <c r="BB380" s="30"/>
      <c r="BC380" s="30"/>
      <c r="BD380" s="30"/>
      <c r="BE380" s="30"/>
      <c r="BF380" s="30"/>
      <c r="BG380" s="30"/>
      <c r="BH380" s="11"/>
      <c r="BI380" s="11"/>
      <c r="BJ380" s="11"/>
      <c r="BK380" s="11"/>
      <c r="BL380" s="11"/>
      <c r="BM380" s="11"/>
      <c r="BN380" s="11"/>
      <c r="BO380" s="11"/>
      <c r="BP380" s="11"/>
      <c r="BQ380" s="11"/>
      <c r="BR380" s="11"/>
      <c r="BS380" s="11"/>
      <c r="BT380" s="11"/>
      <c r="BU380" s="11"/>
      <c r="BV380" s="11"/>
      <c r="BW380" s="11"/>
      <c r="BX380" s="11"/>
      <c r="BY380" s="11"/>
      <c r="BZ380" s="11"/>
    </row>
    <row r="381" spans="47:78" ht="18" customHeight="1">
      <c r="AU381" s="30"/>
      <c r="AV381" s="30"/>
      <c r="AW381" s="30"/>
      <c r="AX381" s="30"/>
      <c r="AY381" s="30"/>
      <c r="AZ381" s="30"/>
      <c r="BA381" s="30"/>
      <c r="BB381" s="30"/>
      <c r="BC381" s="30"/>
      <c r="BD381" s="30"/>
      <c r="BE381" s="30"/>
      <c r="BF381" s="30"/>
      <c r="BG381" s="30"/>
      <c r="BH381" s="11"/>
      <c r="BI381" s="11"/>
      <c r="BJ381" s="11"/>
      <c r="BK381" s="11"/>
      <c r="BL381" s="11"/>
      <c r="BM381" s="11"/>
      <c r="BN381" s="11"/>
      <c r="BO381" s="11"/>
      <c r="BP381" s="11"/>
      <c r="BQ381" s="11"/>
      <c r="BR381" s="11"/>
      <c r="BS381" s="11"/>
      <c r="BT381" s="11"/>
      <c r="BU381" s="11"/>
      <c r="BV381" s="11"/>
      <c r="BW381" s="11"/>
      <c r="BX381" s="11"/>
      <c r="BY381" s="11"/>
      <c r="BZ381" s="11"/>
    </row>
    <row r="382" spans="47:78" ht="18" customHeight="1">
      <c r="AU382" s="30"/>
      <c r="AV382" s="30"/>
      <c r="AW382" s="30"/>
      <c r="AX382" s="30"/>
      <c r="AY382" s="30"/>
      <c r="AZ382" s="30"/>
      <c r="BA382" s="30"/>
      <c r="BB382" s="30"/>
      <c r="BC382" s="30"/>
      <c r="BD382" s="30"/>
      <c r="BE382" s="30"/>
      <c r="BF382" s="30"/>
      <c r="BG382" s="30"/>
      <c r="BH382" s="11"/>
      <c r="BI382" s="11"/>
      <c r="BJ382" s="11"/>
      <c r="BK382" s="11"/>
      <c r="BL382" s="11"/>
      <c r="BM382" s="11"/>
      <c r="BN382" s="11"/>
      <c r="BO382" s="11"/>
      <c r="BP382" s="11"/>
      <c r="BQ382" s="11"/>
      <c r="BR382" s="11"/>
      <c r="BS382" s="11"/>
      <c r="BT382" s="11"/>
      <c r="BU382" s="11"/>
      <c r="BV382" s="11"/>
      <c r="BW382" s="11"/>
      <c r="BX382" s="11"/>
      <c r="BY382" s="11"/>
      <c r="BZ382" s="11"/>
    </row>
    <row r="383" spans="47:78" ht="18" customHeight="1">
      <c r="AU383" s="30"/>
      <c r="AV383" s="30"/>
      <c r="AW383" s="30"/>
      <c r="AX383" s="30"/>
      <c r="AY383" s="30"/>
      <c r="AZ383" s="30"/>
      <c r="BA383" s="30"/>
      <c r="BB383" s="30"/>
      <c r="BC383" s="30"/>
      <c r="BD383" s="30"/>
      <c r="BE383" s="30"/>
      <c r="BF383" s="30"/>
      <c r="BG383" s="30"/>
      <c r="BH383" s="11"/>
      <c r="BI383" s="11"/>
      <c r="BJ383" s="11"/>
      <c r="BK383" s="11"/>
      <c r="BL383" s="11"/>
      <c r="BM383" s="11"/>
      <c r="BN383" s="11"/>
      <c r="BO383" s="11"/>
      <c r="BP383" s="11"/>
      <c r="BQ383" s="11"/>
      <c r="BR383" s="11"/>
      <c r="BS383" s="11"/>
      <c r="BT383" s="11"/>
      <c r="BU383" s="11"/>
      <c r="BV383" s="11"/>
      <c r="BW383" s="11"/>
      <c r="BX383" s="11"/>
      <c r="BY383" s="11"/>
      <c r="BZ383" s="11"/>
    </row>
    <row r="384" spans="47:78" ht="18" customHeight="1">
      <c r="AU384" s="30"/>
      <c r="AV384" s="30"/>
      <c r="AW384" s="30"/>
      <c r="AX384" s="30"/>
      <c r="AY384" s="30"/>
      <c r="AZ384" s="30"/>
      <c r="BA384" s="30"/>
      <c r="BB384" s="30"/>
      <c r="BC384" s="30"/>
      <c r="BD384" s="30"/>
      <c r="BE384" s="30"/>
      <c r="BF384" s="30"/>
      <c r="BG384" s="30"/>
      <c r="BH384" s="11"/>
      <c r="BI384" s="11"/>
      <c r="BJ384" s="11"/>
      <c r="BK384" s="11"/>
      <c r="BL384" s="11"/>
      <c r="BM384" s="11"/>
      <c r="BN384" s="11"/>
      <c r="BO384" s="11"/>
      <c r="BP384" s="11"/>
      <c r="BQ384" s="11"/>
      <c r="BR384" s="11"/>
      <c r="BS384" s="11"/>
      <c r="BT384" s="11"/>
      <c r="BU384" s="11"/>
      <c r="BV384" s="11"/>
      <c r="BW384" s="11"/>
      <c r="BX384" s="11"/>
      <c r="BY384" s="11"/>
      <c r="BZ384" s="11"/>
    </row>
    <row r="385" spans="47:78" ht="18" customHeight="1">
      <c r="AU385" s="30"/>
      <c r="AV385" s="30"/>
      <c r="AW385" s="30"/>
      <c r="AX385" s="30"/>
      <c r="AY385" s="30"/>
      <c r="AZ385" s="30"/>
      <c r="BA385" s="30"/>
      <c r="BB385" s="30"/>
      <c r="BC385" s="30"/>
      <c r="BD385" s="30"/>
      <c r="BE385" s="30"/>
      <c r="BF385" s="30"/>
      <c r="BG385" s="30"/>
      <c r="BH385" s="11"/>
      <c r="BI385" s="11"/>
      <c r="BJ385" s="11"/>
      <c r="BK385" s="11"/>
      <c r="BL385" s="11"/>
      <c r="BM385" s="11"/>
      <c r="BN385" s="11"/>
      <c r="BO385" s="11"/>
      <c r="BP385" s="11"/>
      <c r="BQ385" s="11"/>
      <c r="BR385" s="11"/>
      <c r="BS385" s="11"/>
      <c r="BT385" s="11"/>
      <c r="BU385" s="11"/>
      <c r="BV385" s="11"/>
      <c r="BW385" s="11"/>
      <c r="BX385" s="11"/>
      <c r="BY385" s="11"/>
      <c r="BZ385" s="11"/>
    </row>
    <row r="386" spans="47:78" ht="18" customHeight="1">
      <c r="AU386" s="30"/>
      <c r="AV386" s="30"/>
      <c r="AW386" s="30"/>
      <c r="AX386" s="30"/>
      <c r="AY386" s="30"/>
      <c r="AZ386" s="30"/>
      <c r="BA386" s="30"/>
      <c r="BB386" s="30"/>
      <c r="BC386" s="30"/>
      <c r="BD386" s="30"/>
      <c r="BE386" s="30"/>
      <c r="BF386" s="30"/>
      <c r="BG386" s="30"/>
      <c r="BH386" s="11"/>
      <c r="BI386" s="11"/>
      <c r="BJ386" s="11"/>
      <c r="BK386" s="11"/>
      <c r="BL386" s="11"/>
      <c r="BM386" s="11"/>
      <c r="BN386" s="11"/>
      <c r="BO386" s="11"/>
      <c r="BP386" s="11"/>
      <c r="BQ386" s="11"/>
      <c r="BR386" s="11"/>
      <c r="BS386" s="11"/>
      <c r="BT386" s="11"/>
      <c r="BU386" s="11"/>
      <c r="BV386" s="11"/>
      <c r="BW386" s="11"/>
      <c r="BX386" s="11"/>
      <c r="BY386" s="11"/>
      <c r="BZ386" s="11"/>
    </row>
    <row r="387" spans="47:78" ht="18" customHeight="1">
      <c r="AU387" s="30"/>
      <c r="AV387" s="30"/>
      <c r="AW387" s="30"/>
      <c r="AX387" s="30"/>
      <c r="AY387" s="30"/>
      <c r="AZ387" s="30"/>
      <c r="BA387" s="30"/>
      <c r="BB387" s="30"/>
      <c r="BC387" s="30"/>
      <c r="BD387" s="30"/>
      <c r="BE387" s="30"/>
      <c r="BF387" s="30"/>
      <c r="BG387" s="30"/>
      <c r="BH387" s="11"/>
      <c r="BI387" s="11"/>
      <c r="BJ387" s="11"/>
      <c r="BK387" s="11"/>
      <c r="BL387" s="11"/>
      <c r="BM387" s="11"/>
      <c r="BN387" s="11"/>
      <c r="BO387" s="11"/>
      <c r="BP387" s="11"/>
      <c r="BQ387" s="11"/>
      <c r="BR387" s="11"/>
      <c r="BS387" s="11"/>
      <c r="BT387" s="11"/>
      <c r="BU387" s="11"/>
      <c r="BV387" s="11"/>
      <c r="BW387" s="11"/>
      <c r="BX387" s="11"/>
      <c r="BY387" s="11"/>
      <c r="BZ387" s="11"/>
    </row>
    <row r="388" spans="47:78" ht="18" customHeight="1">
      <c r="AU388" s="30"/>
      <c r="AV388" s="30"/>
      <c r="AW388" s="30"/>
      <c r="AX388" s="30"/>
      <c r="AY388" s="30"/>
      <c r="AZ388" s="30"/>
      <c r="BA388" s="30"/>
      <c r="BB388" s="30"/>
      <c r="BC388" s="30"/>
      <c r="BD388" s="30"/>
      <c r="BE388" s="30"/>
      <c r="BF388" s="30"/>
      <c r="BG388" s="30"/>
      <c r="BH388" s="11"/>
      <c r="BI388" s="11"/>
      <c r="BJ388" s="11"/>
      <c r="BK388" s="11"/>
      <c r="BL388" s="11"/>
      <c r="BM388" s="11"/>
      <c r="BN388" s="11"/>
      <c r="BO388" s="11"/>
      <c r="BP388" s="11"/>
      <c r="BQ388" s="11"/>
      <c r="BR388" s="11"/>
      <c r="BS388" s="11"/>
      <c r="BT388" s="11"/>
      <c r="BU388" s="11"/>
      <c r="BV388" s="11"/>
      <c r="BW388" s="11"/>
      <c r="BX388" s="11"/>
      <c r="BY388" s="11"/>
      <c r="BZ388" s="11"/>
    </row>
    <row r="389" spans="47:78" ht="18" customHeight="1">
      <c r="AU389" s="30"/>
      <c r="AV389" s="30"/>
      <c r="AW389" s="30"/>
      <c r="AX389" s="30"/>
      <c r="AY389" s="30"/>
      <c r="AZ389" s="30"/>
      <c r="BA389" s="30"/>
      <c r="BB389" s="30"/>
      <c r="BC389" s="30"/>
      <c r="BD389" s="30"/>
      <c r="BE389" s="30"/>
      <c r="BF389" s="30"/>
      <c r="BG389" s="30"/>
      <c r="BH389" s="11"/>
      <c r="BI389" s="11"/>
      <c r="BJ389" s="11"/>
      <c r="BK389" s="11"/>
      <c r="BL389" s="11"/>
      <c r="BM389" s="11"/>
      <c r="BN389" s="11"/>
      <c r="BO389" s="11"/>
      <c r="BP389" s="11"/>
      <c r="BQ389" s="11"/>
      <c r="BR389" s="11"/>
      <c r="BS389" s="11"/>
      <c r="BT389" s="11"/>
      <c r="BU389" s="11"/>
      <c r="BV389" s="11"/>
      <c r="BW389" s="11"/>
      <c r="BX389" s="11"/>
      <c r="BY389" s="11"/>
      <c r="BZ389" s="11"/>
    </row>
    <row r="390" spans="47:78" ht="18" customHeight="1">
      <c r="AU390" s="30"/>
      <c r="AV390" s="30"/>
      <c r="AW390" s="30"/>
      <c r="AX390" s="30"/>
      <c r="AY390" s="30"/>
      <c r="AZ390" s="30"/>
      <c r="BA390" s="30"/>
      <c r="BB390" s="30"/>
      <c r="BC390" s="30"/>
      <c r="BD390" s="30"/>
      <c r="BE390" s="30"/>
      <c r="BF390" s="30"/>
      <c r="BG390" s="30"/>
      <c r="BH390" s="11"/>
      <c r="BI390" s="11"/>
      <c r="BJ390" s="11"/>
      <c r="BK390" s="11"/>
      <c r="BL390" s="11"/>
      <c r="BM390" s="11"/>
      <c r="BN390" s="11"/>
      <c r="BO390" s="11"/>
      <c r="BP390" s="11"/>
      <c r="BQ390" s="11"/>
      <c r="BR390" s="11"/>
      <c r="BS390" s="11"/>
      <c r="BT390" s="11"/>
      <c r="BU390" s="11"/>
      <c r="BV390" s="11"/>
      <c r="BW390" s="11"/>
      <c r="BX390" s="11"/>
      <c r="BY390" s="11"/>
      <c r="BZ390" s="11"/>
    </row>
    <row r="391" spans="47:78" ht="18" customHeight="1">
      <c r="AU391" s="30"/>
      <c r="AV391" s="30"/>
      <c r="AW391" s="30"/>
      <c r="AX391" s="30"/>
      <c r="AY391" s="30"/>
      <c r="AZ391" s="30"/>
      <c r="BA391" s="30"/>
      <c r="BB391" s="30"/>
      <c r="BC391" s="30"/>
      <c r="BD391" s="30"/>
      <c r="BE391" s="30"/>
      <c r="BF391" s="30"/>
      <c r="BG391" s="30"/>
      <c r="BH391" s="11"/>
      <c r="BI391" s="11"/>
      <c r="BJ391" s="11"/>
      <c r="BK391" s="11"/>
      <c r="BL391" s="11"/>
      <c r="BM391" s="11"/>
      <c r="BN391" s="11"/>
      <c r="BO391" s="11"/>
      <c r="BP391" s="11"/>
      <c r="BQ391" s="11"/>
      <c r="BR391" s="11"/>
      <c r="BS391" s="11"/>
      <c r="BT391" s="11"/>
      <c r="BU391" s="11"/>
      <c r="BV391" s="11"/>
      <c r="BW391" s="11"/>
      <c r="BX391" s="11"/>
      <c r="BY391" s="11"/>
      <c r="BZ391" s="11"/>
    </row>
    <row r="392" spans="47:78" ht="18" customHeight="1">
      <c r="AU392" s="30"/>
      <c r="AV392" s="30"/>
      <c r="AW392" s="30"/>
      <c r="AX392" s="30"/>
      <c r="AY392" s="30"/>
      <c r="AZ392" s="30"/>
      <c r="BA392" s="30"/>
      <c r="BB392" s="30"/>
      <c r="BC392" s="30"/>
      <c r="BD392" s="30"/>
      <c r="BE392" s="30"/>
      <c r="BF392" s="30"/>
      <c r="BG392" s="30"/>
      <c r="BH392" s="11"/>
      <c r="BI392" s="11"/>
      <c r="BJ392" s="11"/>
      <c r="BK392" s="11"/>
      <c r="BL392" s="11"/>
      <c r="BM392" s="11"/>
      <c r="BN392" s="11"/>
      <c r="BO392" s="11"/>
      <c r="BP392" s="11"/>
      <c r="BQ392" s="11"/>
      <c r="BR392" s="11"/>
      <c r="BS392" s="11"/>
      <c r="BT392" s="11"/>
      <c r="BU392" s="11"/>
      <c r="BV392" s="11"/>
      <c r="BW392" s="11"/>
      <c r="BX392" s="11"/>
      <c r="BY392" s="11"/>
      <c r="BZ392" s="11"/>
    </row>
    <row r="393" spans="47:78" ht="18" customHeight="1">
      <c r="AU393" s="30"/>
      <c r="AV393" s="30"/>
      <c r="AW393" s="30"/>
      <c r="AX393" s="30"/>
      <c r="AY393" s="30"/>
      <c r="AZ393" s="30"/>
      <c r="BA393" s="30"/>
      <c r="BB393" s="30"/>
      <c r="BC393" s="30"/>
      <c r="BD393" s="30"/>
      <c r="BE393" s="30"/>
      <c r="BF393" s="30"/>
      <c r="BG393" s="30"/>
      <c r="BH393" s="11"/>
      <c r="BI393" s="11"/>
      <c r="BJ393" s="11"/>
      <c r="BK393" s="11"/>
      <c r="BL393" s="11"/>
      <c r="BM393" s="11"/>
      <c r="BN393" s="11"/>
      <c r="BO393" s="11"/>
      <c r="BP393" s="11"/>
      <c r="BQ393" s="11"/>
      <c r="BR393" s="11"/>
      <c r="BS393" s="11"/>
      <c r="BT393" s="11"/>
      <c r="BU393" s="11"/>
      <c r="BV393" s="11"/>
      <c r="BW393" s="11"/>
      <c r="BX393" s="11"/>
      <c r="BY393" s="11"/>
      <c r="BZ393" s="11"/>
    </row>
    <row r="394" spans="47:78" ht="18" customHeight="1">
      <c r="AU394" s="30"/>
      <c r="AV394" s="30"/>
      <c r="AW394" s="30"/>
      <c r="AX394" s="30"/>
      <c r="AY394" s="30"/>
      <c r="AZ394" s="30"/>
      <c r="BA394" s="30"/>
      <c r="BB394" s="30"/>
      <c r="BC394" s="30"/>
      <c r="BD394" s="30"/>
      <c r="BE394" s="30"/>
      <c r="BF394" s="30"/>
      <c r="BG394" s="30"/>
      <c r="BH394" s="11"/>
      <c r="BI394" s="11"/>
      <c r="BJ394" s="11"/>
      <c r="BK394" s="11"/>
      <c r="BL394" s="11"/>
      <c r="BM394" s="11"/>
      <c r="BN394" s="11"/>
      <c r="BO394" s="11"/>
      <c r="BP394" s="11"/>
      <c r="BQ394" s="11"/>
      <c r="BR394" s="11"/>
      <c r="BS394" s="11"/>
      <c r="BT394" s="11"/>
      <c r="BU394" s="11"/>
      <c r="BV394" s="11"/>
      <c r="BW394" s="11"/>
      <c r="BX394" s="11"/>
      <c r="BY394" s="11"/>
      <c r="BZ394" s="11"/>
    </row>
    <row r="395" spans="47:78" ht="18" customHeight="1">
      <c r="AU395" s="30"/>
      <c r="AV395" s="30"/>
      <c r="AW395" s="30"/>
      <c r="AX395" s="30"/>
      <c r="AY395" s="30"/>
      <c r="AZ395" s="30"/>
      <c r="BA395" s="30"/>
      <c r="BB395" s="30"/>
      <c r="BC395" s="30"/>
      <c r="BD395" s="30"/>
      <c r="BE395" s="30"/>
      <c r="BF395" s="30"/>
      <c r="BG395" s="30"/>
      <c r="BH395" s="11"/>
      <c r="BI395" s="11"/>
      <c r="BJ395" s="11"/>
      <c r="BK395" s="11"/>
      <c r="BL395" s="11"/>
      <c r="BM395" s="11"/>
      <c r="BN395" s="11"/>
      <c r="BO395" s="11"/>
      <c r="BP395" s="11"/>
      <c r="BQ395" s="11"/>
      <c r="BR395" s="11"/>
      <c r="BS395" s="11"/>
      <c r="BT395" s="11"/>
      <c r="BU395" s="11"/>
      <c r="BV395" s="11"/>
      <c r="BW395" s="11"/>
      <c r="BX395" s="11"/>
      <c r="BY395" s="11"/>
      <c r="BZ395" s="11"/>
    </row>
    <row r="396" spans="47:78" ht="18" customHeight="1">
      <c r="AU396" s="30"/>
      <c r="AV396" s="30"/>
      <c r="AW396" s="30"/>
      <c r="AX396" s="30"/>
      <c r="AY396" s="30"/>
      <c r="AZ396" s="30"/>
      <c r="BA396" s="30"/>
      <c r="BB396" s="30"/>
      <c r="BC396" s="30"/>
      <c r="BD396" s="30"/>
      <c r="BE396" s="30"/>
      <c r="BF396" s="30"/>
      <c r="BG396" s="30"/>
      <c r="BH396" s="11"/>
      <c r="BI396" s="11"/>
      <c r="BJ396" s="11"/>
      <c r="BK396" s="11"/>
      <c r="BL396" s="11"/>
      <c r="BM396" s="11"/>
      <c r="BN396" s="11"/>
      <c r="BO396" s="11"/>
      <c r="BP396" s="11"/>
      <c r="BQ396" s="11"/>
      <c r="BR396" s="11"/>
      <c r="BS396" s="11"/>
      <c r="BT396" s="11"/>
      <c r="BU396" s="11"/>
      <c r="BV396" s="11"/>
      <c r="BW396" s="11"/>
      <c r="BX396" s="11"/>
      <c r="BY396" s="11"/>
      <c r="BZ396" s="11"/>
    </row>
    <row r="397" spans="47:78" ht="18" customHeight="1">
      <c r="AU397" s="30"/>
      <c r="AV397" s="30"/>
      <c r="AW397" s="30"/>
      <c r="AX397" s="30"/>
      <c r="AY397" s="30"/>
      <c r="AZ397" s="30"/>
      <c r="BA397" s="30"/>
      <c r="BB397" s="30"/>
      <c r="BC397" s="30"/>
      <c r="BD397" s="30"/>
      <c r="BE397" s="30"/>
      <c r="BF397" s="30"/>
      <c r="BG397" s="30"/>
      <c r="BH397" s="11"/>
      <c r="BI397" s="11"/>
      <c r="BJ397" s="11"/>
      <c r="BK397" s="11"/>
      <c r="BL397" s="11"/>
      <c r="BM397" s="11"/>
      <c r="BN397" s="11"/>
      <c r="BO397" s="11"/>
      <c r="BP397" s="11"/>
      <c r="BQ397" s="11"/>
      <c r="BR397" s="11"/>
      <c r="BS397" s="11"/>
      <c r="BT397" s="11"/>
      <c r="BU397" s="11"/>
      <c r="BV397" s="11"/>
      <c r="BW397" s="11"/>
      <c r="BX397" s="11"/>
      <c r="BY397" s="11"/>
      <c r="BZ397" s="11"/>
    </row>
    <row r="398" spans="47:78" ht="18" customHeight="1">
      <c r="AU398" s="30"/>
      <c r="AV398" s="30"/>
      <c r="AW398" s="30"/>
      <c r="AX398" s="30"/>
      <c r="AY398" s="30"/>
      <c r="AZ398" s="30"/>
      <c r="BA398" s="30"/>
      <c r="BB398" s="30"/>
      <c r="BC398" s="30"/>
      <c r="BD398" s="30"/>
      <c r="BE398" s="30"/>
      <c r="BF398" s="30"/>
      <c r="BG398" s="30"/>
      <c r="BH398" s="11"/>
      <c r="BI398" s="11"/>
      <c r="BJ398" s="11"/>
      <c r="BK398" s="11"/>
      <c r="BL398" s="11"/>
      <c r="BM398" s="11"/>
      <c r="BN398" s="11"/>
      <c r="BO398" s="11"/>
      <c r="BP398" s="11"/>
      <c r="BQ398" s="11"/>
      <c r="BR398" s="11"/>
      <c r="BS398" s="11"/>
      <c r="BT398" s="11"/>
      <c r="BU398" s="11"/>
      <c r="BV398" s="11"/>
      <c r="BW398" s="11"/>
      <c r="BX398" s="11"/>
      <c r="BY398" s="11"/>
      <c r="BZ398" s="11"/>
    </row>
    <row r="399" spans="47:78" ht="18" customHeight="1">
      <c r="AU399" s="30"/>
      <c r="AV399" s="30"/>
      <c r="AW399" s="30"/>
      <c r="AX399" s="30"/>
      <c r="AY399" s="30"/>
      <c r="AZ399" s="30"/>
      <c r="BA399" s="30"/>
      <c r="BB399" s="30"/>
      <c r="BC399" s="30"/>
      <c r="BD399" s="30"/>
      <c r="BE399" s="30"/>
      <c r="BF399" s="30"/>
      <c r="BG399" s="30"/>
      <c r="BH399" s="11"/>
      <c r="BI399" s="11"/>
      <c r="BJ399" s="11"/>
      <c r="BK399" s="11"/>
      <c r="BL399" s="11"/>
      <c r="BM399" s="11"/>
      <c r="BN399" s="11"/>
      <c r="BO399" s="11"/>
      <c r="BP399" s="11"/>
      <c r="BQ399" s="11"/>
      <c r="BR399" s="11"/>
      <c r="BS399" s="11"/>
      <c r="BT399" s="11"/>
      <c r="BU399" s="11"/>
      <c r="BV399" s="11"/>
      <c r="BW399" s="11"/>
      <c r="BX399" s="11"/>
      <c r="BY399" s="11"/>
      <c r="BZ399" s="11"/>
    </row>
    <row r="400" spans="47:78" ht="18" customHeight="1">
      <c r="AU400" s="30"/>
      <c r="AV400" s="30"/>
      <c r="AW400" s="30"/>
      <c r="AX400" s="30"/>
      <c r="AY400" s="30"/>
      <c r="AZ400" s="30"/>
      <c r="BA400" s="30"/>
      <c r="BB400" s="30"/>
      <c r="BC400" s="30"/>
      <c r="BD400" s="30"/>
      <c r="BE400" s="30"/>
      <c r="BF400" s="30"/>
      <c r="BG400" s="30"/>
      <c r="BH400" s="11"/>
      <c r="BI400" s="11"/>
      <c r="BJ400" s="11"/>
      <c r="BK400" s="11"/>
      <c r="BL400" s="11"/>
      <c r="BM400" s="11"/>
      <c r="BN400" s="11"/>
      <c r="BO400" s="11"/>
      <c r="BP400" s="11"/>
      <c r="BQ400" s="11"/>
      <c r="BR400" s="11"/>
      <c r="BS400" s="11"/>
      <c r="BT400" s="11"/>
      <c r="BU400" s="11"/>
      <c r="BV400" s="11"/>
      <c r="BW400" s="11"/>
      <c r="BX400" s="11"/>
      <c r="BY400" s="11"/>
      <c r="BZ400" s="11"/>
    </row>
    <row r="401" spans="47:78" ht="18" customHeight="1">
      <c r="AU401" s="30"/>
      <c r="AV401" s="30"/>
      <c r="AW401" s="30"/>
      <c r="AX401" s="30"/>
      <c r="AY401" s="30"/>
      <c r="AZ401" s="30"/>
      <c r="BA401" s="30"/>
      <c r="BB401" s="30"/>
      <c r="BC401" s="30"/>
      <c r="BD401" s="30"/>
      <c r="BE401" s="30"/>
      <c r="BF401" s="30"/>
      <c r="BG401" s="30"/>
      <c r="BH401" s="11"/>
      <c r="BI401" s="11"/>
      <c r="BJ401" s="11"/>
      <c r="BK401" s="11"/>
      <c r="BL401" s="11"/>
      <c r="BM401" s="11"/>
      <c r="BN401" s="11"/>
      <c r="BO401" s="11"/>
      <c r="BP401" s="11"/>
      <c r="BQ401" s="11"/>
      <c r="BR401" s="11"/>
      <c r="BS401" s="11"/>
      <c r="BT401" s="11"/>
      <c r="BU401" s="11"/>
      <c r="BV401" s="11"/>
      <c r="BW401" s="11"/>
      <c r="BX401" s="11"/>
      <c r="BY401" s="11"/>
      <c r="BZ401" s="11"/>
    </row>
    <row r="402" spans="47:78" ht="18" customHeight="1">
      <c r="AU402" s="30"/>
      <c r="AV402" s="30"/>
      <c r="AW402" s="30"/>
      <c r="AX402" s="30"/>
      <c r="AY402" s="30"/>
      <c r="AZ402" s="30"/>
      <c r="BA402" s="30"/>
      <c r="BB402" s="30"/>
      <c r="BC402" s="30"/>
      <c r="BD402" s="30"/>
      <c r="BE402" s="30"/>
      <c r="BF402" s="30"/>
      <c r="BG402" s="30"/>
      <c r="BH402" s="11"/>
      <c r="BI402" s="11"/>
      <c r="BJ402" s="11"/>
      <c r="BK402" s="11"/>
      <c r="BL402" s="11"/>
      <c r="BM402" s="11"/>
      <c r="BN402" s="11"/>
      <c r="BO402" s="11"/>
      <c r="BP402" s="11"/>
      <c r="BQ402" s="11"/>
      <c r="BR402" s="11"/>
      <c r="BS402" s="11"/>
      <c r="BT402" s="11"/>
      <c r="BU402" s="11"/>
      <c r="BV402" s="11"/>
      <c r="BW402" s="11"/>
      <c r="BX402" s="11"/>
      <c r="BY402" s="11"/>
      <c r="BZ402" s="11"/>
    </row>
    <row r="403" spans="47:78" ht="18" customHeight="1">
      <c r="AU403" s="30"/>
      <c r="AV403" s="30"/>
      <c r="AW403" s="30"/>
      <c r="AX403" s="30"/>
      <c r="AY403" s="30"/>
      <c r="AZ403" s="30"/>
      <c r="BA403" s="30"/>
      <c r="BB403" s="30"/>
      <c r="BC403" s="30"/>
      <c r="BD403" s="30"/>
      <c r="BE403" s="30"/>
      <c r="BF403" s="30"/>
      <c r="BG403" s="30"/>
      <c r="BH403" s="11"/>
      <c r="BI403" s="11"/>
      <c r="BJ403" s="11"/>
      <c r="BK403" s="11"/>
      <c r="BL403" s="11"/>
      <c r="BM403" s="11"/>
      <c r="BN403" s="11"/>
      <c r="BO403" s="11"/>
      <c r="BP403" s="11"/>
      <c r="BQ403" s="11"/>
      <c r="BR403" s="11"/>
      <c r="BS403" s="11"/>
      <c r="BT403" s="11"/>
      <c r="BU403" s="11"/>
      <c r="BV403" s="11"/>
      <c r="BW403" s="11"/>
      <c r="BX403" s="11"/>
      <c r="BY403" s="11"/>
      <c r="BZ403" s="11"/>
    </row>
    <row r="404" spans="47:78" ht="18" customHeight="1">
      <c r="AU404" s="30"/>
      <c r="AV404" s="30"/>
      <c r="AW404" s="30"/>
      <c r="AX404" s="30"/>
      <c r="AY404" s="30"/>
      <c r="AZ404" s="30"/>
      <c r="BA404" s="30"/>
      <c r="BB404" s="30"/>
      <c r="BC404" s="30"/>
      <c r="BD404" s="30"/>
      <c r="BE404" s="30"/>
      <c r="BF404" s="30"/>
      <c r="BG404" s="30"/>
      <c r="BH404" s="11"/>
      <c r="BI404" s="11"/>
      <c r="BJ404" s="11"/>
      <c r="BK404" s="11"/>
      <c r="BL404" s="11"/>
      <c r="BM404" s="11"/>
      <c r="BN404" s="11"/>
      <c r="BO404" s="11"/>
      <c r="BP404" s="11"/>
      <c r="BQ404" s="11"/>
      <c r="BR404" s="11"/>
      <c r="BS404" s="11"/>
      <c r="BT404" s="11"/>
      <c r="BU404" s="11"/>
      <c r="BV404" s="11"/>
      <c r="BW404" s="11"/>
      <c r="BX404" s="11"/>
      <c r="BY404" s="11"/>
      <c r="BZ404" s="11"/>
    </row>
    <row r="405" spans="47:78" ht="18" customHeight="1">
      <c r="AU405" s="30"/>
      <c r="AV405" s="30"/>
      <c r="AW405" s="30"/>
      <c r="AX405" s="30"/>
      <c r="AY405" s="30"/>
      <c r="AZ405" s="30"/>
      <c r="BA405" s="30"/>
      <c r="BB405" s="30"/>
      <c r="BC405" s="30"/>
      <c r="BD405" s="30"/>
      <c r="BE405" s="30"/>
      <c r="BF405" s="30"/>
      <c r="BG405" s="30"/>
      <c r="BH405" s="11"/>
      <c r="BI405" s="11"/>
      <c r="BJ405" s="11"/>
      <c r="BK405" s="11"/>
      <c r="BL405" s="11"/>
      <c r="BM405" s="11"/>
      <c r="BN405" s="11"/>
      <c r="BO405" s="11"/>
      <c r="BP405" s="11"/>
      <c r="BQ405" s="11"/>
      <c r="BR405" s="11"/>
      <c r="BS405" s="11"/>
      <c r="BT405" s="11"/>
      <c r="BU405" s="11"/>
      <c r="BV405" s="11"/>
      <c r="BW405" s="11"/>
      <c r="BX405" s="11"/>
      <c r="BY405" s="11"/>
      <c r="BZ405" s="11"/>
    </row>
    <row r="406" spans="47:78" ht="18" customHeight="1">
      <c r="AU406" s="30"/>
      <c r="AV406" s="30"/>
      <c r="AW406" s="30"/>
      <c r="AX406" s="30"/>
      <c r="AY406" s="30"/>
      <c r="AZ406" s="30"/>
      <c r="BA406" s="30"/>
      <c r="BB406" s="30"/>
      <c r="BC406" s="30"/>
      <c r="BD406" s="30"/>
      <c r="BE406" s="30"/>
      <c r="BF406" s="30"/>
      <c r="BG406" s="30"/>
      <c r="BH406" s="11"/>
      <c r="BI406" s="11"/>
      <c r="BJ406" s="11"/>
      <c r="BK406" s="11"/>
      <c r="BL406" s="11"/>
      <c r="BM406" s="11"/>
      <c r="BN406" s="11"/>
      <c r="BO406" s="11"/>
      <c r="BP406" s="11"/>
      <c r="BQ406" s="11"/>
      <c r="BR406" s="11"/>
      <c r="BS406" s="11"/>
      <c r="BT406" s="11"/>
      <c r="BU406" s="11"/>
      <c r="BV406" s="11"/>
      <c r="BW406" s="11"/>
      <c r="BX406" s="11"/>
      <c r="BY406" s="11"/>
      <c r="BZ406" s="11"/>
    </row>
    <row r="407" spans="47:78" ht="18" customHeight="1">
      <c r="AU407" s="30"/>
      <c r="AV407" s="30"/>
      <c r="AW407" s="30"/>
      <c r="AX407" s="30"/>
      <c r="AY407" s="30"/>
      <c r="AZ407" s="30"/>
      <c r="BA407" s="30"/>
      <c r="BB407" s="30"/>
      <c r="BC407" s="30"/>
      <c r="BD407" s="30"/>
      <c r="BE407" s="30"/>
      <c r="BF407" s="30"/>
      <c r="BG407" s="30"/>
      <c r="BH407" s="11"/>
      <c r="BI407" s="11"/>
      <c r="BJ407" s="11"/>
      <c r="BK407" s="11"/>
      <c r="BL407" s="11"/>
      <c r="BM407" s="11"/>
      <c r="BN407" s="11"/>
      <c r="BO407" s="11"/>
      <c r="BP407" s="11"/>
      <c r="BQ407" s="11"/>
      <c r="BR407" s="11"/>
      <c r="BS407" s="11"/>
      <c r="BT407" s="11"/>
      <c r="BU407" s="11"/>
      <c r="BV407" s="11"/>
      <c r="BW407" s="11"/>
      <c r="BX407" s="11"/>
      <c r="BY407" s="11"/>
      <c r="BZ407" s="11"/>
    </row>
    <row r="408" spans="47:78" ht="18" customHeight="1">
      <c r="AU408" s="30"/>
      <c r="AV408" s="30"/>
      <c r="AW408" s="30"/>
      <c r="AX408" s="30"/>
      <c r="AY408" s="30"/>
      <c r="AZ408" s="30"/>
      <c r="BA408" s="30"/>
      <c r="BB408" s="30"/>
      <c r="BC408" s="30"/>
      <c r="BD408" s="30"/>
      <c r="BE408" s="30"/>
      <c r="BF408" s="30"/>
      <c r="BG408" s="30"/>
      <c r="BH408" s="11"/>
      <c r="BI408" s="11"/>
      <c r="BJ408" s="11"/>
      <c r="BK408" s="11"/>
      <c r="BL408" s="11"/>
      <c r="BM408" s="11"/>
      <c r="BN408" s="11"/>
      <c r="BO408" s="11"/>
      <c r="BP408" s="11"/>
      <c r="BQ408" s="11"/>
      <c r="BR408" s="11"/>
      <c r="BS408" s="11"/>
      <c r="BT408" s="11"/>
      <c r="BU408" s="11"/>
      <c r="BV408" s="11"/>
      <c r="BW408" s="11"/>
      <c r="BX408" s="11"/>
      <c r="BY408" s="11"/>
      <c r="BZ408" s="11"/>
    </row>
    <row r="409" spans="47:78" ht="18" customHeight="1">
      <c r="AU409" s="30"/>
      <c r="AV409" s="30"/>
      <c r="AW409" s="30"/>
      <c r="AX409" s="30"/>
      <c r="AY409" s="30"/>
      <c r="AZ409" s="30"/>
      <c r="BA409" s="30"/>
      <c r="BB409" s="30"/>
      <c r="BC409" s="30"/>
      <c r="BD409" s="30"/>
      <c r="BE409" s="30"/>
      <c r="BF409" s="30"/>
      <c r="BG409" s="30"/>
      <c r="BH409" s="11"/>
      <c r="BI409" s="11"/>
      <c r="BJ409" s="11"/>
      <c r="BK409" s="11"/>
      <c r="BL409" s="11"/>
      <c r="BM409" s="11"/>
      <c r="BN409" s="11"/>
      <c r="BO409" s="11"/>
      <c r="BP409" s="11"/>
      <c r="BQ409" s="11"/>
      <c r="BR409" s="11"/>
      <c r="BS409" s="11"/>
      <c r="BT409" s="11"/>
      <c r="BU409" s="11"/>
      <c r="BV409" s="11"/>
      <c r="BW409" s="11"/>
      <c r="BX409" s="11"/>
      <c r="BY409" s="11"/>
      <c r="BZ409" s="11"/>
    </row>
    <row r="410" spans="47:78" ht="18" customHeight="1">
      <c r="AU410" s="30"/>
      <c r="AV410" s="30"/>
      <c r="AW410" s="30"/>
      <c r="AX410" s="30"/>
      <c r="AY410" s="30"/>
      <c r="AZ410" s="30"/>
      <c r="BA410" s="30"/>
      <c r="BB410" s="30"/>
      <c r="BC410" s="30"/>
      <c r="BD410" s="30"/>
      <c r="BE410" s="30"/>
      <c r="BF410" s="30"/>
      <c r="BG410" s="30"/>
      <c r="BH410" s="11"/>
      <c r="BI410" s="11"/>
      <c r="BJ410" s="11"/>
      <c r="BK410" s="11"/>
      <c r="BL410" s="11"/>
      <c r="BM410" s="11"/>
      <c r="BN410" s="11"/>
      <c r="BO410" s="11"/>
      <c r="BP410" s="11"/>
      <c r="BQ410" s="11"/>
      <c r="BR410" s="11"/>
      <c r="BS410" s="11"/>
      <c r="BT410" s="11"/>
      <c r="BU410" s="11"/>
      <c r="BV410" s="11"/>
      <c r="BW410" s="11"/>
      <c r="BX410" s="11"/>
      <c r="BY410" s="11"/>
      <c r="BZ410" s="11"/>
    </row>
    <row r="411" spans="47:78" ht="18" customHeight="1">
      <c r="AU411" s="30"/>
      <c r="AV411" s="30"/>
      <c r="AW411" s="30"/>
      <c r="AX411" s="30"/>
      <c r="AY411" s="30"/>
      <c r="AZ411" s="30"/>
      <c r="BA411" s="30"/>
      <c r="BB411" s="30"/>
      <c r="BC411" s="30"/>
      <c r="BD411" s="30"/>
      <c r="BE411" s="30"/>
      <c r="BF411" s="30"/>
      <c r="BG411" s="30"/>
      <c r="BH411" s="11"/>
      <c r="BI411" s="11"/>
      <c r="BJ411" s="11"/>
      <c r="BK411" s="11"/>
      <c r="BL411" s="11"/>
      <c r="BM411" s="11"/>
      <c r="BN411" s="11"/>
      <c r="BO411" s="11"/>
      <c r="BP411" s="11"/>
      <c r="BQ411" s="11"/>
      <c r="BR411" s="11"/>
      <c r="BS411" s="11"/>
      <c r="BT411" s="11"/>
      <c r="BU411" s="11"/>
      <c r="BV411" s="11"/>
      <c r="BW411" s="11"/>
      <c r="BX411" s="11"/>
      <c r="BY411" s="11"/>
      <c r="BZ411" s="11"/>
    </row>
    <row r="412" spans="47:78" ht="18" customHeight="1">
      <c r="AU412" s="30"/>
      <c r="AV412" s="30"/>
      <c r="AW412" s="30"/>
      <c r="AX412" s="30"/>
      <c r="AY412" s="30"/>
      <c r="AZ412" s="30"/>
      <c r="BA412" s="30"/>
      <c r="BB412" s="30"/>
      <c r="BC412" s="30"/>
      <c r="BD412" s="30"/>
      <c r="BE412" s="30"/>
      <c r="BF412" s="30"/>
      <c r="BG412" s="30"/>
      <c r="BH412" s="11"/>
      <c r="BI412" s="11"/>
      <c r="BJ412" s="11"/>
      <c r="BK412" s="11"/>
      <c r="BL412" s="11"/>
      <c r="BM412" s="11"/>
      <c r="BN412" s="11"/>
      <c r="BO412" s="11"/>
      <c r="BP412" s="11"/>
      <c r="BQ412" s="11"/>
      <c r="BR412" s="11"/>
      <c r="BS412" s="11"/>
      <c r="BT412" s="11"/>
      <c r="BU412" s="11"/>
      <c r="BV412" s="11"/>
      <c r="BW412" s="11"/>
      <c r="BX412" s="11"/>
      <c r="BY412" s="11"/>
      <c r="BZ412" s="11"/>
    </row>
    <row r="413" spans="47:78" ht="18" customHeight="1">
      <c r="AU413" s="30"/>
      <c r="AV413" s="30"/>
      <c r="AW413" s="30"/>
      <c r="AX413" s="30"/>
      <c r="AY413" s="30"/>
      <c r="AZ413" s="30"/>
      <c r="BA413" s="30"/>
      <c r="BB413" s="30"/>
      <c r="BC413" s="30"/>
      <c r="BD413" s="30"/>
      <c r="BE413" s="30"/>
      <c r="BF413" s="30"/>
      <c r="BG413" s="30"/>
      <c r="BH413" s="11"/>
      <c r="BI413" s="11"/>
      <c r="BJ413" s="11"/>
      <c r="BK413" s="11"/>
      <c r="BL413" s="11"/>
      <c r="BM413" s="11"/>
      <c r="BN413" s="11"/>
      <c r="BO413" s="11"/>
      <c r="BP413" s="11"/>
      <c r="BQ413" s="11"/>
      <c r="BR413" s="11"/>
      <c r="BS413" s="11"/>
      <c r="BT413" s="11"/>
      <c r="BU413" s="11"/>
      <c r="BV413" s="11"/>
      <c r="BW413" s="11"/>
      <c r="BX413" s="11"/>
      <c r="BY413" s="11"/>
      <c r="BZ413" s="11"/>
    </row>
    <row r="414" spans="47:78" ht="18" customHeight="1">
      <c r="AU414" s="30"/>
      <c r="AV414" s="30"/>
      <c r="AW414" s="30"/>
      <c r="AX414" s="30"/>
      <c r="AY414" s="30"/>
      <c r="AZ414" s="30"/>
      <c r="BA414" s="30"/>
      <c r="BB414" s="30"/>
      <c r="BC414" s="30"/>
      <c r="BD414" s="30"/>
      <c r="BE414" s="30"/>
      <c r="BF414" s="30"/>
      <c r="BG414" s="30"/>
      <c r="BH414" s="11"/>
      <c r="BI414" s="11"/>
      <c r="BJ414" s="11"/>
      <c r="BK414" s="11"/>
      <c r="BL414" s="11"/>
      <c r="BM414" s="11"/>
      <c r="BN414" s="11"/>
      <c r="BO414" s="11"/>
      <c r="BP414" s="11"/>
      <c r="BQ414" s="11"/>
      <c r="BR414" s="11"/>
      <c r="BS414" s="11"/>
      <c r="BT414" s="11"/>
      <c r="BU414" s="11"/>
      <c r="BV414" s="11"/>
      <c r="BW414" s="11"/>
      <c r="BX414" s="11"/>
      <c r="BY414" s="11"/>
      <c r="BZ414" s="11"/>
    </row>
    <row r="415" spans="47:78" ht="18" customHeight="1">
      <c r="AU415" s="30"/>
      <c r="AV415" s="30"/>
      <c r="AW415" s="30"/>
      <c r="AX415" s="30"/>
      <c r="AY415" s="30"/>
      <c r="AZ415" s="30"/>
      <c r="BA415" s="30"/>
      <c r="BB415" s="30"/>
      <c r="BC415" s="30"/>
      <c r="BD415" s="30"/>
      <c r="BE415" s="30"/>
      <c r="BF415" s="30"/>
      <c r="BG415" s="30"/>
      <c r="BH415" s="11"/>
      <c r="BI415" s="11"/>
      <c r="BJ415" s="11"/>
      <c r="BK415" s="11"/>
      <c r="BL415" s="11"/>
      <c r="BM415" s="11"/>
      <c r="BN415" s="11"/>
      <c r="BO415" s="11"/>
      <c r="BP415" s="11"/>
      <c r="BQ415" s="11"/>
      <c r="BR415" s="11"/>
      <c r="BS415" s="11"/>
      <c r="BT415" s="11"/>
      <c r="BU415" s="11"/>
      <c r="BV415" s="11"/>
      <c r="BW415" s="11"/>
      <c r="BX415" s="11"/>
      <c r="BY415" s="11"/>
      <c r="BZ415" s="11"/>
    </row>
    <row r="416" spans="47:78" ht="18" customHeight="1">
      <c r="AU416" s="30"/>
      <c r="AV416" s="30"/>
      <c r="AW416" s="30"/>
      <c r="AX416" s="30"/>
      <c r="AY416" s="30"/>
      <c r="AZ416" s="30"/>
      <c r="BA416" s="30"/>
      <c r="BB416" s="30"/>
      <c r="BC416" s="30"/>
      <c r="BD416" s="30"/>
      <c r="BE416" s="30"/>
      <c r="BF416" s="30"/>
      <c r="BG416" s="30"/>
      <c r="BH416" s="11"/>
      <c r="BI416" s="11"/>
      <c r="BJ416" s="11"/>
      <c r="BK416" s="11"/>
      <c r="BL416" s="11"/>
      <c r="BM416" s="11"/>
      <c r="BN416" s="11"/>
      <c r="BO416" s="11"/>
      <c r="BP416" s="11"/>
      <c r="BQ416" s="11"/>
      <c r="BR416" s="11"/>
      <c r="BS416" s="11"/>
      <c r="BT416" s="11"/>
      <c r="BU416" s="11"/>
      <c r="BV416" s="11"/>
      <c r="BW416" s="11"/>
      <c r="BX416" s="11"/>
      <c r="BY416" s="11"/>
      <c r="BZ416" s="11"/>
    </row>
    <row r="417" spans="47:78" ht="18" customHeight="1">
      <c r="AU417" s="30"/>
      <c r="AV417" s="30"/>
      <c r="AW417" s="30"/>
      <c r="AX417" s="30"/>
      <c r="AY417" s="30"/>
      <c r="AZ417" s="30"/>
      <c r="BA417" s="30"/>
      <c r="BB417" s="30"/>
      <c r="BC417" s="30"/>
      <c r="BD417" s="30"/>
      <c r="BE417" s="30"/>
      <c r="BF417" s="30"/>
      <c r="BG417" s="30"/>
      <c r="BH417" s="11"/>
      <c r="BI417" s="11"/>
      <c r="BJ417" s="11"/>
      <c r="BK417" s="11"/>
      <c r="BL417" s="11"/>
      <c r="BM417" s="11"/>
      <c r="BN417" s="11"/>
      <c r="BO417" s="11"/>
      <c r="BP417" s="11"/>
      <c r="BQ417" s="11"/>
      <c r="BR417" s="11"/>
      <c r="BS417" s="11"/>
      <c r="BT417" s="11"/>
      <c r="BU417" s="11"/>
      <c r="BV417" s="11"/>
      <c r="BW417" s="11"/>
      <c r="BX417" s="11"/>
      <c r="BY417" s="11"/>
      <c r="BZ417" s="11"/>
    </row>
    <row r="418" spans="47:78" ht="18" customHeight="1">
      <c r="AU418" s="30"/>
      <c r="AV418" s="30"/>
      <c r="AW418" s="30"/>
      <c r="AX418" s="30"/>
      <c r="AY418" s="30"/>
      <c r="AZ418" s="30"/>
      <c r="BA418" s="30"/>
      <c r="BB418" s="30"/>
      <c r="BC418" s="30"/>
      <c r="BD418" s="30"/>
      <c r="BE418" s="30"/>
      <c r="BF418" s="30"/>
      <c r="BG418" s="30"/>
      <c r="BH418" s="11"/>
      <c r="BI418" s="11"/>
      <c r="BJ418" s="11"/>
      <c r="BK418" s="11"/>
      <c r="BL418" s="11"/>
      <c r="BM418" s="11"/>
      <c r="BN418" s="11"/>
      <c r="BO418" s="11"/>
      <c r="BP418" s="11"/>
      <c r="BQ418" s="11"/>
      <c r="BR418" s="11"/>
      <c r="BS418" s="11"/>
      <c r="BT418" s="11"/>
      <c r="BU418" s="11"/>
      <c r="BV418" s="11"/>
      <c r="BW418" s="11"/>
      <c r="BX418" s="11"/>
      <c r="BY418" s="11"/>
      <c r="BZ418" s="11"/>
    </row>
    <row r="419" spans="47:78" ht="18" customHeight="1">
      <c r="AU419" s="30"/>
      <c r="AV419" s="30"/>
      <c r="AW419" s="30"/>
      <c r="AX419" s="30"/>
      <c r="AY419" s="30"/>
      <c r="AZ419" s="30"/>
      <c r="BA419" s="30"/>
      <c r="BB419" s="30"/>
      <c r="BC419" s="30"/>
      <c r="BD419" s="30"/>
      <c r="BE419" s="30"/>
      <c r="BF419" s="30"/>
      <c r="BG419" s="30"/>
      <c r="BH419" s="11"/>
      <c r="BI419" s="11"/>
      <c r="BJ419" s="11"/>
      <c r="BK419" s="11"/>
      <c r="BL419" s="11"/>
      <c r="BM419" s="11"/>
      <c r="BN419" s="11"/>
      <c r="BO419" s="11"/>
      <c r="BP419" s="11"/>
      <c r="BQ419" s="11"/>
      <c r="BR419" s="11"/>
      <c r="BS419" s="11"/>
      <c r="BT419" s="11"/>
      <c r="BU419" s="11"/>
      <c r="BV419" s="11"/>
      <c r="BW419" s="11"/>
      <c r="BX419" s="11"/>
      <c r="BY419" s="11"/>
      <c r="BZ419" s="11"/>
    </row>
    <row r="420" spans="47:78" ht="18" customHeight="1">
      <c r="AU420" s="30"/>
      <c r="AV420" s="30"/>
      <c r="AW420" s="30"/>
      <c r="AX420" s="30"/>
      <c r="AY420" s="30"/>
      <c r="AZ420" s="30"/>
      <c r="BA420" s="30"/>
      <c r="BB420" s="30"/>
      <c r="BC420" s="30"/>
      <c r="BD420" s="30"/>
      <c r="BE420" s="30"/>
      <c r="BF420" s="30"/>
      <c r="BG420" s="30"/>
      <c r="BH420" s="11"/>
      <c r="BI420" s="11"/>
      <c r="BJ420" s="11"/>
      <c r="BK420" s="11"/>
      <c r="BL420" s="11"/>
      <c r="BM420" s="11"/>
      <c r="BN420" s="11"/>
      <c r="BO420" s="11"/>
      <c r="BP420" s="11"/>
      <c r="BQ420" s="11"/>
      <c r="BR420" s="11"/>
      <c r="BS420" s="11"/>
      <c r="BT420" s="11"/>
      <c r="BU420" s="11"/>
      <c r="BV420" s="11"/>
      <c r="BW420" s="11"/>
      <c r="BX420" s="11"/>
      <c r="BY420" s="11"/>
      <c r="BZ420" s="11"/>
    </row>
    <row r="421" spans="47:78" ht="18" customHeight="1">
      <c r="AU421" s="30"/>
      <c r="AV421" s="30"/>
      <c r="AW421" s="30"/>
      <c r="AX421" s="30"/>
      <c r="AY421" s="30"/>
      <c r="AZ421" s="30"/>
      <c r="BA421" s="30"/>
      <c r="BB421" s="30"/>
      <c r="BC421" s="30"/>
      <c r="BD421" s="30"/>
      <c r="BE421" s="30"/>
      <c r="BF421" s="30"/>
      <c r="BG421" s="30"/>
      <c r="BH421" s="11"/>
      <c r="BI421" s="11"/>
      <c r="BJ421" s="11"/>
      <c r="BK421" s="11"/>
      <c r="BL421" s="11"/>
      <c r="BM421" s="11"/>
      <c r="BN421" s="11"/>
      <c r="BO421" s="11"/>
      <c r="BP421" s="11"/>
      <c r="BQ421" s="11"/>
      <c r="BR421" s="11"/>
      <c r="BS421" s="11"/>
      <c r="BT421" s="11"/>
      <c r="BU421" s="11"/>
      <c r="BV421" s="11"/>
      <c r="BW421" s="11"/>
      <c r="BX421" s="11"/>
      <c r="BY421" s="11"/>
      <c r="BZ421" s="11"/>
    </row>
    <row r="422" spans="47:78" ht="18" customHeight="1">
      <c r="AU422" s="30"/>
      <c r="AV422" s="30"/>
      <c r="AW422" s="30"/>
      <c r="AX422" s="30"/>
      <c r="AY422" s="30"/>
      <c r="AZ422" s="30"/>
      <c r="BA422" s="30"/>
      <c r="BB422" s="30"/>
      <c r="BC422" s="30"/>
      <c r="BD422" s="30"/>
      <c r="BE422" s="30"/>
      <c r="BF422" s="30"/>
      <c r="BG422" s="30"/>
      <c r="BH422" s="11"/>
      <c r="BI422" s="11"/>
      <c r="BJ422" s="11"/>
      <c r="BK422" s="11"/>
      <c r="BL422" s="11"/>
      <c r="BM422" s="11"/>
      <c r="BN422" s="11"/>
      <c r="BO422" s="11"/>
      <c r="BP422" s="11"/>
      <c r="BQ422" s="11"/>
      <c r="BR422" s="11"/>
      <c r="BS422" s="11"/>
      <c r="BT422" s="11"/>
      <c r="BU422" s="11"/>
      <c r="BV422" s="11"/>
      <c r="BW422" s="11"/>
      <c r="BX422" s="11"/>
      <c r="BY422" s="11"/>
      <c r="BZ422" s="11"/>
    </row>
    <row r="423" spans="47:78" ht="18" customHeight="1">
      <c r="AU423" s="30"/>
      <c r="AV423" s="30"/>
      <c r="AW423" s="30"/>
      <c r="AX423" s="30"/>
      <c r="AY423" s="30"/>
      <c r="AZ423" s="30"/>
      <c r="BA423" s="30"/>
      <c r="BB423" s="30"/>
      <c r="BC423" s="30"/>
      <c r="BD423" s="30"/>
      <c r="BE423" s="30"/>
      <c r="BF423" s="30"/>
      <c r="BG423" s="30"/>
      <c r="BH423" s="11"/>
      <c r="BI423" s="11"/>
      <c r="BJ423" s="11"/>
      <c r="BK423" s="11"/>
      <c r="BL423" s="11"/>
      <c r="BM423" s="11"/>
      <c r="BN423" s="11"/>
      <c r="BO423" s="11"/>
      <c r="BP423" s="11"/>
      <c r="BQ423" s="11"/>
      <c r="BR423" s="11"/>
      <c r="BS423" s="11"/>
      <c r="BT423" s="11"/>
      <c r="BU423" s="11"/>
      <c r="BV423" s="11"/>
      <c r="BW423" s="11"/>
      <c r="BX423" s="11"/>
      <c r="BY423" s="11"/>
      <c r="BZ423" s="11"/>
    </row>
    <row r="424" spans="47:78" ht="18" customHeight="1">
      <c r="AU424" s="30"/>
      <c r="AV424" s="30"/>
      <c r="AW424" s="30"/>
      <c r="AX424" s="30"/>
      <c r="AY424" s="30"/>
      <c r="AZ424" s="30"/>
      <c r="BA424" s="30"/>
      <c r="BB424" s="30"/>
      <c r="BC424" s="30"/>
      <c r="BD424" s="30"/>
      <c r="BE424" s="30"/>
      <c r="BF424" s="30"/>
      <c r="BG424" s="30"/>
      <c r="BH424" s="11"/>
      <c r="BI424" s="11"/>
      <c r="BJ424" s="11"/>
      <c r="BK424" s="11"/>
      <c r="BL424" s="11"/>
      <c r="BM424" s="11"/>
      <c r="BN424" s="11"/>
      <c r="BO424" s="11"/>
      <c r="BP424" s="11"/>
      <c r="BQ424" s="11"/>
      <c r="BR424" s="11"/>
      <c r="BS424" s="11"/>
      <c r="BT424" s="11"/>
      <c r="BU424" s="11"/>
      <c r="BV424" s="11"/>
      <c r="BW424" s="11"/>
      <c r="BX424" s="11"/>
      <c r="BY424" s="11"/>
      <c r="BZ424" s="11"/>
    </row>
    <row r="425" spans="47:78" ht="18" customHeight="1">
      <c r="AU425" s="30"/>
      <c r="AV425" s="30"/>
      <c r="AW425" s="30"/>
      <c r="AX425" s="30"/>
      <c r="AY425" s="30"/>
      <c r="AZ425" s="30"/>
      <c r="BA425" s="30"/>
      <c r="BB425" s="30"/>
      <c r="BC425" s="30"/>
      <c r="BD425" s="30"/>
      <c r="BE425" s="30"/>
      <c r="BF425" s="30"/>
      <c r="BG425" s="30"/>
      <c r="BH425" s="11"/>
      <c r="BI425" s="11"/>
      <c r="BJ425" s="11"/>
      <c r="BK425" s="11"/>
      <c r="BL425" s="11"/>
      <c r="BM425" s="11"/>
      <c r="BN425" s="11"/>
      <c r="BO425" s="11"/>
      <c r="BP425" s="11"/>
      <c r="BQ425" s="11"/>
      <c r="BR425" s="11"/>
      <c r="BS425" s="11"/>
      <c r="BT425" s="11"/>
      <c r="BU425" s="11"/>
      <c r="BV425" s="11"/>
      <c r="BW425" s="11"/>
      <c r="BX425" s="11"/>
      <c r="BY425" s="11"/>
      <c r="BZ425" s="11"/>
    </row>
    <row r="426" spans="47:78" ht="18" customHeight="1">
      <c r="AU426" s="30"/>
      <c r="AV426" s="30"/>
      <c r="AW426" s="30"/>
      <c r="AX426" s="30"/>
      <c r="AY426" s="30"/>
      <c r="AZ426" s="30"/>
      <c r="BA426" s="30"/>
      <c r="BB426" s="30"/>
      <c r="BC426" s="30"/>
      <c r="BD426" s="30"/>
      <c r="BE426" s="30"/>
      <c r="BF426" s="30"/>
      <c r="BG426" s="30"/>
      <c r="BH426" s="11"/>
      <c r="BI426" s="11"/>
      <c r="BJ426" s="11"/>
      <c r="BK426" s="11"/>
      <c r="BL426" s="11"/>
      <c r="BM426" s="11"/>
      <c r="BN426" s="11"/>
      <c r="BO426" s="11"/>
      <c r="BP426" s="11"/>
      <c r="BQ426" s="11"/>
      <c r="BR426" s="11"/>
      <c r="BS426" s="11"/>
      <c r="BT426" s="11"/>
      <c r="BU426" s="11"/>
      <c r="BV426" s="11"/>
      <c r="BW426" s="11"/>
      <c r="BX426" s="11"/>
      <c r="BY426" s="11"/>
      <c r="BZ426" s="11"/>
    </row>
    <row r="427" spans="47:78" ht="18" customHeight="1">
      <c r="AU427" s="30"/>
      <c r="AV427" s="30"/>
      <c r="AW427" s="30"/>
      <c r="AX427" s="30"/>
      <c r="AY427" s="30"/>
      <c r="AZ427" s="30"/>
      <c r="BA427" s="30"/>
      <c r="BB427" s="30"/>
      <c r="BC427" s="30"/>
      <c r="BD427" s="30"/>
      <c r="BE427" s="30"/>
      <c r="BF427" s="30"/>
      <c r="BG427" s="30"/>
      <c r="BH427" s="11"/>
      <c r="BI427" s="11"/>
      <c r="BJ427" s="11"/>
      <c r="BK427" s="11"/>
      <c r="BL427" s="11"/>
      <c r="BM427" s="11"/>
      <c r="BN427" s="11"/>
      <c r="BO427" s="11"/>
      <c r="BP427" s="11"/>
      <c r="BQ427" s="11"/>
      <c r="BR427" s="11"/>
      <c r="BS427" s="11"/>
      <c r="BT427" s="11"/>
      <c r="BU427" s="11"/>
      <c r="BV427" s="11"/>
      <c r="BW427" s="11"/>
      <c r="BX427" s="11"/>
      <c r="BY427" s="11"/>
      <c r="BZ427" s="11"/>
    </row>
    <row r="428" spans="47:78" ht="18" customHeight="1">
      <c r="AU428" s="30"/>
      <c r="AV428" s="30"/>
      <c r="AW428" s="30"/>
      <c r="AX428" s="30"/>
      <c r="AY428" s="30"/>
      <c r="AZ428" s="30"/>
      <c r="BA428" s="30"/>
      <c r="BB428" s="30"/>
      <c r="BC428" s="30"/>
      <c r="BD428" s="30"/>
      <c r="BE428" s="30"/>
      <c r="BF428" s="30"/>
      <c r="BG428" s="30"/>
      <c r="BH428" s="11"/>
      <c r="BI428" s="11"/>
      <c r="BJ428" s="11"/>
      <c r="BK428" s="11"/>
      <c r="BL428" s="11"/>
      <c r="BM428" s="11"/>
      <c r="BN428" s="11"/>
      <c r="BO428" s="11"/>
      <c r="BP428" s="11"/>
      <c r="BQ428" s="11"/>
      <c r="BR428" s="11"/>
      <c r="BS428" s="11"/>
      <c r="BT428" s="11"/>
      <c r="BU428" s="11"/>
      <c r="BV428" s="11"/>
      <c r="BW428" s="11"/>
      <c r="BX428" s="11"/>
      <c r="BY428" s="11"/>
      <c r="BZ428" s="11"/>
    </row>
    <row r="429" spans="47:78" ht="18" customHeight="1">
      <c r="AU429" s="30"/>
      <c r="AV429" s="30"/>
      <c r="AW429" s="30"/>
      <c r="AX429" s="30"/>
      <c r="AY429" s="30"/>
      <c r="AZ429" s="30"/>
      <c r="BA429" s="30"/>
      <c r="BB429" s="30"/>
      <c r="BC429" s="30"/>
      <c r="BD429" s="30"/>
      <c r="BE429" s="30"/>
      <c r="BF429" s="30"/>
      <c r="BG429" s="30"/>
      <c r="BH429" s="11"/>
      <c r="BI429" s="11"/>
      <c r="BJ429" s="11"/>
      <c r="BK429" s="11"/>
      <c r="BL429" s="11"/>
      <c r="BM429" s="11"/>
      <c r="BN429" s="11"/>
      <c r="BO429" s="11"/>
      <c r="BP429" s="11"/>
      <c r="BQ429" s="11"/>
      <c r="BR429" s="11"/>
      <c r="BS429" s="11"/>
      <c r="BT429" s="11"/>
      <c r="BU429" s="11"/>
      <c r="BV429" s="11"/>
      <c r="BW429" s="11"/>
      <c r="BX429" s="11"/>
      <c r="BY429" s="11"/>
      <c r="BZ429" s="11"/>
    </row>
    <row r="430" spans="47:78" ht="18" customHeight="1">
      <c r="AU430" s="30"/>
      <c r="AV430" s="30"/>
      <c r="AW430" s="30"/>
      <c r="AX430" s="30"/>
      <c r="AY430" s="30"/>
      <c r="AZ430" s="30"/>
      <c r="BA430" s="30"/>
      <c r="BB430" s="30"/>
      <c r="BC430" s="30"/>
      <c r="BD430" s="30"/>
      <c r="BE430" s="30"/>
      <c r="BF430" s="30"/>
      <c r="BG430" s="30"/>
      <c r="BH430" s="11"/>
      <c r="BI430" s="11"/>
      <c r="BJ430" s="11"/>
      <c r="BK430" s="11"/>
      <c r="BL430" s="11"/>
      <c r="BM430" s="11"/>
      <c r="BN430" s="11"/>
      <c r="BO430" s="11"/>
      <c r="BP430" s="11"/>
      <c r="BQ430" s="11"/>
      <c r="BR430" s="11"/>
      <c r="BS430" s="11"/>
      <c r="BT430" s="11"/>
      <c r="BU430" s="11"/>
      <c r="BV430" s="11"/>
      <c r="BW430" s="11"/>
      <c r="BX430" s="11"/>
      <c r="BY430" s="11"/>
      <c r="BZ430" s="11"/>
    </row>
    <row r="431" spans="47:78" ht="18" customHeight="1">
      <c r="AU431" s="30"/>
      <c r="AV431" s="30"/>
      <c r="AW431" s="30"/>
      <c r="AX431" s="30"/>
      <c r="AY431" s="30"/>
      <c r="AZ431" s="30"/>
      <c r="BA431" s="30"/>
      <c r="BB431" s="30"/>
      <c r="BC431" s="30"/>
      <c r="BD431" s="30"/>
      <c r="BE431" s="30"/>
      <c r="BF431" s="30"/>
      <c r="BG431" s="30"/>
      <c r="BH431" s="11"/>
      <c r="BI431" s="11"/>
      <c r="BJ431" s="11"/>
      <c r="BK431" s="11"/>
      <c r="BL431" s="11"/>
      <c r="BM431" s="11"/>
      <c r="BN431" s="11"/>
      <c r="BO431" s="11"/>
      <c r="BP431" s="11"/>
      <c r="BQ431" s="11"/>
      <c r="BR431" s="11"/>
      <c r="BS431" s="11"/>
      <c r="BT431" s="11"/>
      <c r="BU431" s="11"/>
      <c r="BV431" s="11"/>
      <c r="BW431" s="11"/>
      <c r="BX431" s="11"/>
      <c r="BY431" s="11"/>
      <c r="BZ431" s="11"/>
    </row>
    <row r="432" spans="47:78" ht="18" customHeight="1">
      <c r="AU432" s="30"/>
      <c r="AV432" s="30"/>
      <c r="AW432" s="30"/>
      <c r="AX432" s="30"/>
      <c r="AY432" s="30"/>
      <c r="AZ432" s="30"/>
      <c r="BA432" s="30"/>
      <c r="BB432" s="30"/>
      <c r="BC432" s="30"/>
      <c r="BD432" s="30"/>
      <c r="BE432" s="30"/>
      <c r="BF432" s="30"/>
      <c r="BG432" s="30"/>
      <c r="BH432" s="11"/>
      <c r="BI432" s="11"/>
      <c r="BJ432" s="11"/>
      <c r="BK432" s="11"/>
      <c r="BL432" s="11"/>
      <c r="BM432" s="11"/>
      <c r="BN432" s="11"/>
      <c r="BO432" s="11"/>
      <c r="BP432" s="11"/>
      <c r="BQ432" s="11"/>
      <c r="BR432" s="11"/>
      <c r="BS432" s="11"/>
      <c r="BT432" s="11"/>
      <c r="BU432" s="11"/>
      <c r="BV432" s="11"/>
      <c r="BW432" s="11"/>
      <c r="BX432" s="11"/>
      <c r="BY432" s="11"/>
      <c r="BZ432" s="11"/>
    </row>
    <row r="433" spans="47:78" ht="18" customHeight="1">
      <c r="AU433" s="30"/>
      <c r="AV433" s="30"/>
      <c r="AW433" s="30"/>
      <c r="AX433" s="30"/>
      <c r="AY433" s="30"/>
      <c r="AZ433" s="30"/>
      <c r="BA433" s="30"/>
      <c r="BB433" s="30"/>
      <c r="BC433" s="30"/>
      <c r="BD433" s="30"/>
      <c r="BE433" s="30"/>
      <c r="BF433" s="30"/>
      <c r="BG433" s="30"/>
      <c r="BH433" s="11"/>
      <c r="BI433" s="11"/>
      <c r="BJ433" s="11"/>
      <c r="BK433" s="11"/>
      <c r="BL433" s="11"/>
      <c r="BM433" s="11"/>
      <c r="BN433" s="11"/>
      <c r="BO433" s="11"/>
      <c r="BP433" s="11"/>
      <c r="BQ433" s="11"/>
      <c r="BR433" s="11"/>
      <c r="BS433" s="11"/>
      <c r="BT433" s="11"/>
      <c r="BU433" s="11"/>
      <c r="BV433" s="11"/>
      <c r="BW433" s="11"/>
      <c r="BX433" s="11"/>
      <c r="BY433" s="11"/>
      <c r="BZ433" s="11"/>
    </row>
    <row r="434" spans="47:78" ht="18" customHeight="1">
      <c r="AU434" s="30"/>
      <c r="AV434" s="30"/>
      <c r="AW434" s="30"/>
      <c r="AX434" s="30"/>
      <c r="AY434" s="30"/>
      <c r="AZ434" s="30"/>
      <c r="BA434" s="30"/>
      <c r="BB434" s="30"/>
      <c r="BC434" s="30"/>
      <c r="BD434" s="30"/>
      <c r="BE434" s="30"/>
      <c r="BF434" s="30"/>
      <c r="BG434" s="30"/>
      <c r="BH434" s="11"/>
      <c r="BI434" s="11"/>
      <c r="BJ434" s="11"/>
      <c r="BK434" s="11"/>
      <c r="BL434" s="11"/>
      <c r="BM434" s="11"/>
      <c r="BN434" s="11"/>
      <c r="BO434" s="11"/>
      <c r="BP434" s="11"/>
      <c r="BQ434" s="11"/>
      <c r="BR434" s="11"/>
      <c r="BS434" s="11"/>
      <c r="BT434" s="11"/>
      <c r="BU434" s="11"/>
      <c r="BV434" s="11"/>
      <c r="BW434" s="11"/>
      <c r="BX434" s="11"/>
      <c r="BY434" s="11"/>
      <c r="BZ434" s="11"/>
    </row>
    <row r="435" spans="47:78" ht="18" customHeight="1">
      <c r="AU435" s="30"/>
      <c r="AV435" s="30"/>
      <c r="AW435" s="30"/>
      <c r="AX435" s="30"/>
      <c r="AY435" s="30"/>
      <c r="AZ435" s="30"/>
      <c r="BA435" s="30"/>
      <c r="BB435" s="30"/>
      <c r="BC435" s="30"/>
      <c r="BD435" s="30"/>
      <c r="BE435" s="30"/>
      <c r="BF435" s="30"/>
      <c r="BG435" s="30"/>
      <c r="BH435" s="11"/>
      <c r="BI435" s="11"/>
      <c r="BJ435" s="11"/>
      <c r="BK435" s="11"/>
      <c r="BL435" s="11"/>
      <c r="BM435" s="11"/>
      <c r="BN435" s="11"/>
      <c r="BO435" s="11"/>
      <c r="BP435" s="11"/>
      <c r="BQ435" s="11"/>
      <c r="BR435" s="11"/>
      <c r="BS435" s="11"/>
      <c r="BT435" s="11"/>
      <c r="BU435" s="11"/>
      <c r="BV435" s="11"/>
      <c r="BW435" s="11"/>
      <c r="BX435" s="11"/>
      <c r="BY435" s="11"/>
      <c r="BZ435" s="11"/>
    </row>
    <row r="436" spans="47:78" ht="18" customHeight="1">
      <c r="AU436" s="30"/>
      <c r="AV436" s="30"/>
      <c r="AW436" s="30"/>
      <c r="AX436" s="30"/>
      <c r="AY436" s="30"/>
      <c r="AZ436" s="30"/>
      <c r="BA436" s="30"/>
      <c r="BB436" s="30"/>
      <c r="BC436" s="30"/>
      <c r="BD436" s="30"/>
      <c r="BE436" s="30"/>
      <c r="BF436" s="30"/>
      <c r="BG436" s="30"/>
      <c r="BH436" s="11"/>
      <c r="BI436" s="11"/>
      <c r="BJ436" s="11"/>
      <c r="BK436" s="11"/>
      <c r="BL436" s="11"/>
      <c r="BM436" s="11"/>
      <c r="BN436" s="11"/>
      <c r="BO436" s="11"/>
      <c r="BP436" s="11"/>
      <c r="BQ436" s="11"/>
      <c r="BR436" s="11"/>
      <c r="BS436" s="11"/>
      <c r="BT436" s="11"/>
      <c r="BU436" s="11"/>
      <c r="BV436" s="11"/>
      <c r="BW436" s="11"/>
      <c r="BX436" s="11"/>
      <c r="BY436" s="11"/>
      <c r="BZ436" s="11"/>
    </row>
    <row r="437" spans="47:78" ht="18" customHeight="1">
      <c r="AU437" s="30"/>
      <c r="AV437" s="30"/>
      <c r="AW437" s="30"/>
      <c r="AX437" s="30"/>
      <c r="AY437" s="30"/>
      <c r="AZ437" s="30"/>
      <c r="BA437" s="30"/>
      <c r="BB437" s="30"/>
      <c r="BC437" s="30"/>
      <c r="BD437" s="30"/>
      <c r="BE437" s="30"/>
      <c r="BF437" s="30"/>
      <c r="BG437" s="30"/>
      <c r="BH437" s="11"/>
      <c r="BI437" s="11"/>
      <c r="BJ437" s="11"/>
      <c r="BK437" s="11"/>
      <c r="BL437" s="11"/>
      <c r="BM437" s="11"/>
      <c r="BN437" s="11"/>
      <c r="BO437" s="11"/>
      <c r="BP437" s="11"/>
      <c r="BQ437" s="11"/>
      <c r="BR437" s="11"/>
      <c r="BS437" s="11"/>
      <c r="BT437" s="11"/>
      <c r="BU437" s="11"/>
      <c r="BV437" s="11"/>
      <c r="BW437" s="11"/>
      <c r="BX437" s="11"/>
      <c r="BY437" s="11"/>
      <c r="BZ437" s="11"/>
    </row>
    <row r="438" spans="47:78" ht="18" customHeight="1">
      <c r="AU438" s="30"/>
      <c r="AV438" s="30"/>
      <c r="AW438" s="30"/>
      <c r="AX438" s="30"/>
      <c r="AY438" s="30"/>
      <c r="AZ438" s="30"/>
      <c r="BA438" s="30"/>
      <c r="BB438" s="30"/>
      <c r="BC438" s="30"/>
      <c r="BD438" s="30"/>
      <c r="BE438" s="30"/>
      <c r="BF438" s="30"/>
      <c r="BG438" s="30"/>
      <c r="BH438" s="11"/>
      <c r="BI438" s="11"/>
      <c r="BJ438" s="11"/>
      <c r="BK438" s="11"/>
      <c r="BL438" s="11"/>
      <c r="BM438" s="11"/>
      <c r="BN438" s="11"/>
      <c r="BO438" s="11"/>
      <c r="BP438" s="11"/>
      <c r="BQ438" s="11"/>
      <c r="BR438" s="11"/>
      <c r="BS438" s="11"/>
      <c r="BT438" s="11"/>
      <c r="BU438" s="11"/>
      <c r="BV438" s="11"/>
      <c r="BW438" s="11"/>
      <c r="BX438" s="11"/>
      <c r="BY438" s="11"/>
      <c r="BZ438" s="11"/>
    </row>
    <row r="439" spans="47:78" ht="18" customHeight="1">
      <c r="AU439" s="30"/>
      <c r="AV439" s="30"/>
      <c r="AW439" s="30"/>
      <c r="AX439" s="30"/>
      <c r="AY439" s="30"/>
      <c r="AZ439" s="30"/>
      <c r="BA439" s="30"/>
      <c r="BB439" s="30"/>
      <c r="BC439" s="30"/>
      <c r="BD439" s="30"/>
      <c r="BE439" s="30"/>
      <c r="BF439" s="30"/>
      <c r="BG439" s="30"/>
      <c r="BH439" s="11"/>
      <c r="BI439" s="11"/>
      <c r="BJ439" s="11"/>
      <c r="BK439" s="11"/>
      <c r="BL439" s="11"/>
      <c r="BM439" s="11"/>
      <c r="BN439" s="11"/>
      <c r="BO439" s="11"/>
      <c r="BP439" s="11"/>
      <c r="BQ439" s="11"/>
      <c r="BR439" s="11"/>
      <c r="BS439" s="11"/>
      <c r="BT439" s="11"/>
      <c r="BU439" s="11"/>
      <c r="BV439" s="11"/>
      <c r="BW439" s="11"/>
      <c r="BX439" s="11"/>
      <c r="BY439" s="11"/>
      <c r="BZ439" s="11"/>
    </row>
    <row r="440" spans="47:78" ht="18" customHeight="1">
      <c r="AU440" s="30"/>
      <c r="AV440" s="30"/>
      <c r="AW440" s="30"/>
      <c r="AX440" s="30"/>
      <c r="AY440" s="30"/>
      <c r="AZ440" s="30"/>
      <c r="BA440" s="30"/>
      <c r="BB440" s="30"/>
      <c r="BC440" s="30"/>
      <c r="BD440" s="30"/>
      <c r="BE440" s="30"/>
      <c r="BF440" s="30"/>
      <c r="BG440" s="30"/>
      <c r="BH440" s="11"/>
      <c r="BI440" s="11"/>
      <c r="BJ440" s="11"/>
      <c r="BK440" s="11"/>
      <c r="BL440" s="11"/>
      <c r="BM440" s="11"/>
      <c r="BN440" s="11"/>
      <c r="BO440" s="11"/>
      <c r="BP440" s="11"/>
      <c r="BQ440" s="11"/>
      <c r="BR440" s="11"/>
      <c r="BS440" s="11"/>
      <c r="BT440" s="11"/>
      <c r="BU440" s="11"/>
      <c r="BV440" s="11"/>
      <c r="BW440" s="11"/>
      <c r="BX440" s="11"/>
      <c r="BY440" s="11"/>
      <c r="BZ440" s="11"/>
    </row>
    <row r="441" spans="47:78" ht="18" customHeight="1">
      <c r="AU441" s="30"/>
      <c r="AV441" s="30"/>
      <c r="AW441" s="30"/>
      <c r="AX441" s="30"/>
      <c r="AY441" s="30"/>
      <c r="AZ441" s="30"/>
      <c r="BA441" s="30"/>
      <c r="BB441" s="30"/>
      <c r="BC441" s="30"/>
      <c r="BD441" s="30"/>
      <c r="BE441" s="30"/>
      <c r="BF441" s="30"/>
      <c r="BG441" s="30"/>
      <c r="BH441" s="11"/>
      <c r="BI441" s="11"/>
      <c r="BJ441" s="11"/>
      <c r="BK441" s="11"/>
      <c r="BL441" s="11"/>
      <c r="BM441" s="11"/>
      <c r="BN441" s="11"/>
      <c r="BO441" s="11"/>
      <c r="BP441" s="11"/>
      <c r="BQ441" s="11"/>
      <c r="BR441" s="11"/>
      <c r="BS441" s="11"/>
      <c r="BT441" s="11"/>
      <c r="BU441" s="11"/>
      <c r="BV441" s="11"/>
      <c r="BW441" s="11"/>
      <c r="BX441" s="11"/>
      <c r="BY441" s="11"/>
      <c r="BZ441" s="11"/>
    </row>
    <row r="442" spans="47:78" ht="18" customHeight="1">
      <c r="AU442" s="30"/>
      <c r="AV442" s="30"/>
      <c r="AW442" s="30"/>
      <c r="AX442" s="30"/>
      <c r="AY442" s="30"/>
      <c r="AZ442" s="30"/>
      <c r="BA442" s="30"/>
      <c r="BB442" s="30"/>
      <c r="BC442" s="30"/>
      <c r="BD442" s="30"/>
      <c r="BE442" s="30"/>
      <c r="BF442" s="30"/>
      <c r="BG442" s="30"/>
      <c r="BH442" s="11"/>
      <c r="BI442" s="11"/>
      <c r="BJ442" s="11"/>
      <c r="BK442" s="11"/>
      <c r="BL442" s="11"/>
      <c r="BM442" s="11"/>
      <c r="BN442" s="11"/>
      <c r="BO442" s="11"/>
      <c r="BP442" s="11"/>
      <c r="BQ442" s="11"/>
      <c r="BR442" s="11"/>
      <c r="BS442" s="11"/>
      <c r="BT442" s="11"/>
      <c r="BU442" s="11"/>
      <c r="BV442" s="11"/>
      <c r="BW442" s="11"/>
      <c r="BX442" s="11"/>
      <c r="BY442" s="11"/>
      <c r="BZ442" s="11"/>
    </row>
    <row r="443" spans="47:78" ht="18" customHeight="1">
      <c r="AU443" s="30"/>
      <c r="AV443" s="30"/>
      <c r="AW443" s="30"/>
      <c r="AX443" s="30"/>
      <c r="AY443" s="30"/>
      <c r="AZ443" s="30"/>
      <c r="BA443" s="30"/>
      <c r="BB443" s="30"/>
      <c r="BC443" s="30"/>
      <c r="BD443" s="30"/>
      <c r="BE443" s="30"/>
      <c r="BF443" s="30"/>
      <c r="BG443" s="30"/>
      <c r="BH443" s="11"/>
      <c r="BI443" s="11"/>
      <c r="BJ443" s="11"/>
      <c r="BK443" s="11"/>
      <c r="BL443" s="11"/>
      <c r="BM443" s="11"/>
      <c r="BN443" s="11"/>
      <c r="BO443" s="11"/>
      <c r="BP443" s="11"/>
      <c r="BQ443" s="11"/>
      <c r="BR443" s="11"/>
      <c r="BS443" s="11"/>
      <c r="BT443" s="11"/>
      <c r="BU443" s="11"/>
      <c r="BV443" s="11"/>
      <c r="BW443" s="11"/>
      <c r="BX443" s="11"/>
      <c r="BY443" s="11"/>
      <c r="BZ443" s="11"/>
    </row>
    <row r="444" spans="47:78" ht="18" customHeight="1">
      <c r="AU444" s="30"/>
      <c r="AV444" s="30"/>
      <c r="AW444" s="30"/>
      <c r="AX444" s="30"/>
      <c r="AY444" s="30"/>
      <c r="AZ444" s="30"/>
      <c r="BA444" s="30"/>
      <c r="BB444" s="30"/>
      <c r="BC444" s="30"/>
      <c r="BD444" s="30"/>
      <c r="BE444" s="30"/>
      <c r="BF444" s="30"/>
      <c r="BG444" s="30"/>
      <c r="BH444" s="11"/>
      <c r="BI444" s="11"/>
      <c r="BJ444" s="11"/>
      <c r="BK444" s="11"/>
      <c r="BL444" s="11"/>
      <c r="BM444" s="11"/>
      <c r="BN444" s="11"/>
      <c r="BO444" s="11"/>
      <c r="BP444" s="11"/>
      <c r="BQ444" s="11"/>
      <c r="BR444" s="11"/>
      <c r="BS444" s="11"/>
      <c r="BT444" s="11"/>
      <c r="BU444" s="11"/>
      <c r="BV444" s="11"/>
      <c r="BW444" s="11"/>
      <c r="BX444" s="11"/>
      <c r="BY444" s="11"/>
      <c r="BZ444" s="11"/>
    </row>
    <row r="445" spans="47:78" ht="18" customHeight="1">
      <c r="AU445" s="30"/>
      <c r="AV445" s="30"/>
      <c r="AW445" s="30"/>
      <c r="AX445" s="30"/>
      <c r="AY445" s="30"/>
      <c r="AZ445" s="30"/>
      <c r="BA445" s="30"/>
      <c r="BB445" s="30"/>
      <c r="BC445" s="30"/>
      <c r="BD445" s="30"/>
      <c r="BE445" s="30"/>
      <c r="BF445" s="30"/>
      <c r="BG445" s="30"/>
      <c r="BH445" s="11"/>
      <c r="BI445" s="11"/>
      <c r="BJ445" s="11"/>
      <c r="BK445" s="11"/>
      <c r="BL445" s="11"/>
      <c r="BM445" s="11"/>
      <c r="BN445" s="11"/>
      <c r="BO445" s="11"/>
      <c r="BP445" s="11"/>
      <c r="BQ445" s="11"/>
      <c r="BR445" s="11"/>
      <c r="BS445" s="11"/>
      <c r="BT445" s="11"/>
      <c r="BU445" s="11"/>
      <c r="BV445" s="11"/>
      <c r="BW445" s="11"/>
      <c r="BX445" s="11"/>
      <c r="BY445" s="11"/>
      <c r="BZ445" s="11"/>
    </row>
    <row r="446" spans="47:78" ht="18" customHeight="1">
      <c r="AU446" s="30"/>
      <c r="AV446" s="30"/>
      <c r="AW446" s="30"/>
      <c r="AX446" s="30"/>
      <c r="AY446" s="30"/>
      <c r="AZ446" s="30"/>
      <c r="BA446" s="30"/>
      <c r="BB446" s="30"/>
      <c r="BC446" s="30"/>
      <c r="BD446" s="30"/>
      <c r="BE446" s="30"/>
      <c r="BF446" s="30"/>
      <c r="BG446" s="30"/>
      <c r="BH446" s="11"/>
      <c r="BI446" s="11"/>
      <c r="BJ446" s="11"/>
      <c r="BK446" s="11"/>
      <c r="BL446" s="11"/>
      <c r="BM446" s="11"/>
      <c r="BN446" s="11"/>
      <c r="BO446" s="11"/>
      <c r="BP446" s="11"/>
      <c r="BQ446" s="11"/>
      <c r="BR446" s="11"/>
      <c r="BS446" s="11"/>
      <c r="BT446" s="11"/>
      <c r="BU446" s="11"/>
      <c r="BV446" s="11"/>
      <c r="BW446" s="11"/>
      <c r="BX446" s="11"/>
      <c r="BY446" s="11"/>
      <c r="BZ446" s="11"/>
    </row>
    <row r="447" spans="47:78" ht="18" customHeight="1">
      <c r="AU447" s="30"/>
      <c r="AV447" s="30"/>
      <c r="AW447" s="30"/>
      <c r="AX447" s="30"/>
      <c r="AY447" s="30"/>
      <c r="AZ447" s="30"/>
      <c r="BA447" s="30"/>
      <c r="BB447" s="30"/>
      <c r="BC447" s="30"/>
      <c r="BD447" s="30"/>
      <c r="BE447" s="30"/>
      <c r="BF447" s="30"/>
      <c r="BG447" s="30"/>
      <c r="BH447" s="11"/>
      <c r="BI447" s="11"/>
      <c r="BJ447" s="11"/>
      <c r="BK447" s="11"/>
      <c r="BL447" s="11"/>
      <c r="BM447" s="11"/>
      <c r="BN447" s="11"/>
      <c r="BO447" s="11"/>
      <c r="BP447" s="11"/>
      <c r="BQ447" s="11"/>
      <c r="BR447" s="11"/>
      <c r="BS447" s="11"/>
      <c r="BT447" s="11"/>
      <c r="BU447" s="11"/>
      <c r="BV447" s="11"/>
      <c r="BW447" s="11"/>
      <c r="BX447" s="11"/>
      <c r="BY447" s="11"/>
      <c r="BZ447" s="11"/>
    </row>
    <row r="448" spans="47:78" ht="18" customHeight="1">
      <c r="AU448" s="30"/>
      <c r="AV448" s="30"/>
      <c r="AW448" s="30"/>
      <c r="AX448" s="30"/>
      <c r="AY448" s="30"/>
      <c r="AZ448" s="30"/>
      <c r="BA448" s="30"/>
      <c r="BB448" s="30"/>
      <c r="BC448" s="30"/>
      <c r="BD448" s="30"/>
      <c r="BE448" s="30"/>
      <c r="BF448" s="30"/>
      <c r="BG448" s="30"/>
      <c r="BH448" s="11"/>
      <c r="BI448" s="11"/>
      <c r="BJ448" s="11"/>
      <c r="BK448" s="11"/>
      <c r="BL448" s="11"/>
      <c r="BM448" s="11"/>
      <c r="BN448" s="11"/>
      <c r="BO448" s="11"/>
      <c r="BP448" s="11"/>
      <c r="BQ448" s="11"/>
      <c r="BR448" s="11"/>
      <c r="BS448" s="11"/>
      <c r="BT448" s="11"/>
      <c r="BU448" s="11"/>
      <c r="BV448" s="11"/>
      <c r="BW448" s="11"/>
      <c r="BX448" s="11"/>
      <c r="BY448" s="11"/>
      <c r="BZ448" s="11"/>
    </row>
    <row r="449" spans="47:78" ht="18" customHeight="1">
      <c r="AU449" s="30"/>
      <c r="AV449" s="30"/>
      <c r="AW449" s="30"/>
      <c r="AX449" s="30"/>
      <c r="AY449" s="30"/>
      <c r="AZ449" s="30"/>
      <c r="BA449" s="30"/>
      <c r="BB449" s="30"/>
      <c r="BC449" s="30"/>
      <c r="BD449" s="30"/>
      <c r="BE449" s="30"/>
      <c r="BF449" s="30"/>
      <c r="BG449" s="30"/>
      <c r="BH449" s="11"/>
      <c r="BI449" s="11"/>
      <c r="BJ449" s="11"/>
      <c r="BK449" s="11"/>
      <c r="BL449" s="11"/>
      <c r="BM449" s="11"/>
      <c r="BN449" s="11"/>
      <c r="BO449" s="11"/>
      <c r="BP449" s="11"/>
      <c r="BQ449" s="11"/>
      <c r="BR449" s="11"/>
      <c r="BS449" s="11"/>
      <c r="BT449" s="11"/>
      <c r="BU449" s="11"/>
      <c r="BV449" s="11"/>
      <c r="BW449" s="11"/>
      <c r="BX449" s="11"/>
      <c r="BY449" s="11"/>
      <c r="BZ449" s="11"/>
    </row>
    <row r="450" spans="47:78" ht="18" customHeight="1">
      <c r="AU450" s="30"/>
      <c r="AV450" s="30"/>
      <c r="AW450" s="30"/>
      <c r="AX450" s="30"/>
      <c r="AY450" s="30"/>
      <c r="AZ450" s="30"/>
      <c r="BA450" s="30"/>
      <c r="BB450" s="30"/>
      <c r="BC450" s="30"/>
      <c r="BD450" s="30"/>
      <c r="BE450" s="30"/>
      <c r="BF450" s="30"/>
      <c r="BG450" s="30"/>
      <c r="BH450" s="11"/>
      <c r="BI450" s="11"/>
      <c r="BJ450" s="11"/>
      <c r="BK450" s="11"/>
      <c r="BL450" s="11"/>
      <c r="BM450" s="11"/>
      <c r="BN450" s="11"/>
      <c r="BO450" s="11"/>
      <c r="BP450" s="11"/>
      <c r="BQ450" s="11"/>
      <c r="BR450" s="11"/>
      <c r="BS450" s="11"/>
      <c r="BT450" s="11"/>
      <c r="BU450" s="11"/>
      <c r="BV450" s="11"/>
      <c r="BW450" s="11"/>
      <c r="BX450" s="11"/>
      <c r="BY450" s="11"/>
      <c r="BZ450" s="11"/>
    </row>
    <row r="451" spans="47:78" ht="18" customHeight="1">
      <c r="AU451" s="30"/>
      <c r="AV451" s="30"/>
      <c r="AW451" s="30"/>
      <c r="AX451" s="30"/>
      <c r="AY451" s="30"/>
      <c r="AZ451" s="30"/>
      <c r="BA451" s="30"/>
      <c r="BB451" s="30"/>
      <c r="BC451" s="30"/>
      <c r="BD451" s="30"/>
      <c r="BE451" s="30"/>
      <c r="BF451" s="30"/>
      <c r="BG451" s="30"/>
      <c r="BH451" s="11"/>
      <c r="BI451" s="11"/>
      <c r="BJ451" s="11"/>
      <c r="BK451" s="11"/>
      <c r="BL451" s="11"/>
      <c r="BM451" s="11"/>
      <c r="BN451" s="11"/>
      <c r="BO451" s="11"/>
      <c r="BP451" s="11"/>
      <c r="BQ451" s="11"/>
      <c r="BR451" s="11"/>
      <c r="BS451" s="11"/>
      <c r="BT451" s="11"/>
      <c r="BU451" s="11"/>
      <c r="BV451" s="11"/>
      <c r="BW451" s="11"/>
      <c r="BX451" s="11"/>
      <c r="BY451" s="11"/>
      <c r="BZ451" s="11"/>
    </row>
    <row r="452" spans="47:78" ht="18" customHeight="1">
      <c r="AU452" s="30"/>
      <c r="AV452" s="30"/>
      <c r="AW452" s="30"/>
      <c r="AX452" s="30"/>
      <c r="AY452" s="30"/>
      <c r="AZ452" s="30"/>
      <c r="BA452" s="30"/>
      <c r="BB452" s="30"/>
      <c r="BC452" s="30"/>
      <c r="BD452" s="30"/>
      <c r="BE452" s="30"/>
      <c r="BF452" s="30"/>
      <c r="BG452" s="30"/>
      <c r="BH452" s="11"/>
      <c r="BI452" s="11"/>
      <c r="BJ452" s="11"/>
      <c r="BK452" s="11"/>
      <c r="BL452" s="11"/>
      <c r="BM452" s="11"/>
      <c r="BN452" s="11"/>
      <c r="BO452" s="11"/>
      <c r="BP452" s="11"/>
      <c r="BQ452" s="11"/>
      <c r="BR452" s="11"/>
      <c r="BS452" s="11"/>
      <c r="BT452" s="11"/>
      <c r="BU452" s="11"/>
      <c r="BV452" s="11"/>
      <c r="BW452" s="11"/>
      <c r="BX452" s="11"/>
      <c r="BY452" s="11"/>
      <c r="BZ452" s="11"/>
    </row>
    <row r="453" spans="47:78" ht="18" customHeight="1">
      <c r="AU453" s="30"/>
      <c r="AV453" s="30"/>
      <c r="AW453" s="30"/>
      <c r="AX453" s="30"/>
      <c r="AY453" s="30"/>
      <c r="AZ453" s="30"/>
      <c r="BA453" s="30"/>
      <c r="BB453" s="30"/>
      <c r="BC453" s="30"/>
      <c r="BD453" s="30"/>
      <c r="BE453" s="30"/>
      <c r="BF453" s="30"/>
      <c r="BG453" s="30"/>
      <c r="BH453" s="11"/>
      <c r="BI453" s="11"/>
      <c r="BJ453" s="11"/>
      <c r="BK453" s="11"/>
      <c r="BL453" s="11"/>
      <c r="BM453" s="11"/>
      <c r="BN453" s="11"/>
      <c r="BO453" s="11"/>
      <c r="BP453" s="11"/>
      <c r="BQ453" s="11"/>
      <c r="BR453" s="11"/>
      <c r="BS453" s="11"/>
      <c r="BT453" s="11"/>
      <c r="BU453" s="11"/>
      <c r="BV453" s="11"/>
      <c r="BW453" s="11"/>
      <c r="BX453" s="11"/>
      <c r="BY453" s="11"/>
      <c r="BZ453" s="11"/>
    </row>
    <row r="454" spans="47:78" ht="18" customHeight="1">
      <c r="AU454" s="30"/>
      <c r="AV454" s="30"/>
      <c r="AW454" s="30"/>
      <c r="AX454" s="30"/>
      <c r="AY454" s="30"/>
      <c r="AZ454" s="30"/>
      <c r="BA454" s="30"/>
      <c r="BB454" s="30"/>
      <c r="BC454" s="30"/>
      <c r="BD454" s="30"/>
      <c r="BE454" s="30"/>
      <c r="BF454" s="30"/>
      <c r="BG454" s="30"/>
      <c r="BH454" s="11"/>
      <c r="BI454" s="11"/>
      <c r="BJ454" s="11"/>
      <c r="BK454" s="11"/>
      <c r="BL454" s="11"/>
      <c r="BM454" s="11"/>
      <c r="BN454" s="11"/>
      <c r="BO454" s="11"/>
      <c r="BP454" s="11"/>
      <c r="BQ454" s="11"/>
      <c r="BR454" s="11"/>
      <c r="BS454" s="11"/>
      <c r="BT454" s="11"/>
      <c r="BU454" s="11"/>
      <c r="BV454" s="11"/>
      <c r="BW454" s="11"/>
      <c r="BX454" s="11"/>
      <c r="BY454" s="11"/>
      <c r="BZ454" s="11"/>
    </row>
    <row r="455" spans="47:78" ht="18" customHeight="1">
      <c r="AU455" s="30"/>
      <c r="AV455" s="30"/>
      <c r="AW455" s="30"/>
      <c r="AX455" s="30"/>
      <c r="AY455" s="30"/>
      <c r="AZ455" s="30"/>
      <c r="BA455" s="30"/>
      <c r="BB455" s="30"/>
      <c r="BC455" s="30"/>
      <c r="BD455" s="30"/>
      <c r="BE455" s="30"/>
      <c r="BF455" s="30"/>
      <c r="BG455" s="30"/>
      <c r="BH455" s="11"/>
      <c r="BI455" s="11"/>
      <c r="BJ455" s="11"/>
      <c r="BK455" s="11"/>
      <c r="BL455" s="11"/>
      <c r="BM455" s="11"/>
      <c r="BN455" s="11"/>
      <c r="BO455" s="11"/>
      <c r="BP455" s="11"/>
      <c r="BQ455" s="11"/>
      <c r="BR455" s="11"/>
      <c r="BS455" s="11"/>
      <c r="BT455" s="11"/>
      <c r="BU455" s="11"/>
      <c r="BV455" s="11"/>
      <c r="BW455" s="11"/>
      <c r="BX455" s="11"/>
      <c r="BY455" s="11"/>
      <c r="BZ455" s="11"/>
    </row>
    <row r="456" spans="47:78" ht="18" customHeight="1">
      <c r="AU456" s="30"/>
      <c r="AV456" s="30"/>
      <c r="AW456" s="30"/>
      <c r="AX456" s="30"/>
      <c r="AY456" s="30"/>
      <c r="AZ456" s="30"/>
      <c r="BA456" s="30"/>
      <c r="BB456" s="30"/>
      <c r="BC456" s="30"/>
      <c r="BD456" s="30"/>
      <c r="BE456" s="30"/>
      <c r="BF456" s="30"/>
      <c r="BG456" s="30"/>
      <c r="BH456" s="11"/>
      <c r="BI456" s="11"/>
      <c r="BJ456" s="11"/>
      <c r="BK456" s="11"/>
      <c r="BL456" s="11"/>
      <c r="BM456" s="11"/>
      <c r="BN456" s="11"/>
      <c r="BO456" s="11"/>
      <c r="BP456" s="11"/>
      <c r="BQ456" s="11"/>
      <c r="BR456" s="11"/>
      <c r="BS456" s="11"/>
      <c r="BT456" s="11"/>
      <c r="BU456" s="11"/>
      <c r="BV456" s="11"/>
      <c r="BW456" s="11"/>
      <c r="BX456" s="11"/>
      <c r="BY456" s="11"/>
      <c r="BZ456" s="11"/>
    </row>
    <row r="457" spans="47:78" ht="18" customHeight="1">
      <c r="AU457" s="30"/>
      <c r="AV457" s="30"/>
      <c r="AW457" s="30"/>
      <c r="AX457" s="30"/>
      <c r="AY457" s="30"/>
      <c r="AZ457" s="30"/>
      <c r="BA457" s="30"/>
      <c r="BB457" s="30"/>
      <c r="BC457" s="30"/>
      <c r="BD457" s="30"/>
      <c r="BE457" s="30"/>
      <c r="BF457" s="30"/>
      <c r="BG457" s="30"/>
      <c r="BH457" s="11"/>
      <c r="BI457" s="11"/>
      <c r="BJ457" s="11"/>
      <c r="BK457" s="11"/>
      <c r="BL457" s="11"/>
      <c r="BM457" s="11"/>
      <c r="BN457" s="11"/>
      <c r="BO457" s="11"/>
      <c r="BP457" s="11"/>
      <c r="BQ457" s="11"/>
      <c r="BR457" s="11"/>
      <c r="BS457" s="11"/>
      <c r="BT457" s="11"/>
      <c r="BU457" s="11"/>
      <c r="BV457" s="11"/>
      <c r="BW457" s="11"/>
      <c r="BX457" s="11"/>
      <c r="BY457" s="11"/>
      <c r="BZ457" s="11"/>
    </row>
    <row r="458" spans="47:78" ht="18" customHeight="1">
      <c r="AU458" s="30"/>
      <c r="AV458" s="30"/>
      <c r="AW458" s="30"/>
      <c r="AX458" s="30"/>
      <c r="AY458" s="30"/>
      <c r="AZ458" s="30"/>
      <c r="BA458" s="30"/>
      <c r="BB458" s="30"/>
      <c r="BC458" s="30"/>
      <c r="BD458" s="30"/>
      <c r="BE458" s="30"/>
      <c r="BF458" s="30"/>
      <c r="BG458" s="30"/>
      <c r="BH458" s="11"/>
      <c r="BI458" s="11"/>
      <c r="BJ458" s="11"/>
      <c r="BK458" s="11"/>
      <c r="BL458" s="11"/>
      <c r="BM458" s="11"/>
      <c r="BN458" s="11"/>
      <c r="BO458" s="11"/>
      <c r="BP458" s="11"/>
      <c r="BQ458" s="11"/>
      <c r="BR458" s="11"/>
      <c r="BS458" s="11"/>
      <c r="BT458" s="11"/>
      <c r="BU458" s="11"/>
      <c r="BV458" s="11"/>
      <c r="BW458" s="11"/>
      <c r="BX458" s="11"/>
      <c r="BY458" s="11"/>
      <c r="BZ458" s="11"/>
    </row>
    <row r="459" spans="47:78" ht="18" customHeight="1">
      <c r="AU459" s="30"/>
      <c r="AV459" s="30"/>
      <c r="AW459" s="30"/>
      <c r="AX459" s="30"/>
      <c r="AY459" s="30"/>
      <c r="AZ459" s="30"/>
      <c r="BA459" s="30"/>
      <c r="BB459" s="30"/>
      <c r="BC459" s="30"/>
      <c r="BD459" s="30"/>
      <c r="BE459" s="30"/>
      <c r="BF459" s="30"/>
      <c r="BG459" s="30"/>
      <c r="BH459" s="11"/>
      <c r="BI459" s="11"/>
      <c r="BJ459" s="11"/>
      <c r="BK459" s="11"/>
      <c r="BL459" s="11"/>
      <c r="BM459" s="11"/>
      <c r="BN459" s="11"/>
      <c r="BO459" s="11"/>
      <c r="BP459" s="11"/>
      <c r="BQ459" s="11"/>
      <c r="BR459" s="11"/>
      <c r="BS459" s="11"/>
      <c r="BT459" s="11"/>
      <c r="BU459" s="11"/>
      <c r="BV459" s="11"/>
      <c r="BW459" s="11"/>
      <c r="BX459" s="11"/>
      <c r="BY459" s="11"/>
      <c r="BZ459" s="11"/>
    </row>
    <row r="460" spans="47:78" ht="18" customHeight="1">
      <c r="AU460" s="30"/>
      <c r="AV460" s="30"/>
      <c r="AW460" s="30"/>
      <c r="AX460" s="30"/>
      <c r="AY460" s="30"/>
      <c r="AZ460" s="30"/>
      <c r="BA460" s="30"/>
      <c r="BB460" s="30"/>
      <c r="BC460" s="30"/>
      <c r="BD460" s="30"/>
      <c r="BE460" s="30"/>
      <c r="BF460" s="30"/>
      <c r="BG460" s="30"/>
      <c r="BH460" s="11"/>
      <c r="BI460" s="11"/>
      <c r="BJ460" s="11"/>
      <c r="BK460" s="11"/>
      <c r="BL460" s="11"/>
      <c r="BM460" s="11"/>
      <c r="BN460" s="11"/>
      <c r="BO460" s="11"/>
      <c r="BP460" s="11"/>
      <c r="BQ460" s="11"/>
      <c r="BR460" s="11"/>
      <c r="BS460" s="11"/>
      <c r="BT460" s="11"/>
      <c r="BU460" s="11"/>
      <c r="BV460" s="11"/>
      <c r="BW460" s="11"/>
      <c r="BX460" s="11"/>
      <c r="BY460" s="11"/>
      <c r="BZ460" s="11"/>
    </row>
    <row r="461" spans="47:78" ht="18" customHeight="1">
      <c r="AU461" s="30"/>
      <c r="AV461" s="30"/>
      <c r="AW461" s="30"/>
      <c r="AX461" s="30"/>
      <c r="AY461" s="30"/>
      <c r="AZ461" s="30"/>
      <c r="BA461" s="30"/>
      <c r="BB461" s="30"/>
      <c r="BC461" s="30"/>
      <c r="BD461" s="30"/>
      <c r="BE461" s="30"/>
      <c r="BF461" s="30"/>
      <c r="BG461" s="30"/>
      <c r="BH461" s="11"/>
      <c r="BI461" s="11"/>
      <c r="BJ461" s="11"/>
      <c r="BK461" s="11"/>
      <c r="BL461" s="11"/>
      <c r="BM461" s="11"/>
      <c r="BN461" s="11"/>
      <c r="BO461" s="11"/>
      <c r="BP461" s="11"/>
      <c r="BQ461" s="11"/>
      <c r="BR461" s="11"/>
      <c r="BS461" s="11"/>
      <c r="BT461" s="11"/>
      <c r="BU461" s="11"/>
      <c r="BV461" s="11"/>
      <c r="BW461" s="11"/>
      <c r="BX461" s="11"/>
      <c r="BY461" s="11"/>
      <c r="BZ461" s="11"/>
    </row>
    <row r="462" spans="47:78" ht="18" customHeight="1">
      <c r="AU462" s="30"/>
      <c r="AV462" s="30"/>
      <c r="AW462" s="30"/>
      <c r="AX462" s="30"/>
      <c r="AY462" s="30"/>
      <c r="AZ462" s="30"/>
      <c r="BA462" s="30"/>
      <c r="BB462" s="30"/>
      <c r="BC462" s="30"/>
      <c r="BD462" s="30"/>
      <c r="BE462" s="30"/>
      <c r="BF462" s="30"/>
      <c r="BG462" s="30"/>
      <c r="BH462" s="11"/>
      <c r="BI462" s="11"/>
      <c r="BJ462" s="11"/>
      <c r="BK462" s="11"/>
      <c r="BL462" s="11"/>
      <c r="BM462" s="11"/>
      <c r="BN462" s="11"/>
      <c r="BO462" s="11"/>
      <c r="BP462" s="11"/>
      <c r="BQ462" s="11"/>
      <c r="BR462" s="11"/>
      <c r="BS462" s="11"/>
      <c r="BT462" s="11"/>
      <c r="BU462" s="11"/>
      <c r="BV462" s="11"/>
      <c r="BW462" s="11"/>
      <c r="BX462" s="11"/>
      <c r="BY462" s="11"/>
      <c r="BZ462" s="11"/>
    </row>
    <row r="463" spans="47:78" ht="18" customHeight="1">
      <c r="AU463" s="30"/>
      <c r="AV463" s="30"/>
      <c r="AW463" s="30"/>
      <c r="AX463" s="30"/>
      <c r="AY463" s="30"/>
      <c r="AZ463" s="30"/>
      <c r="BA463" s="30"/>
      <c r="BB463" s="30"/>
      <c r="BC463" s="30"/>
      <c r="BD463" s="30"/>
      <c r="BE463" s="30"/>
      <c r="BF463" s="30"/>
      <c r="BG463" s="30"/>
      <c r="BH463" s="11"/>
      <c r="BI463" s="11"/>
      <c r="BJ463" s="11"/>
      <c r="BK463" s="11"/>
      <c r="BL463" s="11"/>
      <c r="BM463" s="11"/>
      <c r="BN463" s="11"/>
      <c r="BO463" s="11"/>
      <c r="BP463" s="11"/>
      <c r="BQ463" s="11"/>
      <c r="BR463" s="11"/>
      <c r="BS463" s="11"/>
      <c r="BT463" s="11"/>
      <c r="BU463" s="11"/>
      <c r="BV463" s="11"/>
      <c r="BW463" s="11"/>
      <c r="BX463" s="11"/>
      <c r="BY463" s="11"/>
      <c r="BZ463" s="11"/>
    </row>
    <row r="464" spans="47:78" ht="18" customHeight="1">
      <c r="AU464" s="30"/>
      <c r="AV464" s="30"/>
      <c r="AW464" s="30"/>
      <c r="AX464" s="30"/>
      <c r="AY464" s="30"/>
      <c r="AZ464" s="30"/>
      <c r="BA464" s="30"/>
      <c r="BB464" s="30"/>
      <c r="BC464" s="30"/>
      <c r="BD464" s="30"/>
      <c r="BE464" s="30"/>
      <c r="BF464" s="30"/>
      <c r="BG464" s="30"/>
      <c r="BH464" s="11"/>
      <c r="BI464" s="11"/>
      <c r="BJ464" s="11"/>
      <c r="BK464" s="11"/>
      <c r="BL464" s="11"/>
      <c r="BM464" s="11"/>
      <c r="BN464" s="11"/>
      <c r="BO464" s="11"/>
      <c r="BP464" s="11"/>
      <c r="BQ464" s="11"/>
      <c r="BR464" s="11"/>
      <c r="BS464" s="11"/>
      <c r="BT464" s="11"/>
      <c r="BU464" s="11"/>
      <c r="BV464" s="11"/>
      <c r="BW464" s="11"/>
      <c r="BX464" s="11"/>
      <c r="BY464" s="11"/>
      <c r="BZ464" s="11"/>
    </row>
    <row r="465" spans="47:78" ht="18" customHeight="1">
      <c r="AU465" s="30"/>
      <c r="AV465" s="30"/>
      <c r="AW465" s="30"/>
      <c r="AX465" s="30"/>
      <c r="AY465" s="30"/>
      <c r="AZ465" s="30"/>
      <c r="BA465" s="30"/>
      <c r="BB465" s="30"/>
      <c r="BC465" s="30"/>
      <c r="BD465" s="30"/>
      <c r="BE465" s="30"/>
      <c r="BF465" s="30"/>
      <c r="BG465" s="30"/>
      <c r="BH465" s="11"/>
      <c r="BI465" s="11"/>
      <c r="BJ465" s="11"/>
      <c r="BK465" s="11"/>
      <c r="BL465" s="11"/>
      <c r="BM465" s="11"/>
      <c r="BN465" s="11"/>
      <c r="BO465" s="11"/>
      <c r="BP465" s="11"/>
      <c r="BQ465" s="11"/>
      <c r="BR465" s="11"/>
      <c r="BS465" s="11"/>
      <c r="BT465" s="11"/>
      <c r="BU465" s="11"/>
      <c r="BV465" s="11"/>
      <c r="BW465" s="11"/>
      <c r="BX465" s="11"/>
      <c r="BY465" s="11"/>
      <c r="BZ465" s="11"/>
    </row>
    <row r="466" spans="47:78" ht="18" customHeight="1">
      <c r="AU466" s="30"/>
      <c r="AV466" s="30"/>
      <c r="AW466" s="30"/>
      <c r="AX466" s="30"/>
      <c r="AY466" s="30"/>
      <c r="AZ466" s="30"/>
      <c r="BA466" s="30"/>
      <c r="BB466" s="30"/>
      <c r="BC466" s="30"/>
      <c r="BD466" s="30"/>
      <c r="BE466" s="30"/>
      <c r="BF466" s="30"/>
      <c r="BG466" s="30"/>
      <c r="BH466" s="11"/>
      <c r="BI466" s="11"/>
      <c r="BJ466" s="11"/>
      <c r="BK466" s="11"/>
      <c r="BL466" s="11"/>
      <c r="BM466" s="11"/>
      <c r="BN466" s="11"/>
      <c r="BO466" s="11"/>
      <c r="BP466" s="11"/>
      <c r="BQ466" s="11"/>
      <c r="BR466" s="11"/>
      <c r="BS466" s="11"/>
      <c r="BT466" s="11"/>
      <c r="BU466" s="11"/>
      <c r="BV466" s="11"/>
      <c r="BW466" s="11"/>
      <c r="BX466" s="11"/>
      <c r="BY466" s="11"/>
      <c r="BZ466" s="11"/>
    </row>
    <row r="467" spans="47:78" ht="18" customHeight="1">
      <c r="AU467" s="30"/>
      <c r="AV467" s="30"/>
      <c r="AW467" s="30"/>
      <c r="AX467" s="30"/>
      <c r="AY467" s="30"/>
      <c r="AZ467" s="30"/>
      <c r="BA467" s="30"/>
      <c r="BB467" s="30"/>
      <c r="BC467" s="30"/>
      <c r="BD467" s="30"/>
      <c r="BE467" s="30"/>
      <c r="BF467" s="30"/>
      <c r="BG467" s="30"/>
      <c r="BH467" s="11"/>
      <c r="BI467" s="11"/>
      <c r="BJ467" s="11"/>
      <c r="BK467" s="11"/>
      <c r="BL467" s="11"/>
      <c r="BM467" s="11"/>
      <c r="BN467" s="11"/>
      <c r="BO467" s="11"/>
      <c r="BP467" s="11"/>
      <c r="BQ467" s="11"/>
      <c r="BR467" s="11"/>
      <c r="BS467" s="11"/>
      <c r="BT467" s="11"/>
      <c r="BU467" s="11"/>
      <c r="BV467" s="11"/>
      <c r="BW467" s="11"/>
      <c r="BX467" s="11"/>
      <c r="BY467" s="11"/>
      <c r="BZ467" s="11"/>
    </row>
    <row r="468" spans="47:78" ht="18" customHeight="1">
      <c r="AU468" s="30"/>
      <c r="AV468" s="30"/>
      <c r="AW468" s="30"/>
      <c r="AX468" s="30"/>
      <c r="AY468" s="30"/>
      <c r="AZ468" s="30"/>
      <c r="BA468" s="30"/>
      <c r="BB468" s="30"/>
      <c r="BC468" s="30"/>
      <c r="BD468" s="30"/>
      <c r="BE468" s="30"/>
      <c r="BF468" s="30"/>
      <c r="BG468" s="30"/>
      <c r="BH468" s="11"/>
      <c r="BI468" s="11"/>
      <c r="BJ468" s="11"/>
      <c r="BK468" s="11"/>
      <c r="BL468" s="11"/>
      <c r="BM468" s="11"/>
      <c r="BN468" s="11"/>
      <c r="BO468" s="11"/>
      <c r="BP468" s="11"/>
      <c r="BQ468" s="11"/>
      <c r="BR468" s="11"/>
      <c r="BS468" s="11"/>
      <c r="BT468" s="11"/>
      <c r="BU468" s="11"/>
      <c r="BV468" s="11"/>
      <c r="BW468" s="11"/>
      <c r="BX468" s="11"/>
      <c r="BY468" s="11"/>
      <c r="BZ468" s="11"/>
    </row>
    <row r="469" spans="47:78" ht="18" customHeight="1">
      <c r="AU469" s="30"/>
      <c r="AV469" s="30"/>
      <c r="AW469" s="30"/>
      <c r="AX469" s="30"/>
      <c r="AY469" s="30"/>
      <c r="AZ469" s="30"/>
      <c r="BA469" s="30"/>
      <c r="BB469" s="30"/>
      <c r="BC469" s="30"/>
      <c r="BD469" s="30"/>
      <c r="BE469" s="30"/>
      <c r="BF469" s="30"/>
      <c r="BG469" s="30"/>
      <c r="BH469" s="11"/>
      <c r="BI469" s="11"/>
      <c r="BJ469" s="11"/>
      <c r="BK469" s="11"/>
      <c r="BL469" s="11"/>
      <c r="BM469" s="11"/>
      <c r="BN469" s="11"/>
      <c r="BO469" s="11"/>
      <c r="BP469" s="11"/>
      <c r="BQ469" s="11"/>
      <c r="BR469" s="11"/>
      <c r="BS469" s="11"/>
      <c r="BT469" s="11"/>
      <c r="BU469" s="11"/>
      <c r="BV469" s="11"/>
      <c r="BW469" s="11"/>
      <c r="BX469" s="11"/>
      <c r="BY469" s="11"/>
      <c r="BZ469" s="11"/>
    </row>
    <row r="470" spans="47:78" ht="18" customHeight="1">
      <c r="AU470" s="30"/>
      <c r="AV470" s="30"/>
      <c r="AW470" s="30"/>
      <c r="AX470" s="30"/>
      <c r="AY470" s="30"/>
      <c r="AZ470" s="30"/>
      <c r="BA470" s="30"/>
      <c r="BB470" s="30"/>
      <c r="BC470" s="30"/>
      <c r="BD470" s="30"/>
      <c r="BE470" s="30"/>
      <c r="BF470" s="30"/>
      <c r="BG470" s="30"/>
      <c r="BH470" s="11"/>
      <c r="BI470" s="11"/>
      <c r="BJ470" s="11"/>
      <c r="BK470" s="11"/>
      <c r="BL470" s="11"/>
      <c r="BM470" s="11"/>
      <c r="BN470" s="11"/>
      <c r="BO470" s="11"/>
      <c r="BP470" s="11"/>
      <c r="BQ470" s="11"/>
      <c r="BR470" s="11"/>
      <c r="BS470" s="11"/>
      <c r="BT470" s="11"/>
      <c r="BU470" s="11"/>
      <c r="BV470" s="11"/>
      <c r="BW470" s="11"/>
      <c r="BX470" s="11"/>
      <c r="BY470" s="11"/>
      <c r="BZ470" s="11"/>
    </row>
    <row r="471" spans="47:78" ht="18" customHeight="1">
      <c r="AU471" s="30"/>
      <c r="AV471" s="30"/>
      <c r="AW471" s="30"/>
      <c r="AX471" s="30"/>
      <c r="AY471" s="30"/>
      <c r="AZ471" s="30"/>
      <c r="BA471" s="30"/>
      <c r="BB471" s="30"/>
      <c r="BC471" s="30"/>
      <c r="BD471" s="30"/>
      <c r="BE471" s="30"/>
      <c r="BF471" s="30"/>
      <c r="BG471" s="30"/>
      <c r="BH471" s="11"/>
      <c r="BI471" s="11"/>
      <c r="BJ471" s="11"/>
      <c r="BK471" s="11"/>
      <c r="BL471" s="11"/>
      <c r="BM471" s="11"/>
      <c r="BN471" s="11"/>
      <c r="BO471" s="11"/>
      <c r="BP471" s="11"/>
      <c r="BQ471" s="11"/>
      <c r="BR471" s="11"/>
      <c r="BS471" s="11"/>
      <c r="BT471" s="11"/>
      <c r="BU471" s="11"/>
      <c r="BV471" s="11"/>
      <c r="BW471" s="11"/>
      <c r="BX471" s="11"/>
      <c r="BY471" s="11"/>
      <c r="BZ471" s="11"/>
    </row>
    <row r="472" spans="47:78" ht="18" customHeight="1">
      <c r="AU472" s="30"/>
      <c r="AV472" s="30"/>
      <c r="AW472" s="30"/>
      <c r="AX472" s="30"/>
      <c r="AY472" s="30"/>
      <c r="AZ472" s="30"/>
      <c r="BA472" s="30"/>
      <c r="BB472" s="30"/>
      <c r="BC472" s="30"/>
      <c r="BD472" s="30"/>
      <c r="BE472" s="30"/>
      <c r="BF472" s="30"/>
      <c r="BG472" s="30"/>
      <c r="BH472" s="11"/>
      <c r="BI472" s="11"/>
      <c r="BJ472" s="11"/>
      <c r="BK472" s="11"/>
      <c r="BL472" s="11"/>
      <c r="BM472" s="11"/>
      <c r="BN472" s="11"/>
      <c r="BO472" s="11"/>
      <c r="BP472" s="11"/>
      <c r="BQ472" s="11"/>
      <c r="BR472" s="11"/>
      <c r="BS472" s="11"/>
      <c r="BT472" s="11"/>
      <c r="BU472" s="11"/>
      <c r="BV472" s="11"/>
      <c r="BW472" s="11"/>
      <c r="BX472" s="11"/>
      <c r="BY472" s="11"/>
      <c r="BZ472" s="11"/>
    </row>
    <row r="473" spans="47:78" ht="18" customHeight="1">
      <c r="AU473" s="30"/>
      <c r="AV473" s="30"/>
      <c r="AW473" s="30"/>
      <c r="AX473" s="30"/>
      <c r="AY473" s="30"/>
      <c r="AZ473" s="30"/>
      <c r="BA473" s="30"/>
      <c r="BB473" s="30"/>
      <c r="BC473" s="30"/>
      <c r="BD473" s="30"/>
      <c r="BE473" s="30"/>
      <c r="BF473" s="30"/>
      <c r="BG473" s="30"/>
      <c r="BH473" s="11"/>
      <c r="BI473" s="11"/>
      <c r="BJ473" s="11"/>
      <c r="BK473" s="11"/>
      <c r="BL473" s="11"/>
      <c r="BM473" s="11"/>
      <c r="BN473" s="11"/>
      <c r="BO473" s="11"/>
      <c r="BP473" s="11"/>
      <c r="BQ473" s="11"/>
      <c r="BR473" s="11"/>
      <c r="BS473" s="11"/>
      <c r="BT473" s="11"/>
      <c r="BU473" s="11"/>
      <c r="BV473" s="11"/>
      <c r="BW473" s="11"/>
      <c r="BX473" s="11"/>
      <c r="BY473" s="11"/>
      <c r="BZ473" s="11"/>
    </row>
    <row r="474" spans="47:78" ht="18" customHeight="1">
      <c r="AU474" s="30"/>
      <c r="AV474" s="30"/>
      <c r="AW474" s="30"/>
      <c r="AX474" s="30"/>
      <c r="AY474" s="30"/>
      <c r="AZ474" s="30"/>
      <c r="BA474" s="30"/>
      <c r="BB474" s="30"/>
      <c r="BC474" s="30"/>
      <c r="BD474" s="30"/>
      <c r="BE474" s="30"/>
      <c r="BF474" s="30"/>
      <c r="BG474" s="30"/>
      <c r="BH474" s="11"/>
      <c r="BI474" s="11"/>
      <c r="BJ474" s="11"/>
      <c r="BK474" s="11"/>
      <c r="BL474" s="11"/>
      <c r="BM474" s="11"/>
      <c r="BN474" s="11"/>
      <c r="BO474" s="11"/>
      <c r="BP474" s="11"/>
      <c r="BQ474" s="11"/>
      <c r="BR474" s="11"/>
      <c r="BS474" s="11"/>
      <c r="BT474" s="11"/>
      <c r="BU474" s="11"/>
      <c r="BV474" s="11"/>
      <c r="BW474" s="11"/>
      <c r="BX474" s="11"/>
      <c r="BY474" s="11"/>
      <c r="BZ474" s="11"/>
    </row>
    <row r="475" spans="47:78" ht="18" customHeight="1">
      <c r="AU475" s="30"/>
      <c r="AV475" s="30"/>
      <c r="AW475" s="30"/>
      <c r="AX475" s="30"/>
      <c r="AY475" s="30"/>
      <c r="AZ475" s="30"/>
      <c r="BA475" s="30"/>
      <c r="BB475" s="30"/>
      <c r="BC475" s="30"/>
      <c r="BD475" s="30"/>
      <c r="BE475" s="30"/>
      <c r="BF475" s="30"/>
      <c r="BG475" s="30"/>
      <c r="BH475" s="11"/>
      <c r="BI475" s="11"/>
      <c r="BJ475" s="11"/>
      <c r="BK475" s="11"/>
      <c r="BL475" s="11"/>
      <c r="BM475" s="11"/>
      <c r="BN475" s="11"/>
      <c r="BO475" s="11"/>
      <c r="BP475" s="11"/>
      <c r="BQ475" s="11"/>
      <c r="BR475" s="11"/>
      <c r="BS475" s="11"/>
      <c r="BT475" s="11"/>
      <c r="BU475" s="11"/>
      <c r="BV475" s="11"/>
      <c r="BW475" s="11"/>
      <c r="BX475" s="11"/>
      <c r="BY475" s="11"/>
      <c r="BZ475" s="11"/>
    </row>
    <row r="476" spans="47:78" ht="18" customHeight="1">
      <c r="AU476" s="30"/>
      <c r="AV476" s="30"/>
      <c r="AW476" s="30"/>
      <c r="AX476" s="30"/>
      <c r="AY476" s="30"/>
      <c r="AZ476" s="30"/>
      <c r="BA476" s="30"/>
      <c r="BB476" s="30"/>
      <c r="BC476" s="30"/>
      <c r="BD476" s="30"/>
      <c r="BE476" s="30"/>
      <c r="BF476" s="30"/>
      <c r="BG476" s="30"/>
      <c r="BH476" s="11"/>
      <c r="BI476" s="11"/>
      <c r="BJ476" s="11"/>
      <c r="BK476" s="11"/>
      <c r="BL476" s="11"/>
      <c r="BM476" s="11"/>
      <c r="BN476" s="11"/>
      <c r="BO476" s="11"/>
      <c r="BP476" s="11"/>
      <c r="BQ476" s="11"/>
      <c r="BR476" s="11"/>
      <c r="BS476" s="11"/>
      <c r="BT476" s="11"/>
      <c r="BU476" s="11"/>
      <c r="BV476" s="11"/>
      <c r="BW476" s="11"/>
      <c r="BX476" s="11"/>
      <c r="BY476" s="11"/>
      <c r="BZ476" s="11"/>
    </row>
    <row r="477" spans="47:78" ht="18" customHeight="1">
      <c r="AU477" s="30"/>
      <c r="AV477" s="30"/>
      <c r="AW477" s="30"/>
      <c r="AX477" s="30"/>
      <c r="AY477" s="30"/>
      <c r="AZ477" s="30"/>
      <c r="BA477" s="30"/>
      <c r="BB477" s="30"/>
      <c r="BC477" s="30"/>
      <c r="BD477" s="30"/>
      <c r="BE477" s="30"/>
      <c r="BF477" s="30"/>
      <c r="BG477" s="30"/>
      <c r="BH477" s="11"/>
      <c r="BI477" s="11"/>
      <c r="BJ477" s="11"/>
      <c r="BK477" s="11"/>
      <c r="BL477" s="11"/>
      <c r="BM477" s="11"/>
      <c r="BN477" s="11"/>
      <c r="BO477" s="11"/>
      <c r="BP477" s="11"/>
      <c r="BQ477" s="11"/>
      <c r="BR477" s="11"/>
      <c r="BS477" s="11"/>
      <c r="BT477" s="11"/>
      <c r="BU477" s="11"/>
      <c r="BV477" s="11"/>
      <c r="BW477" s="11"/>
      <c r="BX477" s="11"/>
      <c r="BY477" s="11"/>
      <c r="BZ477" s="11"/>
    </row>
    <row r="478" spans="47:78" ht="18" customHeight="1">
      <c r="AU478" s="30"/>
      <c r="AV478" s="30"/>
      <c r="AW478" s="30"/>
      <c r="AX478" s="30"/>
      <c r="AY478" s="30"/>
      <c r="AZ478" s="30"/>
      <c r="BA478" s="30"/>
      <c r="BB478" s="30"/>
      <c r="BC478" s="30"/>
      <c r="BD478" s="30"/>
      <c r="BE478" s="30"/>
      <c r="BF478" s="30"/>
      <c r="BG478" s="30"/>
      <c r="BH478" s="11"/>
      <c r="BI478" s="11"/>
      <c r="BJ478" s="11"/>
      <c r="BK478" s="11"/>
      <c r="BL478" s="11"/>
      <c r="BM478" s="11"/>
      <c r="BN478" s="11"/>
      <c r="BO478" s="11"/>
      <c r="BP478" s="11"/>
      <c r="BQ478" s="11"/>
      <c r="BR478" s="11"/>
      <c r="BS478" s="11"/>
      <c r="BT478" s="11"/>
      <c r="BU478" s="11"/>
      <c r="BV478" s="11"/>
      <c r="BW478" s="11"/>
      <c r="BX478" s="11"/>
      <c r="BY478" s="11"/>
      <c r="BZ478" s="11"/>
    </row>
    <row r="479" spans="47:78" ht="18" customHeight="1">
      <c r="AU479" s="30"/>
      <c r="AV479" s="30"/>
      <c r="AW479" s="30"/>
      <c r="AX479" s="30"/>
      <c r="AY479" s="30"/>
      <c r="AZ479" s="30"/>
      <c r="BA479" s="30"/>
      <c r="BB479" s="30"/>
      <c r="BC479" s="30"/>
      <c r="BD479" s="30"/>
      <c r="BE479" s="30"/>
      <c r="BF479" s="30"/>
      <c r="BG479" s="30"/>
      <c r="BH479" s="11"/>
      <c r="BI479" s="11"/>
      <c r="BJ479" s="11"/>
      <c r="BK479" s="11"/>
      <c r="BL479" s="11"/>
      <c r="BM479" s="11"/>
      <c r="BN479" s="11"/>
      <c r="BO479" s="11"/>
      <c r="BP479" s="11"/>
      <c r="BQ479" s="11"/>
      <c r="BR479" s="11"/>
      <c r="BS479" s="11"/>
      <c r="BT479" s="11"/>
      <c r="BU479" s="11"/>
      <c r="BV479" s="11"/>
      <c r="BW479" s="11"/>
      <c r="BX479" s="11"/>
      <c r="BY479" s="11"/>
      <c r="BZ479" s="11"/>
    </row>
    <row r="480" spans="47:78" ht="18" customHeight="1">
      <c r="AU480" s="30"/>
      <c r="AV480" s="30"/>
      <c r="AW480" s="30"/>
      <c r="AX480" s="30"/>
      <c r="AY480" s="30"/>
      <c r="AZ480" s="30"/>
      <c r="BA480" s="30"/>
      <c r="BB480" s="30"/>
      <c r="BC480" s="30"/>
      <c r="BD480" s="30"/>
      <c r="BE480" s="30"/>
      <c r="BF480" s="30"/>
      <c r="BG480" s="30"/>
      <c r="BH480" s="11"/>
      <c r="BI480" s="11"/>
      <c r="BJ480" s="11"/>
      <c r="BK480" s="11"/>
      <c r="BL480" s="11"/>
      <c r="BM480" s="11"/>
      <c r="BN480" s="11"/>
      <c r="BO480" s="11"/>
      <c r="BP480" s="11"/>
      <c r="BQ480" s="11"/>
      <c r="BR480" s="11"/>
      <c r="BS480" s="11"/>
      <c r="BT480" s="11"/>
      <c r="BU480" s="11"/>
      <c r="BV480" s="11"/>
      <c r="BW480" s="11"/>
      <c r="BX480" s="11"/>
      <c r="BY480" s="11"/>
      <c r="BZ480" s="11"/>
    </row>
    <row r="481" spans="47:78" ht="18" customHeight="1">
      <c r="AU481" s="30"/>
      <c r="AV481" s="30"/>
      <c r="AW481" s="30"/>
      <c r="AX481" s="30"/>
      <c r="AY481" s="30"/>
      <c r="AZ481" s="30"/>
      <c r="BA481" s="30"/>
      <c r="BB481" s="30"/>
      <c r="BC481" s="30"/>
      <c r="BD481" s="30"/>
      <c r="BE481" s="30"/>
      <c r="BF481" s="30"/>
      <c r="BG481" s="30"/>
      <c r="BH481" s="11"/>
      <c r="BI481" s="11"/>
      <c r="BJ481" s="11"/>
      <c r="BK481" s="11"/>
      <c r="BL481" s="11"/>
      <c r="BM481" s="11"/>
      <c r="BN481" s="11"/>
      <c r="BO481" s="11"/>
      <c r="BP481" s="11"/>
      <c r="BQ481" s="11"/>
      <c r="BR481" s="11"/>
      <c r="BS481" s="11"/>
      <c r="BT481" s="11"/>
      <c r="BU481" s="11"/>
      <c r="BV481" s="11"/>
      <c r="BW481" s="11"/>
      <c r="BX481" s="11"/>
      <c r="BY481" s="11"/>
      <c r="BZ481" s="11"/>
    </row>
    <row r="482" spans="47:78" ht="18" customHeight="1">
      <c r="AU482" s="30"/>
      <c r="AV482" s="30"/>
      <c r="AW482" s="30"/>
      <c r="AX482" s="30"/>
      <c r="AY482" s="30"/>
      <c r="AZ482" s="30"/>
      <c r="BA482" s="30"/>
      <c r="BB482" s="30"/>
      <c r="BC482" s="30"/>
      <c r="BD482" s="30"/>
      <c r="BE482" s="30"/>
      <c r="BF482" s="30"/>
      <c r="BG482" s="30"/>
      <c r="BH482" s="11"/>
      <c r="BI482" s="11"/>
      <c r="BJ482" s="11"/>
      <c r="BK482" s="11"/>
      <c r="BL482" s="11"/>
      <c r="BM482" s="11"/>
      <c r="BN482" s="11"/>
      <c r="BO482" s="11"/>
      <c r="BP482" s="11"/>
      <c r="BQ482" s="11"/>
      <c r="BR482" s="11"/>
      <c r="BS482" s="11"/>
      <c r="BT482" s="11"/>
      <c r="BU482" s="11"/>
      <c r="BV482" s="11"/>
      <c r="BW482" s="11"/>
      <c r="BX482" s="11"/>
      <c r="BY482" s="11"/>
      <c r="BZ482" s="11"/>
    </row>
    <row r="483" spans="47:78" ht="18" customHeight="1">
      <c r="AU483" s="30"/>
      <c r="AV483" s="30"/>
      <c r="AW483" s="30"/>
      <c r="AX483" s="30"/>
      <c r="AY483" s="30"/>
      <c r="AZ483" s="30"/>
      <c r="BA483" s="30"/>
      <c r="BB483" s="30"/>
      <c r="BC483" s="30"/>
      <c r="BD483" s="30"/>
      <c r="BE483" s="30"/>
      <c r="BF483" s="30"/>
      <c r="BG483" s="30"/>
      <c r="BH483" s="11"/>
      <c r="BI483" s="11"/>
      <c r="BJ483" s="11"/>
      <c r="BK483" s="11"/>
      <c r="BL483" s="11"/>
      <c r="BM483" s="11"/>
      <c r="BN483" s="11"/>
      <c r="BO483" s="11"/>
      <c r="BP483" s="11"/>
      <c r="BQ483" s="11"/>
      <c r="BR483" s="11"/>
      <c r="BS483" s="11"/>
      <c r="BT483" s="11"/>
      <c r="BU483" s="11"/>
      <c r="BV483" s="11"/>
      <c r="BW483" s="11"/>
      <c r="BX483" s="11"/>
      <c r="BY483" s="11"/>
      <c r="BZ483" s="11"/>
    </row>
    <row r="484" spans="47:78" ht="18" customHeight="1">
      <c r="AU484" s="30"/>
      <c r="AV484" s="30"/>
      <c r="AW484" s="30"/>
      <c r="AX484" s="30"/>
      <c r="AY484" s="30"/>
      <c r="AZ484" s="30"/>
      <c r="BA484" s="30"/>
      <c r="BB484" s="30"/>
      <c r="BC484" s="30"/>
      <c r="BD484" s="30"/>
      <c r="BE484" s="30"/>
      <c r="BF484" s="30"/>
      <c r="BG484" s="30"/>
      <c r="BH484" s="11"/>
      <c r="BI484" s="11"/>
      <c r="BJ484" s="11"/>
      <c r="BK484" s="11"/>
      <c r="BL484" s="11"/>
      <c r="BM484" s="11"/>
      <c r="BN484" s="11"/>
      <c r="BO484" s="11"/>
      <c r="BP484" s="11"/>
      <c r="BQ484" s="11"/>
      <c r="BR484" s="11"/>
      <c r="BS484" s="11"/>
      <c r="BT484" s="11"/>
      <c r="BU484" s="11"/>
      <c r="BV484" s="11"/>
      <c r="BW484" s="11"/>
      <c r="BX484" s="11"/>
      <c r="BY484" s="11"/>
      <c r="BZ484" s="11"/>
    </row>
    <row r="485" spans="47:78" ht="18" customHeight="1">
      <c r="AU485" s="30"/>
      <c r="AV485" s="30"/>
      <c r="AW485" s="30"/>
      <c r="AX485" s="30"/>
      <c r="AY485" s="30"/>
      <c r="AZ485" s="30"/>
      <c r="BA485" s="30"/>
      <c r="BB485" s="30"/>
      <c r="BC485" s="30"/>
      <c r="BD485" s="30"/>
      <c r="BE485" s="30"/>
      <c r="BF485" s="30"/>
      <c r="BG485" s="30"/>
      <c r="BH485" s="11"/>
      <c r="BI485" s="11"/>
      <c r="BJ485" s="11"/>
      <c r="BK485" s="11"/>
      <c r="BL485" s="11"/>
      <c r="BM485" s="11"/>
      <c r="BN485" s="11"/>
      <c r="BO485" s="11"/>
      <c r="BP485" s="11"/>
      <c r="BQ485" s="11"/>
      <c r="BR485" s="11"/>
      <c r="BS485" s="11"/>
      <c r="BT485" s="11"/>
      <c r="BU485" s="11"/>
      <c r="BV485" s="11"/>
      <c r="BW485" s="11"/>
      <c r="BX485" s="11"/>
      <c r="BY485" s="11"/>
      <c r="BZ485" s="11"/>
    </row>
    <row r="486" spans="47:78" ht="18" customHeight="1">
      <c r="AU486" s="30"/>
      <c r="AV486" s="30"/>
      <c r="AW486" s="30"/>
      <c r="AX486" s="30"/>
      <c r="AY486" s="30"/>
      <c r="AZ486" s="30"/>
      <c r="BA486" s="30"/>
      <c r="BB486" s="30"/>
      <c r="BC486" s="30"/>
      <c r="BD486" s="30"/>
      <c r="BE486" s="30"/>
      <c r="BF486" s="30"/>
      <c r="BG486" s="30"/>
      <c r="BH486" s="11"/>
      <c r="BI486" s="11"/>
      <c r="BJ486" s="11"/>
      <c r="BK486" s="11"/>
      <c r="BL486" s="11"/>
      <c r="BM486" s="11"/>
      <c r="BN486" s="11"/>
      <c r="BO486" s="11"/>
      <c r="BP486" s="11"/>
      <c r="BQ486" s="11"/>
      <c r="BR486" s="11"/>
      <c r="BS486" s="11"/>
      <c r="BT486" s="11"/>
      <c r="BU486" s="11"/>
      <c r="BV486" s="11"/>
      <c r="BW486" s="11"/>
      <c r="BX486" s="11"/>
      <c r="BY486" s="11"/>
      <c r="BZ486" s="11"/>
    </row>
    <row r="487" spans="47:78" ht="18" customHeight="1">
      <c r="AU487" s="30"/>
      <c r="AV487" s="30"/>
      <c r="AW487" s="30"/>
      <c r="AX487" s="30"/>
      <c r="AY487" s="30"/>
      <c r="AZ487" s="30"/>
      <c r="BA487" s="30"/>
      <c r="BB487" s="30"/>
      <c r="BC487" s="30"/>
      <c r="BD487" s="30"/>
      <c r="BE487" s="30"/>
      <c r="BF487" s="30"/>
      <c r="BG487" s="30"/>
      <c r="BH487" s="11"/>
      <c r="BI487" s="11"/>
      <c r="BJ487" s="11"/>
      <c r="BK487" s="11"/>
      <c r="BL487" s="11"/>
      <c r="BM487" s="11"/>
      <c r="BN487" s="11"/>
      <c r="BO487" s="11"/>
      <c r="BP487" s="11"/>
      <c r="BQ487" s="11"/>
      <c r="BR487" s="11"/>
      <c r="BS487" s="11"/>
      <c r="BT487" s="11"/>
      <c r="BU487" s="11"/>
      <c r="BV487" s="11"/>
      <c r="BW487" s="11"/>
      <c r="BX487" s="11"/>
      <c r="BY487" s="11"/>
      <c r="BZ487" s="11"/>
    </row>
    <row r="488" spans="47:78" ht="18" customHeight="1">
      <c r="AU488" s="30"/>
      <c r="AV488" s="30"/>
      <c r="AW488" s="30"/>
      <c r="AX488" s="30"/>
      <c r="AY488" s="30"/>
      <c r="AZ488" s="30"/>
      <c r="BA488" s="30"/>
      <c r="BB488" s="30"/>
      <c r="BC488" s="30"/>
      <c r="BD488" s="30"/>
      <c r="BE488" s="30"/>
      <c r="BF488" s="30"/>
      <c r="BG488" s="30"/>
      <c r="BH488" s="11"/>
      <c r="BI488" s="11"/>
      <c r="BJ488" s="11"/>
      <c r="BK488" s="11"/>
      <c r="BL488" s="11"/>
      <c r="BM488" s="11"/>
      <c r="BN488" s="11"/>
      <c r="BO488" s="11"/>
      <c r="BP488" s="11"/>
      <c r="BQ488" s="11"/>
      <c r="BR488" s="11"/>
      <c r="BS488" s="11"/>
      <c r="BT488" s="11"/>
      <c r="BU488" s="11"/>
      <c r="BV488" s="11"/>
      <c r="BW488" s="11"/>
      <c r="BX488" s="11"/>
      <c r="BY488" s="11"/>
      <c r="BZ488" s="11"/>
    </row>
    <row r="489" spans="47:78" ht="18" customHeight="1">
      <c r="AU489" s="30"/>
      <c r="AV489" s="30"/>
      <c r="AW489" s="30"/>
      <c r="AX489" s="30"/>
      <c r="AY489" s="30"/>
      <c r="AZ489" s="30"/>
      <c r="BA489" s="30"/>
      <c r="BB489" s="30"/>
      <c r="BC489" s="30"/>
      <c r="BD489" s="30"/>
      <c r="BE489" s="30"/>
      <c r="BF489" s="30"/>
      <c r="BG489" s="30"/>
      <c r="BH489" s="11"/>
      <c r="BI489" s="11"/>
      <c r="BJ489" s="11"/>
      <c r="BK489" s="11"/>
      <c r="BL489" s="11"/>
      <c r="BM489" s="11"/>
      <c r="BN489" s="11"/>
      <c r="BO489" s="11"/>
      <c r="BP489" s="11"/>
      <c r="BQ489" s="11"/>
      <c r="BR489" s="11"/>
      <c r="BS489" s="11"/>
      <c r="BT489" s="11"/>
      <c r="BU489" s="11"/>
      <c r="BV489" s="11"/>
      <c r="BW489" s="11"/>
      <c r="BX489" s="11"/>
      <c r="BY489" s="11"/>
      <c r="BZ489" s="11"/>
    </row>
    <row r="490" spans="47:78" ht="18" customHeight="1">
      <c r="AU490" s="30"/>
      <c r="AV490" s="30"/>
      <c r="AW490" s="30"/>
      <c r="AX490" s="30"/>
      <c r="AY490" s="30"/>
      <c r="AZ490" s="30"/>
      <c r="BA490" s="30"/>
      <c r="BB490" s="30"/>
      <c r="BC490" s="30"/>
      <c r="BD490" s="30"/>
      <c r="BE490" s="30"/>
      <c r="BF490" s="30"/>
      <c r="BG490" s="30"/>
      <c r="BH490" s="11"/>
      <c r="BI490" s="11"/>
      <c r="BJ490" s="11"/>
      <c r="BK490" s="11"/>
      <c r="BL490" s="11"/>
      <c r="BM490" s="11"/>
      <c r="BN490" s="11"/>
      <c r="BO490" s="11"/>
      <c r="BP490" s="11"/>
      <c r="BQ490" s="11"/>
      <c r="BR490" s="11"/>
      <c r="BS490" s="11"/>
      <c r="BT490" s="11"/>
      <c r="BU490" s="11"/>
      <c r="BV490" s="11"/>
      <c r="BW490" s="11"/>
      <c r="BX490" s="11"/>
      <c r="BY490" s="11"/>
      <c r="BZ490" s="11"/>
    </row>
    <row r="491" spans="47:78" ht="18" customHeight="1">
      <c r="AU491" s="30"/>
      <c r="AV491" s="30"/>
      <c r="AW491" s="30"/>
      <c r="AX491" s="30"/>
      <c r="AY491" s="30"/>
      <c r="AZ491" s="30"/>
      <c r="BA491" s="30"/>
      <c r="BB491" s="30"/>
      <c r="BC491" s="30"/>
      <c r="BD491" s="30"/>
      <c r="BE491" s="30"/>
      <c r="BF491" s="30"/>
      <c r="BG491" s="30"/>
      <c r="BH491" s="11"/>
      <c r="BI491" s="11"/>
      <c r="BJ491" s="11"/>
      <c r="BK491" s="11"/>
      <c r="BL491" s="11"/>
      <c r="BM491" s="11"/>
      <c r="BN491" s="11"/>
      <c r="BO491" s="11"/>
      <c r="BP491" s="11"/>
      <c r="BQ491" s="11"/>
      <c r="BR491" s="11"/>
      <c r="BS491" s="11"/>
      <c r="BT491" s="11"/>
      <c r="BU491" s="11"/>
      <c r="BV491" s="11"/>
      <c r="BW491" s="11"/>
      <c r="BX491" s="11"/>
      <c r="BY491" s="11"/>
      <c r="BZ491" s="11"/>
    </row>
    <row r="492" spans="47:78" ht="18" customHeight="1">
      <c r="AU492" s="30"/>
      <c r="AV492" s="30"/>
      <c r="AW492" s="30"/>
      <c r="AX492" s="30"/>
      <c r="AY492" s="30"/>
      <c r="AZ492" s="30"/>
      <c r="BA492" s="30"/>
      <c r="BB492" s="30"/>
      <c r="BC492" s="30"/>
      <c r="BD492" s="30"/>
      <c r="BE492" s="30"/>
      <c r="BF492" s="30"/>
      <c r="BG492" s="30"/>
      <c r="BH492" s="11"/>
      <c r="BI492" s="11"/>
      <c r="BJ492" s="11"/>
      <c r="BK492" s="11"/>
      <c r="BL492" s="11"/>
      <c r="BM492" s="11"/>
      <c r="BN492" s="11"/>
      <c r="BO492" s="11"/>
      <c r="BP492" s="11"/>
      <c r="BQ492" s="11"/>
      <c r="BR492" s="11"/>
      <c r="BS492" s="11"/>
      <c r="BT492" s="11"/>
      <c r="BU492" s="11"/>
      <c r="BV492" s="11"/>
      <c r="BW492" s="11"/>
      <c r="BX492" s="11"/>
      <c r="BY492" s="11"/>
      <c r="BZ492" s="11"/>
    </row>
    <row r="493" spans="47:78" ht="18" customHeight="1">
      <c r="AU493" s="30"/>
      <c r="AV493" s="30"/>
      <c r="AW493" s="30"/>
      <c r="AX493" s="30"/>
      <c r="AY493" s="30"/>
      <c r="AZ493" s="30"/>
      <c r="BA493" s="30"/>
      <c r="BB493" s="30"/>
      <c r="BC493" s="30"/>
      <c r="BD493" s="30"/>
      <c r="BE493" s="30"/>
      <c r="BF493" s="30"/>
      <c r="BG493" s="30"/>
      <c r="BH493" s="11"/>
      <c r="BI493" s="11"/>
      <c r="BJ493" s="11"/>
      <c r="BK493" s="11"/>
      <c r="BL493" s="11"/>
      <c r="BM493" s="11"/>
      <c r="BN493" s="11"/>
      <c r="BO493" s="11"/>
      <c r="BP493" s="11"/>
      <c r="BQ493" s="11"/>
      <c r="BR493" s="11"/>
      <c r="BS493" s="11"/>
      <c r="BT493" s="11"/>
      <c r="BU493" s="11"/>
      <c r="BV493" s="11"/>
      <c r="BW493" s="11"/>
      <c r="BX493" s="11"/>
      <c r="BY493" s="11"/>
      <c r="BZ493" s="11"/>
    </row>
    <row r="494" spans="47:78" ht="18" customHeight="1">
      <c r="AU494" s="30"/>
      <c r="AV494" s="30"/>
      <c r="AW494" s="30"/>
      <c r="AX494" s="30"/>
      <c r="AY494" s="30"/>
      <c r="AZ494" s="30"/>
      <c r="BA494" s="30"/>
      <c r="BB494" s="30"/>
      <c r="BC494" s="30"/>
      <c r="BD494" s="30"/>
      <c r="BE494" s="30"/>
      <c r="BF494" s="30"/>
      <c r="BG494" s="30"/>
      <c r="BH494" s="11"/>
      <c r="BI494" s="11"/>
      <c r="BJ494" s="11"/>
      <c r="BK494" s="11"/>
      <c r="BL494" s="11"/>
      <c r="BM494" s="11"/>
      <c r="BN494" s="11"/>
      <c r="BO494" s="11"/>
      <c r="BP494" s="11"/>
      <c r="BQ494" s="11"/>
      <c r="BR494" s="11"/>
      <c r="BS494" s="11"/>
      <c r="BT494" s="11"/>
      <c r="BU494" s="11"/>
      <c r="BV494" s="11"/>
      <c r="BW494" s="11"/>
      <c r="BX494" s="11"/>
      <c r="BY494" s="11"/>
      <c r="BZ494" s="11"/>
    </row>
    <row r="495" spans="47:78" ht="18" customHeight="1">
      <c r="AU495" s="30"/>
      <c r="AV495" s="30"/>
      <c r="AW495" s="30"/>
      <c r="AX495" s="30"/>
      <c r="AY495" s="30"/>
      <c r="AZ495" s="30"/>
      <c r="BA495" s="30"/>
      <c r="BB495" s="30"/>
      <c r="BC495" s="30"/>
      <c r="BD495" s="30"/>
      <c r="BE495" s="30"/>
      <c r="BF495" s="30"/>
      <c r="BG495" s="30"/>
      <c r="BH495" s="11"/>
      <c r="BI495" s="11"/>
      <c r="BJ495" s="11"/>
      <c r="BK495" s="11"/>
      <c r="BL495" s="11"/>
      <c r="BM495" s="11"/>
      <c r="BN495" s="11"/>
      <c r="BO495" s="11"/>
      <c r="BP495" s="11"/>
      <c r="BQ495" s="11"/>
      <c r="BR495" s="11"/>
      <c r="BS495" s="11"/>
      <c r="BT495" s="11"/>
      <c r="BU495" s="11"/>
      <c r="BV495" s="11"/>
      <c r="BW495" s="11"/>
      <c r="BX495" s="11"/>
      <c r="BY495" s="11"/>
      <c r="BZ495" s="11"/>
    </row>
    <row r="496" spans="47:78" ht="18" customHeight="1">
      <c r="AU496" s="30"/>
      <c r="AV496" s="30"/>
      <c r="AW496" s="30"/>
      <c r="AX496" s="30"/>
      <c r="AY496" s="30"/>
      <c r="AZ496" s="30"/>
      <c r="BA496" s="30"/>
      <c r="BB496" s="30"/>
      <c r="BC496" s="30"/>
      <c r="BD496" s="30"/>
      <c r="BE496" s="30"/>
      <c r="BF496" s="30"/>
      <c r="BG496" s="30"/>
      <c r="BH496" s="11"/>
      <c r="BI496" s="11"/>
      <c r="BJ496" s="11"/>
      <c r="BK496" s="11"/>
      <c r="BL496" s="11"/>
      <c r="BM496" s="11"/>
      <c r="BN496" s="11"/>
      <c r="BO496" s="11"/>
      <c r="BP496" s="11"/>
      <c r="BQ496" s="11"/>
      <c r="BR496" s="11"/>
      <c r="BS496" s="11"/>
      <c r="BT496" s="11"/>
      <c r="BU496" s="11"/>
      <c r="BV496" s="11"/>
      <c r="BW496" s="11"/>
      <c r="BX496" s="11"/>
      <c r="BY496" s="11"/>
      <c r="BZ496" s="11"/>
    </row>
    <row r="497" spans="47:78" ht="18" customHeight="1">
      <c r="AU497" s="30"/>
      <c r="AV497" s="30"/>
      <c r="AW497" s="30"/>
      <c r="AX497" s="30"/>
      <c r="AY497" s="30"/>
      <c r="AZ497" s="30"/>
      <c r="BA497" s="30"/>
      <c r="BB497" s="30"/>
      <c r="BC497" s="30"/>
      <c r="BD497" s="30"/>
      <c r="BE497" s="30"/>
      <c r="BF497" s="30"/>
      <c r="BG497" s="30"/>
      <c r="BH497" s="11"/>
      <c r="BI497" s="11"/>
      <c r="BJ497" s="11"/>
      <c r="BK497" s="11"/>
      <c r="BL497" s="11"/>
      <c r="BM497" s="11"/>
      <c r="BN497" s="11"/>
      <c r="BO497" s="11"/>
      <c r="BP497" s="11"/>
      <c r="BQ497" s="11"/>
      <c r="BR497" s="11"/>
      <c r="BS497" s="11"/>
      <c r="BT497" s="11"/>
      <c r="BU497" s="11"/>
      <c r="BV497" s="11"/>
      <c r="BW497" s="11"/>
      <c r="BX497" s="11"/>
      <c r="BY497" s="11"/>
      <c r="BZ497" s="11"/>
    </row>
    <row r="498" spans="47:78" ht="18" customHeight="1">
      <c r="AU498" s="30"/>
      <c r="AV498" s="30"/>
      <c r="AW498" s="30"/>
      <c r="AX498" s="30"/>
      <c r="AY498" s="30"/>
      <c r="AZ498" s="30"/>
      <c r="BA498" s="30"/>
      <c r="BB498" s="30"/>
      <c r="BC498" s="30"/>
      <c r="BD498" s="30"/>
      <c r="BE498" s="30"/>
      <c r="BF498" s="30"/>
      <c r="BG498" s="30"/>
      <c r="BH498" s="11"/>
      <c r="BI498" s="11"/>
      <c r="BJ498" s="11"/>
      <c r="BK498" s="11"/>
      <c r="BL498" s="11"/>
      <c r="BM498" s="11"/>
      <c r="BN498" s="11"/>
      <c r="BO498" s="11"/>
      <c r="BP498" s="11"/>
      <c r="BQ498" s="11"/>
      <c r="BR498" s="11"/>
      <c r="BS498" s="11"/>
      <c r="BT498" s="11"/>
      <c r="BU498" s="11"/>
      <c r="BV498" s="11"/>
      <c r="BW498" s="11"/>
      <c r="BX498" s="11"/>
      <c r="BY498" s="11"/>
      <c r="BZ498" s="11"/>
    </row>
    <row r="499" spans="47:78" ht="18" customHeight="1">
      <c r="AU499" s="30"/>
      <c r="AV499" s="30"/>
      <c r="AW499" s="30"/>
      <c r="AX499" s="30"/>
      <c r="AY499" s="30"/>
      <c r="AZ499" s="30"/>
      <c r="BA499" s="30"/>
      <c r="BB499" s="30"/>
      <c r="BC499" s="30"/>
      <c r="BD499" s="30"/>
      <c r="BE499" s="30"/>
      <c r="BF499" s="30"/>
      <c r="BG499" s="30"/>
      <c r="BH499" s="11"/>
      <c r="BI499" s="11"/>
      <c r="BJ499" s="11"/>
      <c r="BK499" s="11"/>
      <c r="BL499" s="11"/>
      <c r="BM499" s="11"/>
      <c r="BN499" s="11"/>
      <c r="BO499" s="11"/>
      <c r="BP499" s="11"/>
      <c r="BQ499" s="11"/>
      <c r="BR499" s="11"/>
      <c r="BS499" s="11"/>
      <c r="BT499" s="11"/>
      <c r="BU499" s="11"/>
      <c r="BV499" s="11"/>
      <c r="BW499" s="11"/>
      <c r="BX499" s="11"/>
      <c r="BY499" s="11"/>
      <c r="BZ499" s="11"/>
    </row>
    <row r="500" spans="47:78" ht="18" customHeight="1">
      <c r="AU500" s="30"/>
      <c r="AV500" s="30"/>
      <c r="AW500" s="30"/>
      <c r="AX500" s="30"/>
      <c r="AY500" s="30"/>
      <c r="AZ500" s="30"/>
      <c r="BA500" s="30"/>
      <c r="BB500" s="30"/>
      <c r="BC500" s="30"/>
      <c r="BD500" s="30"/>
      <c r="BE500" s="30"/>
      <c r="BF500" s="30"/>
      <c r="BG500" s="30"/>
      <c r="BH500" s="11"/>
      <c r="BI500" s="11"/>
      <c r="BJ500" s="11"/>
      <c r="BK500" s="11"/>
      <c r="BL500" s="11"/>
      <c r="BM500" s="11"/>
      <c r="BN500" s="11"/>
      <c r="BO500" s="11"/>
      <c r="BP500" s="11"/>
      <c r="BQ500" s="11"/>
      <c r="BR500" s="11"/>
      <c r="BS500" s="11"/>
      <c r="BT500" s="11"/>
      <c r="BU500" s="11"/>
      <c r="BV500" s="11"/>
      <c r="BW500" s="11"/>
      <c r="BX500" s="11"/>
      <c r="BY500" s="11"/>
      <c r="BZ500" s="11"/>
    </row>
    <row r="501" spans="47:78" ht="18" customHeight="1">
      <c r="AU501" s="30"/>
      <c r="AV501" s="30"/>
      <c r="AW501" s="30"/>
      <c r="AX501" s="30"/>
      <c r="AY501" s="30"/>
      <c r="AZ501" s="30"/>
      <c r="BA501" s="30"/>
      <c r="BB501" s="30"/>
      <c r="BC501" s="30"/>
      <c r="BD501" s="30"/>
      <c r="BE501" s="30"/>
      <c r="BF501" s="30"/>
      <c r="BG501" s="30"/>
      <c r="BH501" s="11"/>
      <c r="BI501" s="11"/>
      <c r="BJ501" s="11"/>
      <c r="BK501" s="11"/>
      <c r="BL501" s="11"/>
      <c r="BM501" s="11"/>
      <c r="BN501" s="11"/>
      <c r="BO501" s="11"/>
      <c r="BP501" s="11"/>
      <c r="BQ501" s="11"/>
      <c r="BR501" s="11"/>
      <c r="BS501" s="11"/>
      <c r="BT501" s="11"/>
      <c r="BU501" s="11"/>
      <c r="BV501" s="11"/>
      <c r="BW501" s="11"/>
      <c r="BX501" s="11"/>
      <c r="BY501" s="11"/>
      <c r="BZ501" s="11"/>
    </row>
    <row r="502" spans="47:78" ht="18" customHeight="1">
      <c r="AU502" s="30"/>
      <c r="AV502" s="30"/>
      <c r="AW502" s="30"/>
      <c r="AX502" s="30"/>
      <c r="AY502" s="30"/>
      <c r="AZ502" s="30"/>
      <c r="BA502" s="30"/>
      <c r="BB502" s="30"/>
      <c r="BC502" s="30"/>
      <c r="BD502" s="30"/>
      <c r="BE502" s="30"/>
      <c r="BF502" s="30"/>
      <c r="BG502" s="30"/>
      <c r="BH502" s="11"/>
      <c r="BI502" s="11"/>
      <c r="BJ502" s="11"/>
      <c r="BK502" s="11"/>
      <c r="BL502" s="11"/>
      <c r="BM502" s="11"/>
      <c r="BN502" s="11"/>
      <c r="BO502" s="11"/>
      <c r="BP502" s="11"/>
      <c r="BQ502" s="11"/>
      <c r="BR502" s="11"/>
      <c r="BS502" s="11"/>
      <c r="BT502" s="11"/>
      <c r="BU502" s="11"/>
      <c r="BV502" s="11"/>
      <c r="BW502" s="11"/>
      <c r="BX502" s="11"/>
      <c r="BY502" s="11"/>
      <c r="BZ502" s="11"/>
    </row>
    <row r="503" spans="47:78" ht="18" customHeight="1">
      <c r="AU503" s="30"/>
      <c r="AV503" s="30"/>
      <c r="AW503" s="30"/>
      <c r="AX503" s="30"/>
      <c r="AY503" s="30"/>
      <c r="AZ503" s="30"/>
      <c r="BA503" s="30"/>
      <c r="BB503" s="30"/>
      <c r="BC503" s="30"/>
      <c r="BD503" s="30"/>
      <c r="BE503" s="30"/>
      <c r="BF503" s="30"/>
      <c r="BG503" s="30"/>
      <c r="BH503" s="11"/>
      <c r="BI503" s="11"/>
      <c r="BJ503" s="11"/>
      <c r="BK503" s="11"/>
      <c r="BL503" s="11"/>
      <c r="BM503" s="11"/>
      <c r="BN503" s="11"/>
      <c r="BO503" s="11"/>
      <c r="BP503" s="11"/>
      <c r="BQ503" s="11"/>
      <c r="BR503" s="11"/>
      <c r="BS503" s="11"/>
      <c r="BT503" s="11"/>
      <c r="BU503" s="11"/>
      <c r="BV503" s="11"/>
      <c r="BW503" s="11"/>
      <c r="BX503" s="11"/>
      <c r="BY503" s="11"/>
      <c r="BZ503" s="11"/>
    </row>
    <row r="504" spans="47:78" ht="18" customHeight="1">
      <c r="AU504" s="30"/>
      <c r="AV504" s="30"/>
      <c r="AW504" s="30"/>
      <c r="AX504" s="30"/>
      <c r="AY504" s="30"/>
      <c r="AZ504" s="30"/>
      <c r="BA504" s="30"/>
      <c r="BB504" s="30"/>
      <c r="BC504" s="30"/>
      <c r="BD504" s="30"/>
      <c r="BE504" s="30"/>
      <c r="BF504" s="30"/>
      <c r="BG504" s="30"/>
      <c r="BH504" s="11"/>
      <c r="BI504" s="11"/>
      <c r="BJ504" s="11"/>
      <c r="BK504" s="11"/>
      <c r="BL504" s="11"/>
      <c r="BM504" s="11"/>
      <c r="BN504" s="11"/>
      <c r="BO504" s="11"/>
      <c r="BP504" s="11"/>
      <c r="BQ504" s="11"/>
      <c r="BR504" s="11"/>
      <c r="BS504" s="11"/>
      <c r="BT504" s="11"/>
      <c r="BU504" s="11"/>
      <c r="BV504" s="11"/>
      <c r="BW504" s="11"/>
      <c r="BX504" s="11"/>
      <c r="BY504" s="11"/>
      <c r="BZ504" s="11"/>
    </row>
    <row r="505" spans="47:78" ht="18" customHeight="1">
      <c r="AU505" s="30"/>
      <c r="AV505" s="30"/>
      <c r="AW505" s="30"/>
      <c r="AX505" s="30"/>
      <c r="AY505" s="30"/>
      <c r="AZ505" s="30"/>
      <c r="BA505" s="30"/>
      <c r="BB505" s="30"/>
      <c r="BC505" s="30"/>
      <c r="BD505" s="30"/>
      <c r="BE505" s="30"/>
      <c r="BF505" s="30"/>
      <c r="BG505" s="30"/>
      <c r="BH505" s="11"/>
      <c r="BI505" s="11"/>
      <c r="BJ505" s="11"/>
      <c r="BK505" s="11"/>
      <c r="BL505" s="11"/>
      <c r="BM505" s="11"/>
      <c r="BN505" s="11"/>
      <c r="BO505" s="11"/>
      <c r="BP505" s="11"/>
      <c r="BQ505" s="11"/>
      <c r="BR505" s="11"/>
      <c r="BS505" s="11"/>
      <c r="BT505" s="11"/>
      <c r="BU505" s="11"/>
      <c r="BV505" s="11"/>
      <c r="BW505" s="11"/>
      <c r="BX505" s="11"/>
      <c r="BY505" s="11"/>
      <c r="BZ505" s="11"/>
    </row>
    <row r="506" spans="47:78" ht="18" customHeight="1">
      <c r="AU506" s="30"/>
      <c r="AV506" s="30"/>
      <c r="AW506" s="30"/>
      <c r="AX506" s="30"/>
      <c r="AY506" s="30"/>
      <c r="AZ506" s="30"/>
      <c r="BA506" s="30"/>
      <c r="BB506" s="30"/>
      <c r="BC506" s="30"/>
      <c r="BD506" s="30"/>
      <c r="BE506" s="30"/>
      <c r="BF506" s="30"/>
      <c r="BG506" s="30"/>
      <c r="BH506" s="11"/>
      <c r="BI506" s="11"/>
      <c r="BJ506" s="11"/>
      <c r="BK506" s="11"/>
      <c r="BL506" s="11"/>
      <c r="BM506" s="11"/>
      <c r="BN506" s="11"/>
      <c r="BO506" s="11"/>
      <c r="BP506" s="11"/>
      <c r="BQ506" s="11"/>
      <c r="BR506" s="11"/>
      <c r="BS506" s="11"/>
      <c r="BT506" s="11"/>
      <c r="BU506" s="11"/>
      <c r="BV506" s="11"/>
      <c r="BW506" s="11"/>
      <c r="BX506" s="11"/>
      <c r="BY506" s="11"/>
      <c r="BZ506" s="11"/>
    </row>
    <row r="507" spans="47:78" ht="18" customHeight="1">
      <c r="AU507" s="30"/>
      <c r="AV507" s="30"/>
      <c r="AW507" s="30"/>
      <c r="AX507" s="30"/>
      <c r="AY507" s="30"/>
      <c r="AZ507" s="30"/>
      <c r="BA507" s="30"/>
      <c r="BB507" s="30"/>
      <c r="BC507" s="30"/>
      <c r="BD507" s="30"/>
      <c r="BE507" s="30"/>
      <c r="BF507" s="30"/>
      <c r="BG507" s="30"/>
      <c r="BH507" s="11"/>
      <c r="BI507" s="11"/>
      <c r="BJ507" s="11"/>
      <c r="BK507" s="11"/>
      <c r="BL507" s="11"/>
      <c r="BM507" s="11"/>
      <c r="BN507" s="11"/>
      <c r="BO507" s="11"/>
      <c r="BP507" s="11"/>
      <c r="BQ507" s="11"/>
      <c r="BR507" s="11"/>
      <c r="BS507" s="11"/>
      <c r="BT507" s="11"/>
      <c r="BU507" s="11"/>
      <c r="BV507" s="11"/>
      <c r="BW507" s="11"/>
      <c r="BX507" s="11"/>
      <c r="BY507" s="11"/>
      <c r="BZ507" s="11"/>
    </row>
    <row r="508" spans="47:78" ht="18" customHeight="1">
      <c r="AU508" s="30"/>
      <c r="AV508" s="30"/>
      <c r="AW508" s="30"/>
      <c r="AX508" s="30"/>
      <c r="AY508" s="30"/>
      <c r="AZ508" s="30"/>
      <c r="BA508" s="30"/>
      <c r="BB508" s="30"/>
      <c r="BC508" s="30"/>
      <c r="BD508" s="30"/>
      <c r="BE508" s="30"/>
      <c r="BF508" s="30"/>
      <c r="BG508" s="30"/>
      <c r="BH508" s="11"/>
      <c r="BI508" s="11"/>
      <c r="BJ508" s="11"/>
      <c r="BK508" s="11"/>
      <c r="BL508" s="11"/>
      <c r="BM508" s="11"/>
      <c r="BN508" s="11"/>
      <c r="BO508" s="11"/>
      <c r="BP508" s="11"/>
      <c r="BQ508" s="11"/>
      <c r="BR508" s="11"/>
      <c r="BS508" s="11"/>
      <c r="BT508" s="11"/>
      <c r="BU508" s="11"/>
      <c r="BV508" s="11"/>
      <c r="BW508" s="11"/>
      <c r="BX508" s="11"/>
      <c r="BY508" s="11"/>
      <c r="BZ508" s="11"/>
    </row>
    <row r="509" spans="47:78" ht="18" customHeight="1">
      <c r="AU509" s="30"/>
      <c r="AV509" s="30"/>
      <c r="AW509" s="30"/>
      <c r="AX509" s="30"/>
      <c r="AY509" s="30"/>
      <c r="AZ509" s="30"/>
      <c r="BA509" s="30"/>
      <c r="BB509" s="30"/>
      <c r="BC509" s="30"/>
      <c r="BD509" s="30"/>
      <c r="BE509" s="30"/>
      <c r="BF509" s="30"/>
      <c r="BG509" s="30"/>
      <c r="BH509" s="11"/>
      <c r="BI509" s="11"/>
      <c r="BJ509" s="11"/>
      <c r="BK509" s="11"/>
      <c r="BL509" s="11"/>
      <c r="BM509" s="11"/>
      <c r="BN509" s="11"/>
      <c r="BO509" s="11"/>
      <c r="BP509" s="11"/>
      <c r="BQ509" s="11"/>
      <c r="BR509" s="11"/>
      <c r="BS509" s="11"/>
      <c r="BT509" s="11"/>
      <c r="BU509" s="11"/>
      <c r="BV509" s="11"/>
      <c r="BW509" s="11"/>
      <c r="BX509" s="11"/>
      <c r="BY509" s="11"/>
      <c r="BZ509" s="11"/>
    </row>
    <row r="510" spans="47:78" ht="18" customHeight="1">
      <c r="AU510" s="30"/>
      <c r="AV510" s="30"/>
      <c r="AW510" s="30"/>
      <c r="AX510" s="30"/>
      <c r="AY510" s="30"/>
      <c r="AZ510" s="30"/>
      <c r="BA510" s="30"/>
      <c r="BB510" s="30"/>
      <c r="BC510" s="30"/>
      <c r="BD510" s="30"/>
      <c r="BE510" s="30"/>
      <c r="BF510" s="30"/>
      <c r="BG510" s="30"/>
      <c r="BH510" s="11"/>
      <c r="BI510" s="11"/>
      <c r="BJ510" s="11"/>
      <c r="BK510" s="11"/>
      <c r="BL510" s="11"/>
      <c r="BM510" s="11"/>
      <c r="BN510" s="11"/>
      <c r="BO510" s="11"/>
      <c r="BP510" s="11"/>
      <c r="BQ510" s="11"/>
      <c r="BR510" s="11"/>
      <c r="BS510" s="11"/>
      <c r="BT510" s="11"/>
      <c r="BU510" s="11"/>
      <c r="BV510" s="11"/>
      <c r="BW510" s="11"/>
      <c r="BX510" s="11"/>
      <c r="BY510" s="11"/>
      <c r="BZ510" s="11"/>
    </row>
    <row r="511" spans="47:78" ht="18" customHeight="1">
      <c r="AU511" s="30"/>
      <c r="AV511" s="30"/>
      <c r="AW511" s="30"/>
      <c r="AX511" s="30"/>
      <c r="AY511" s="30"/>
      <c r="AZ511" s="30"/>
      <c r="BA511" s="30"/>
      <c r="BB511" s="30"/>
      <c r="BC511" s="30"/>
      <c r="BD511" s="30"/>
      <c r="BE511" s="30"/>
      <c r="BF511" s="30"/>
      <c r="BG511" s="30"/>
      <c r="BH511" s="11"/>
      <c r="BI511" s="11"/>
      <c r="BJ511" s="11"/>
      <c r="BK511" s="11"/>
      <c r="BL511" s="11"/>
      <c r="BM511" s="11"/>
      <c r="BN511" s="11"/>
      <c r="BO511" s="11"/>
      <c r="BP511" s="11"/>
      <c r="BQ511" s="11"/>
      <c r="BR511" s="11"/>
      <c r="BS511" s="11"/>
      <c r="BT511" s="11"/>
      <c r="BU511" s="11"/>
      <c r="BV511" s="11"/>
      <c r="BW511" s="11"/>
      <c r="BX511" s="11"/>
      <c r="BY511" s="11"/>
      <c r="BZ511" s="11"/>
    </row>
    <row r="512" spans="47:78" ht="18" customHeight="1">
      <c r="AU512" s="30"/>
      <c r="AV512" s="30"/>
      <c r="AW512" s="30"/>
      <c r="AX512" s="30"/>
      <c r="AY512" s="30"/>
      <c r="AZ512" s="30"/>
      <c r="BA512" s="30"/>
      <c r="BB512" s="30"/>
      <c r="BC512" s="30"/>
      <c r="BD512" s="30"/>
      <c r="BE512" s="30"/>
      <c r="BF512" s="30"/>
      <c r="BG512" s="30"/>
      <c r="BH512" s="11"/>
      <c r="BI512" s="11"/>
      <c r="BJ512" s="11"/>
      <c r="BK512" s="11"/>
      <c r="BL512" s="11"/>
      <c r="BM512" s="11"/>
      <c r="BN512" s="11"/>
      <c r="BO512" s="11"/>
      <c r="BP512" s="11"/>
      <c r="BQ512" s="11"/>
      <c r="BR512" s="11"/>
      <c r="BS512" s="11"/>
      <c r="BT512" s="11"/>
      <c r="BU512" s="11"/>
      <c r="BV512" s="11"/>
      <c r="BW512" s="11"/>
      <c r="BX512" s="11"/>
      <c r="BY512" s="11"/>
      <c r="BZ512" s="11"/>
    </row>
    <row r="513" spans="47:78" ht="18" customHeight="1">
      <c r="AU513" s="30"/>
      <c r="AV513" s="30"/>
      <c r="AW513" s="30"/>
      <c r="AX513" s="30"/>
      <c r="AY513" s="30"/>
      <c r="AZ513" s="30"/>
      <c r="BA513" s="30"/>
      <c r="BB513" s="30"/>
      <c r="BC513" s="30"/>
      <c r="BD513" s="30"/>
      <c r="BE513" s="30"/>
      <c r="BF513" s="30"/>
      <c r="BG513" s="30"/>
      <c r="BH513" s="11"/>
      <c r="BI513" s="11"/>
      <c r="BJ513" s="11"/>
      <c r="BK513" s="11"/>
      <c r="BL513" s="11"/>
      <c r="BM513" s="11"/>
      <c r="BN513" s="11"/>
      <c r="BO513" s="11"/>
      <c r="BP513" s="11"/>
      <c r="BQ513" s="11"/>
      <c r="BR513" s="11"/>
      <c r="BS513" s="11"/>
      <c r="BT513" s="11"/>
      <c r="BU513" s="11"/>
      <c r="BV513" s="11"/>
      <c r="BW513" s="11"/>
      <c r="BX513" s="11"/>
      <c r="BY513" s="11"/>
      <c r="BZ513" s="11"/>
    </row>
    <row r="514" spans="47:78" ht="18" customHeight="1">
      <c r="AU514" s="30"/>
      <c r="AV514" s="30"/>
      <c r="AW514" s="30"/>
      <c r="AX514" s="30"/>
      <c r="AY514" s="30"/>
      <c r="AZ514" s="30"/>
      <c r="BA514" s="30"/>
      <c r="BB514" s="30"/>
      <c r="BC514" s="30"/>
      <c r="BD514" s="30"/>
      <c r="BE514" s="30"/>
      <c r="BF514" s="30"/>
      <c r="BG514" s="30"/>
      <c r="BH514" s="11"/>
      <c r="BI514" s="11"/>
      <c r="BJ514" s="11"/>
      <c r="BK514" s="11"/>
      <c r="BL514" s="11"/>
      <c r="BM514" s="11"/>
      <c r="BN514" s="11"/>
      <c r="BO514" s="11"/>
      <c r="BP514" s="11"/>
      <c r="BQ514" s="11"/>
      <c r="BR514" s="11"/>
      <c r="BS514" s="11"/>
      <c r="BT514" s="11"/>
      <c r="BU514" s="11"/>
      <c r="BV514" s="11"/>
      <c r="BW514" s="11"/>
      <c r="BX514" s="11"/>
      <c r="BY514" s="11"/>
      <c r="BZ514" s="11"/>
    </row>
    <row r="515" spans="47:78" ht="18" customHeight="1">
      <c r="AU515" s="30"/>
      <c r="AV515" s="30"/>
      <c r="AW515" s="30"/>
      <c r="AX515" s="30"/>
      <c r="AY515" s="30"/>
      <c r="AZ515" s="30"/>
      <c r="BA515" s="30"/>
      <c r="BB515" s="30"/>
      <c r="BC515" s="30"/>
      <c r="BD515" s="30"/>
      <c r="BE515" s="30"/>
      <c r="BF515" s="30"/>
      <c r="BG515" s="30"/>
      <c r="BH515" s="11"/>
      <c r="BI515" s="11"/>
      <c r="BJ515" s="11"/>
      <c r="BK515" s="11"/>
      <c r="BL515" s="11"/>
      <c r="BM515" s="11"/>
      <c r="BN515" s="11"/>
      <c r="BO515" s="11"/>
      <c r="BP515" s="11"/>
      <c r="BQ515" s="11"/>
      <c r="BR515" s="11"/>
      <c r="BS515" s="11"/>
      <c r="BT515" s="11"/>
      <c r="BU515" s="11"/>
      <c r="BV515" s="11"/>
      <c r="BW515" s="11"/>
      <c r="BX515" s="11"/>
      <c r="BY515" s="11"/>
      <c r="BZ515" s="11"/>
    </row>
    <row r="516" spans="47:78" ht="18" customHeight="1">
      <c r="AU516" s="30"/>
      <c r="AV516" s="30"/>
      <c r="AW516" s="30"/>
      <c r="AX516" s="30"/>
      <c r="AY516" s="30"/>
      <c r="AZ516" s="30"/>
      <c r="BA516" s="30"/>
      <c r="BB516" s="30"/>
      <c r="BC516" s="30"/>
      <c r="BD516" s="30"/>
      <c r="BE516" s="30"/>
      <c r="BF516" s="30"/>
      <c r="BG516" s="30"/>
      <c r="BH516" s="11"/>
      <c r="BI516" s="11"/>
      <c r="BJ516" s="11"/>
      <c r="BK516" s="11"/>
      <c r="BL516" s="11"/>
      <c r="BM516" s="11"/>
      <c r="BN516" s="11"/>
      <c r="BO516" s="11"/>
      <c r="BP516" s="11"/>
      <c r="BQ516" s="11"/>
      <c r="BR516" s="11"/>
      <c r="BS516" s="11"/>
      <c r="BT516" s="11"/>
      <c r="BU516" s="11"/>
      <c r="BV516" s="11"/>
      <c r="BW516" s="11"/>
      <c r="BX516" s="11"/>
      <c r="BY516" s="11"/>
      <c r="BZ516" s="11"/>
    </row>
    <row r="517" spans="47:78" ht="18" customHeight="1">
      <c r="AU517" s="30"/>
      <c r="AV517" s="30"/>
      <c r="AW517" s="30"/>
      <c r="AX517" s="30"/>
      <c r="AY517" s="30"/>
      <c r="AZ517" s="30"/>
      <c r="BA517" s="30"/>
      <c r="BB517" s="30"/>
      <c r="BC517" s="30"/>
      <c r="BD517" s="30"/>
      <c r="BE517" s="30"/>
      <c r="BF517" s="30"/>
      <c r="BG517" s="30"/>
      <c r="BH517" s="11"/>
      <c r="BI517" s="11"/>
      <c r="BJ517" s="11"/>
      <c r="BK517" s="11"/>
      <c r="BL517" s="11"/>
      <c r="BM517" s="11"/>
      <c r="BN517" s="11"/>
      <c r="BO517" s="11"/>
      <c r="BP517" s="11"/>
      <c r="BQ517" s="11"/>
      <c r="BR517" s="11"/>
      <c r="BS517" s="11"/>
      <c r="BT517" s="11"/>
      <c r="BU517" s="11"/>
      <c r="BV517" s="11"/>
      <c r="BW517" s="11"/>
      <c r="BX517" s="11"/>
      <c r="BY517" s="11"/>
      <c r="BZ517" s="11"/>
    </row>
    <row r="518" spans="47:78" ht="18" customHeight="1">
      <c r="AU518" s="30"/>
      <c r="AV518" s="30"/>
      <c r="AW518" s="30"/>
      <c r="AX518" s="30"/>
      <c r="AY518" s="30"/>
      <c r="AZ518" s="30"/>
      <c r="BA518" s="30"/>
      <c r="BB518" s="30"/>
      <c r="BC518" s="30"/>
      <c r="BD518" s="30"/>
      <c r="BE518" s="30"/>
      <c r="BF518" s="30"/>
      <c r="BG518" s="30"/>
      <c r="BH518" s="11"/>
      <c r="BI518" s="11"/>
      <c r="BJ518" s="11"/>
      <c r="BK518" s="11"/>
      <c r="BL518" s="11"/>
      <c r="BM518" s="11"/>
      <c r="BN518" s="11"/>
      <c r="BO518" s="11"/>
      <c r="BP518" s="11"/>
      <c r="BQ518" s="11"/>
      <c r="BR518" s="11"/>
      <c r="BS518" s="11"/>
      <c r="BT518" s="11"/>
      <c r="BU518" s="11"/>
      <c r="BV518" s="11"/>
      <c r="BW518" s="11"/>
      <c r="BX518" s="11"/>
      <c r="BY518" s="11"/>
      <c r="BZ518" s="11"/>
    </row>
    <row r="519" spans="47:78" ht="18" customHeight="1">
      <c r="AU519" s="30"/>
      <c r="AV519" s="30"/>
      <c r="AW519" s="30"/>
      <c r="AX519" s="30"/>
      <c r="AY519" s="30"/>
      <c r="AZ519" s="30"/>
      <c r="BA519" s="30"/>
      <c r="BB519" s="30"/>
      <c r="BC519" s="30"/>
      <c r="BD519" s="30"/>
      <c r="BE519" s="30"/>
      <c r="BF519" s="30"/>
      <c r="BG519" s="30"/>
      <c r="BH519" s="11"/>
      <c r="BI519" s="11"/>
      <c r="BJ519" s="11"/>
      <c r="BK519" s="11"/>
      <c r="BL519" s="11"/>
      <c r="BM519" s="11"/>
      <c r="BN519" s="11"/>
      <c r="BO519" s="11"/>
      <c r="BP519" s="11"/>
      <c r="BQ519" s="11"/>
      <c r="BR519" s="11"/>
      <c r="BS519" s="11"/>
      <c r="BT519" s="11"/>
      <c r="BU519" s="11"/>
      <c r="BV519" s="11"/>
      <c r="BW519" s="11"/>
      <c r="BX519" s="11"/>
      <c r="BY519" s="11"/>
      <c r="BZ519" s="11"/>
    </row>
    <row r="520" spans="47:78" ht="18" customHeight="1">
      <c r="AU520" s="30"/>
      <c r="AV520" s="30"/>
      <c r="AW520" s="30"/>
      <c r="AX520" s="30"/>
      <c r="AY520" s="30"/>
      <c r="AZ520" s="30"/>
      <c r="BA520" s="30"/>
      <c r="BB520" s="30"/>
      <c r="BC520" s="30"/>
      <c r="BD520" s="30"/>
      <c r="BE520" s="30"/>
      <c r="BF520" s="30"/>
      <c r="BG520" s="30"/>
      <c r="BH520" s="11"/>
      <c r="BI520" s="11"/>
      <c r="BJ520" s="11"/>
      <c r="BK520" s="11"/>
      <c r="BL520" s="11"/>
      <c r="BM520" s="11"/>
      <c r="BN520" s="11"/>
      <c r="BO520" s="11"/>
      <c r="BP520" s="11"/>
      <c r="BQ520" s="11"/>
      <c r="BR520" s="11"/>
      <c r="BS520" s="11"/>
      <c r="BT520" s="11"/>
      <c r="BU520" s="11"/>
      <c r="BV520" s="11"/>
      <c r="BW520" s="11"/>
      <c r="BX520" s="11"/>
      <c r="BY520" s="11"/>
      <c r="BZ520" s="11"/>
    </row>
    <row r="521" spans="47:78" ht="18" customHeight="1">
      <c r="AU521" s="30"/>
      <c r="AV521" s="30"/>
      <c r="AW521" s="30"/>
      <c r="AX521" s="30"/>
      <c r="AY521" s="30"/>
      <c r="AZ521" s="30"/>
      <c r="BA521" s="30"/>
      <c r="BB521" s="30"/>
      <c r="BC521" s="30"/>
      <c r="BD521" s="30"/>
      <c r="BE521" s="30"/>
      <c r="BF521" s="30"/>
      <c r="BG521" s="30"/>
      <c r="BH521" s="11"/>
      <c r="BI521" s="11"/>
      <c r="BJ521" s="11"/>
      <c r="BK521" s="11"/>
      <c r="BL521" s="11"/>
      <c r="BM521" s="11"/>
      <c r="BN521" s="11"/>
      <c r="BO521" s="11"/>
      <c r="BP521" s="11"/>
      <c r="BQ521" s="11"/>
      <c r="BR521" s="11"/>
      <c r="BS521" s="11"/>
      <c r="BT521" s="11"/>
      <c r="BU521" s="11"/>
      <c r="BV521" s="11"/>
      <c r="BW521" s="11"/>
      <c r="BX521" s="11"/>
      <c r="BY521" s="11"/>
      <c r="BZ521" s="11"/>
    </row>
    <row r="522" spans="47:78" ht="18" customHeight="1">
      <c r="AU522" s="30"/>
      <c r="AV522" s="30"/>
      <c r="AW522" s="30"/>
      <c r="AX522" s="30"/>
      <c r="AY522" s="30"/>
      <c r="AZ522" s="30"/>
      <c r="BA522" s="30"/>
      <c r="BB522" s="30"/>
      <c r="BC522" s="30"/>
      <c r="BD522" s="30"/>
      <c r="BE522" s="30"/>
      <c r="BF522" s="30"/>
      <c r="BG522" s="30"/>
      <c r="BH522" s="11"/>
      <c r="BI522" s="11"/>
      <c r="BJ522" s="11"/>
      <c r="BK522" s="11"/>
      <c r="BL522" s="11"/>
      <c r="BM522" s="11"/>
      <c r="BN522" s="11"/>
      <c r="BO522" s="11"/>
      <c r="BP522" s="11"/>
      <c r="BQ522" s="11"/>
      <c r="BR522" s="11"/>
      <c r="BS522" s="11"/>
      <c r="BT522" s="11"/>
      <c r="BU522" s="11"/>
      <c r="BV522" s="11"/>
      <c r="BW522" s="11"/>
      <c r="BX522" s="11"/>
      <c r="BY522" s="11"/>
      <c r="BZ522" s="11"/>
    </row>
    <row r="523" spans="47:78" ht="18" customHeight="1">
      <c r="AU523" s="30"/>
      <c r="AV523" s="30"/>
      <c r="AW523" s="30"/>
      <c r="AX523" s="30"/>
      <c r="AY523" s="30"/>
      <c r="AZ523" s="30"/>
      <c r="BA523" s="30"/>
      <c r="BB523" s="30"/>
      <c r="BC523" s="30"/>
      <c r="BD523" s="30"/>
      <c r="BE523" s="30"/>
      <c r="BF523" s="30"/>
      <c r="BG523" s="30"/>
      <c r="BH523" s="11"/>
      <c r="BI523" s="11"/>
      <c r="BJ523" s="11"/>
      <c r="BK523" s="11"/>
      <c r="BL523" s="11"/>
      <c r="BM523" s="11"/>
      <c r="BN523" s="11"/>
      <c r="BO523" s="11"/>
      <c r="BP523" s="11"/>
      <c r="BQ523" s="11"/>
      <c r="BR523" s="11"/>
      <c r="BS523" s="11"/>
      <c r="BT523" s="11"/>
      <c r="BU523" s="11"/>
      <c r="BV523" s="11"/>
      <c r="BW523" s="11"/>
      <c r="BX523" s="11"/>
      <c r="BY523" s="11"/>
      <c r="BZ523" s="11"/>
    </row>
    <row r="524" spans="47:78" ht="18" customHeight="1">
      <c r="AU524" s="30"/>
      <c r="AV524" s="30"/>
      <c r="AW524" s="30"/>
      <c r="AX524" s="30"/>
      <c r="AY524" s="30"/>
      <c r="AZ524" s="30"/>
      <c r="BA524" s="30"/>
      <c r="BB524" s="30"/>
      <c r="BC524" s="30"/>
      <c r="BD524" s="30"/>
      <c r="BE524" s="30"/>
      <c r="BF524" s="30"/>
      <c r="BG524" s="30"/>
      <c r="BH524" s="11"/>
      <c r="BI524" s="11"/>
      <c r="BJ524" s="11"/>
      <c r="BK524" s="11"/>
      <c r="BL524" s="11"/>
      <c r="BM524" s="11"/>
      <c r="BN524" s="11"/>
      <c r="BO524" s="11"/>
      <c r="BP524" s="11"/>
      <c r="BQ524" s="11"/>
      <c r="BR524" s="11"/>
      <c r="BS524" s="11"/>
      <c r="BT524" s="11"/>
      <c r="BU524" s="11"/>
      <c r="BV524" s="11"/>
      <c r="BW524" s="11"/>
      <c r="BX524" s="11"/>
      <c r="BY524" s="11"/>
      <c r="BZ524" s="11"/>
    </row>
    <row r="525" spans="47:78" ht="18" customHeight="1">
      <c r="AU525" s="30"/>
      <c r="AV525" s="30"/>
      <c r="AW525" s="30"/>
      <c r="AX525" s="30"/>
      <c r="AY525" s="30"/>
      <c r="AZ525" s="30"/>
      <c r="BA525" s="30"/>
      <c r="BB525" s="30"/>
      <c r="BC525" s="30"/>
      <c r="BD525" s="30"/>
      <c r="BE525" s="30"/>
      <c r="BF525" s="30"/>
      <c r="BG525" s="30"/>
      <c r="BH525" s="11"/>
      <c r="BI525" s="11"/>
      <c r="BJ525" s="11"/>
      <c r="BK525" s="11"/>
      <c r="BL525" s="11"/>
      <c r="BM525" s="11"/>
      <c r="BN525" s="11"/>
      <c r="BO525" s="11"/>
      <c r="BP525" s="11"/>
      <c r="BQ525" s="11"/>
      <c r="BR525" s="11"/>
      <c r="BS525" s="11"/>
      <c r="BT525" s="11"/>
      <c r="BU525" s="11"/>
      <c r="BV525" s="11"/>
      <c r="BW525" s="11"/>
      <c r="BX525" s="11"/>
      <c r="BY525" s="11"/>
      <c r="BZ525" s="11"/>
    </row>
    <row r="526" spans="47:78" ht="18" customHeight="1">
      <c r="AU526" s="30"/>
      <c r="AV526" s="30"/>
      <c r="AW526" s="30"/>
      <c r="AX526" s="30"/>
      <c r="AY526" s="30"/>
      <c r="AZ526" s="30"/>
      <c r="BA526" s="30"/>
      <c r="BB526" s="30"/>
      <c r="BC526" s="30"/>
      <c r="BD526" s="30"/>
      <c r="BE526" s="30"/>
      <c r="BF526" s="30"/>
      <c r="BG526" s="30"/>
      <c r="BH526" s="11"/>
      <c r="BI526" s="11"/>
      <c r="BJ526" s="11"/>
      <c r="BK526" s="11"/>
      <c r="BL526" s="11"/>
      <c r="BM526" s="11"/>
      <c r="BN526" s="11"/>
      <c r="BO526" s="11"/>
      <c r="BP526" s="11"/>
      <c r="BQ526" s="11"/>
      <c r="BR526" s="11"/>
      <c r="BS526" s="11"/>
      <c r="BT526" s="11"/>
      <c r="BU526" s="11"/>
      <c r="BV526" s="11"/>
      <c r="BW526" s="11"/>
      <c r="BX526" s="11"/>
      <c r="BY526" s="11"/>
      <c r="BZ526" s="11"/>
    </row>
    <row r="527" spans="47:78" ht="18" customHeight="1">
      <c r="AU527" s="30"/>
      <c r="AV527" s="30"/>
      <c r="AW527" s="30"/>
      <c r="AX527" s="30"/>
      <c r="AY527" s="30"/>
      <c r="AZ527" s="30"/>
      <c r="BA527" s="30"/>
      <c r="BB527" s="30"/>
      <c r="BC527" s="30"/>
      <c r="BD527" s="30"/>
      <c r="BE527" s="30"/>
      <c r="BF527" s="30"/>
      <c r="BG527" s="30"/>
      <c r="BH527" s="11"/>
      <c r="BI527" s="11"/>
      <c r="BJ527" s="11"/>
      <c r="BK527" s="11"/>
      <c r="BL527" s="11"/>
      <c r="BM527" s="11"/>
      <c r="BN527" s="11"/>
      <c r="BO527" s="11"/>
      <c r="BP527" s="11"/>
      <c r="BQ527" s="11"/>
      <c r="BR527" s="11"/>
      <c r="BS527" s="11"/>
      <c r="BT527" s="11"/>
      <c r="BU527" s="11"/>
      <c r="BV527" s="11"/>
      <c r="BW527" s="11"/>
      <c r="BX527" s="11"/>
      <c r="BY527" s="11"/>
      <c r="BZ527" s="11"/>
    </row>
    <row r="528" spans="47:78" ht="18" customHeight="1">
      <c r="AU528" s="30"/>
      <c r="AV528" s="30"/>
      <c r="AW528" s="30"/>
      <c r="AX528" s="30"/>
      <c r="AY528" s="30"/>
      <c r="AZ528" s="30"/>
      <c r="BA528" s="30"/>
      <c r="BB528" s="30"/>
      <c r="BC528" s="30"/>
      <c r="BD528" s="30"/>
      <c r="BE528" s="30"/>
      <c r="BF528" s="30"/>
      <c r="BG528" s="30"/>
      <c r="BH528" s="11"/>
      <c r="BI528" s="11"/>
      <c r="BJ528" s="11"/>
      <c r="BK528" s="11"/>
      <c r="BL528" s="11"/>
      <c r="BM528" s="11"/>
      <c r="BN528" s="11"/>
      <c r="BO528" s="11"/>
      <c r="BP528" s="11"/>
      <c r="BQ528" s="11"/>
      <c r="BR528" s="11"/>
      <c r="BS528" s="11"/>
      <c r="BT528" s="11"/>
      <c r="BU528" s="11"/>
      <c r="BV528" s="11"/>
      <c r="BW528" s="11"/>
      <c r="BX528" s="11"/>
      <c r="BY528" s="11"/>
      <c r="BZ528" s="11"/>
    </row>
    <row r="529" spans="47:78" ht="18" customHeight="1">
      <c r="AU529" s="30"/>
      <c r="AV529" s="30"/>
      <c r="AW529" s="30"/>
      <c r="AX529" s="30"/>
      <c r="AY529" s="30"/>
      <c r="AZ529" s="30"/>
      <c r="BA529" s="30"/>
      <c r="BB529" s="30"/>
      <c r="BC529" s="30"/>
      <c r="BD529" s="30"/>
      <c r="BE529" s="30"/>
      <c r="BF529" s="30"/>
      <c r="BG529" s="30"/>
      <c r="BH529" s="11"/>
      <c r="BI529" s="11"/>
      <c r="BJ529" s="11"/>
      <c r="BK529" s="11"/>
      <c r="BL529" s="11"/>
      <c r="BM529" s="11"/>
      <c r="BN529" s="11"/>
      <c r="BO529" s="11"/>
      <c r="BP529" s="11"/>
      <c r="BQ529" s="11"/>
      <c r="BR529" s="11"/>
      <c r="BS529" s="11"/>
      <c r="BT529" s="11"/>
      <c r="BU529" s="11"/>
      <c r="BV529" s="11"/>
      <c r="BW529" s="11"/>
      <c r="BX529" s="11"/>
      <c r="BY529" s="11"/>
      <c r="BZ529" s="11"/>
    </row>
    <row r="530" spans="47:78" ht="18" customHeight="1">
      <c r="AU530" s="30"/>
      <c r="AV530" s="30"/>
      <c r="AW530" s="30"/>
      <c r="AX530" s="30"/>
      <c r="AY530" s="30"/>
      <c r="AZ530" s="30"/>
      <c r="BA530" s="30"/>
      <c r="BB530" s="30"/>
      <c r="BC530" s="30"/>
      <c r="BD530" s="30"/>
      <c r="BE530" s="30"/>
      <c r="BF530" s="30"/>
      <c r="BG530" s="30"/>
      <c r="BH530" s="11"/>
      <c r="BI530" s="11"/>
      <c r="BJ530" s="11"/>
      <c r="BK530" s="11"/>
      <c r="BL530" s="11"/>
      <c r="BM530" s="11"/>
      <c r="BN530" s="11"/>
      <c r="BO530" s="11"/>
      <c r="BP530" s="11"/>
      <c r="BQ530" s="11"/>
      <c r="BR530" s="11"/>
      <c r="BS530" s="11"/>
      <c r="BT530" s="11"/>
      <c r="BU530" s="11"/>
      <c r="BV530" s="11"/>
      <c r="BW530" s="11"/>
      <c r="BX530" s="11"/>
      <c r="BY530" s="11"/>
      <c r="BZ530" s="11"/>
    </row>
    <row r="531" spans="47:78" ht="18" customHeight="1">
      <c r="AU531" s="30"/>
      <c r="AV531" s="30"/>
      <c r="AW531" s="30"/>
      <c r="AX531" s="30"/>
      <c r="AY531" s="30"/>
      <c r="AZ531" s="30"/>
      <c r="BA531" s="30"/>
      <c r="BB531" s="30"/>
      <c r="BC531" s="30"/>
      <c r="BD531" s="30"/>
      <c r="BE531" s="30"/>
      <c r="BF531" s="30"/>
      <c r="BG531" s="30"/>
      <c r="BH531" s="11"/>
      <c r="BI531" s="11"/>
      <c r="BJ531" s="11"/>
      <c r="BK531" s="11"/>
      <c r="BL531" s="11"/>
      <c r="BM531" s="11"/>
      <c r="BN531" s="11"/>
      <c r="BO531" s="11"/>
      <c r="BP531" s="11"/>
      <c r="BQ531" s="11"/>
      <c r="BR531" s="11"/>
      <c r="BS531" s="11"/>
      <c r="BT531" s="11"/>
      <c r="BU531" s="11"/>
      <c r="BV531" s="11"/>
      <c r="BW531" s="11"/>
      <c r="BX531" s="11"/>
      <c r="BY531" s="11"/>
      <c r="BZ531" s="11"/>
    </row>
    <row r="532" spans="47:78" ht="18" customHeight="1">
      <c r="AU532" s="30"/>
      <c r="AV532" s="30"/>
      <c r="AW532" s="30"/>
      <c r="AX532" s="30"/>
      <c r="AY532" s="30"/>
      <c r="AZ532" s="30"/>
      <c r="BA532" s="30"/>
      <c r="BB532" s="30"/>
      <c r="BC532" s="30"/>
      <c r="BD532" s="30"/>
      <c r="BE532" s="30"/>
      <c r="BF532" s="30"/>
      <c r="BG532" s="30"/>
      <c r="BH532" s="11"/>
      <c r="BI532" s="11"/>
      <c r="BJ532" s="11"/>
      <c r="BK532" s="11"/>
      <c r="BL532" s="11"/>
      <c r="BM532" s="11"/>
      <c r="BN532" s="11"/>
      <c r="BO532" s="11"/>
      <c r="BP532" s="11"/>
      <c r="BQ532" s="11"/>
      <c r="BR532" s="11"/>
      <c r="BS532" s="11"/>
      <c r="BT532" s="11"/>
      <c r="BU532" s="11"/>
      <c r="BV532" s="11"/>
      <c r="BW532" s="11"/>
      <c r="BX532" s="11"/>
      <c r="BY532" s="11"/>
      <c r="BZ532" s="11"/>
    </row>
    <row r="533" spans="47:78" ht="18" customHeight="1">
      <c r="AU533" s="30"/>
      <c r="AV533" s="30"/>
      <c r="AW533" s="30"/>
      <c r="AX533" s="30"/>
      <c r="AY533" s="30"/>
      <c r="AZ533" s="30"/>
      <c r="BA533" s="30"/>
      <c r="BB533" s="30"/>
      <c r="BC533" s="30"/>
      <c r="BD533" s="30"/>
      <c r="BE533" s="30"/>
      <c r="BF533" s="30"/>
      <c r="BG533" s="30"/>
      <c r="BH533" s="11"/>
      <c r="BI533" s="11"/>
      <c r="BJ533" s="11"/>
      <c r="BK533" s="11"/>
      <c r="BL533" s="11"/>
      <c r="BM533" s="11"/>
      <c r="BN533" s="11"/>
      <c r="BO533" s="11"/>
      <c r="BP533" s="11"/>
      <c r="BQ533" s="11"/>
      <c r="BR533" s="11"/>
      <c r="BS533" s="11"/>
      <c r="BT533" s="11"/>
      <c r="BU533" s="11"/>
      <c r="BV533" s="11"/>
      <c r="BW533" s="11"/>
      <c r="BX533" s="11"/>
      <c r="BY533" s="11"/>
      <c r="BZ533" s="11"/>
    </row>
    <row r="534" spans="47:78" ht="18" customHeight="1">
      <c r="AU534" s="30"/>
      <c r="AV534" s="30"/>
      <c r="AW534" s="30"/>
      <c r="AX534" s="30"/>
      <c r="AY534" s="30"/>
      <c r="AZ534" s="30"/>
      <c r="BA534" s="30"/>
      <c r="BB534" s="30"/>
      <c r="BC534" s="30"/>
      <c r="BD534" s="30"/>
      <c r="BE534" s="30"/>
      <c r="BF534" s="30"/>
      <c r="BG534" s="30"/>
      <c r="BH534" s="11"/>
      <c r="BI534" s="11"/>
      <c r="BJ534" s="11"/>
      <c r="BK534" s="11"/>
      <c r="BL534" s="11"/>
      <c r="BM534" s="11"/>
      <c r="BN534" s="11"/>
      <c r="BO534" s="11"/>
      <c r="BP534" s="11"/>
      <c r="BQ534" s="11"/>
      <c r="BR534" s="11"/>
      <c r="BS534" s="11"/>
      <c r="BT534" s="11"/>
      <c r="BU534" s="11"/>
      <c r="BV534" s="11"/>
      <c r="BW534" s="11"/>
      <c r="BX534" s="11"/>
      <c r="BY534" s="11"/>
      <c r="BZ534" s="11"/>
    </row>
    <row r="535" spans="47:78" ht="18" customHeight="1">
      <c r="AU535" s="30"/>
      <c r="AV535" s="30"/>
      <c r="AW535" s="30"/>
      <c r="AX535" s="30"/>
      <c r="AY535" s="30"/>
      <c r="AZ535" s="30"/>
      <c r="BA535" s="30"/>
      <c r="BB535" s="30"/>
      <c r="BC535" s="30"/>
      <c r="BD535" s="30"/>
      <c r="BE535" s="30"/>
      <c r="BF535" s="30"/>
      <c r="BG535" s="30"/>
      <c r="BH535" s="11"/>
      <c r="BI535" s="11"/>
      <c r="BJ535" s="11"/>
      <c r="BK535" s="11"/>
      <c r="BL535" s="11"/>
      <c r="BM535" s="11"/>
      <c r="BN535" s="11"/>
      <c r="BO535" s="11"/>
      <c r="BP535" s="11"/>
      <c r="BQ535" s="11"/>
      <c r="BR535" s="11"/>
      <c r="BS535" s="11"/>
      <c r="BT535" s="11"/>
      <c r="BU535" s="11"/>
      <c r="BV535" s="11"/>
      <c r="BW535" s="11"/>
      <c r="BX535" s="11"/>
      <c r="BY535" s="11"/>
      <c r="BZ535" s="11"/>
    </row>
    <row r="536" spans="47:78" ht="18" customHeight="1">
      <c r="AU536" s="30"/>
      <c r="AV536" s="30"/>
      <c r="AW536" s="30"/>
      <c r="AX536" s="30"/>
      <c r="AY536" s="30"/>
      <c r="AZ536" s="30"/>
      <c r="BA536" s="30"/>
      <c r="BB536" s="30"/>
      <c r="BC536" s="30"/>
      <c r="BD536" s="30"/>
      <c r="BE536" s="30"/>
      <c r="BF536" s="30"/>
      <c r="BG536" s="30"/>
      <c r="BH536" s="11"/>
      <c r="BI536" s="11"/>
      <c r="BJ536" s="11"/>
      <c r="BK536" s="11"/>
      <c r="BL536" s="11"/>
      <c r="BM536" s="11"/>
      <c r="BN536" s="11"/>
      <c r="BO536" s="11"/>
      <c r="BP536" s="11"/>
      <c r="BQ536" s="11"/>
      <c r="BR536" s="11"/>
      <c r="BS536" s="11"/>
      <c r="BT536" s="11"/>
      <c r="BU536" s="11"/>
      <c r="BV536" s="11"/>
      <c r="BW536" s="11"/>
      <c r="BX536" s="11"/>
      <c r="BY536" s="11"/>
      <c r="BZ536" s="11"/>
    </row>
    <row r="537" spans="47:78" ht="18" customHeight="1">
      <c r="AU537" s="30"/>
      <c r="AV537" s="30"/>
      <c r="AW537" s="30"/>
      <c r="AX537" s="30"/>
      <c r="AY537" s="30"/>
      <c r="AZ537" s="30"/>
      <c r="BA537" s="30"/>
      <c r="BB537" s="30"/>
      <c r="BC537" s="30"/>
      <c r="BD537" s="30"/>
      <c r="BE537" s="30"/>
      <c r="BF537" s="30"/>
      <c r="BG537" s="30"/>
      <c r="BH537" s="11"/>
      <c r="BI537" s="11"/>
      <c r="BJ537" s="11"/>
      <c r="BK537" s="11"/>
      <c r="BL537" s="11"/>
      <c r="BM537" s="11"/>
      <c r="BN537" s="11"/>
      <c r="BO537" s="11"/>
      <c r="BP537" s="11"/>
      <c r="BQ537" s="11"/>
      <c r="BR537" s="11"/>
      <c r="BS537" s="11"/>
      <c r="BT537" s="11"/>
      <c r="BU537" s="11"/>
      <c r="BV537" s="11"/>
      <c r="BW537" s="11"/>
      <c r="BX537" s="11"/>
      <c r="BY537" s="11"/>
      <c r="BZ537" s="11"/>
    </row>
    <row r="538" spans="47:78" ht="18" customHeight="1">
      <c r="AU538" s="30"/>
      <c r="AV538" s="30"/>
      <c r="AW538" s="30"/>
      <c r="AX538" s="30"/>
      <c r="AY538" s="30"/>
      <c r="AZ538" s="30"/>
      <c r="BA538" s="30"/>
      <c r="BB538" s="30"/>
      <c r="BC538" s="30"/>
      <c r="BD538" s="30"/>
      <c r="BE538" s="30"/>
      <c r="BF538" s="30"/>
      <c r="BG538" s="30"/>
      <c r="BH538" s="11"/>
      <c r="BI538" s="11"/>
      <c r="BJ538" s="11"/>
      <c r="BK538" s="11"/>
      <c r="BL538" s="11"/>
      <c r="BM538" s="11"/>
      <c r="BN538" s="11"/>
      <c r="BO538" s="11"/>
      <c r="BP538" s="11"/>
      <c r="BQ538" s="11"/>
      <c r="BR538" s="11"/>
      <c r="BS538" s="11"/>
      <c r="BT538" s="11"/>
      <c r="BU538" s="11"/>
      <c r="BV538" s="11"/>
      <c r="BW538" s="11"/>
      <c r="BX538" s="11"/>
      <c r="BY538" s="11"/>
      <c r="BZ538" s="11"/>
    </row>
    <row r="539" spans="47:78" ht="18" customHeight="1">
      <c r="AU539" s="30"/>
      <c r="AV539" s="30"/>
      <c r="AW539" s="30"/>
      <c r="AX539" s="30"/>
      <c r="AY539" s="30"/>
      <c r="AZ539" s="30"/>
      <c r="BA539" s="30"/>
      <c r="BB539" s="30"/>
      <c r="BC539" s="30"/>
      <c r="BD539" s="30"/>
      <c r="BE539" s="30"/>
      <c r="BF539" s="30"/>
      <c r="BG539" s="30"/>
      <c r="BH539" s="11"/>
      <c r="BI539" s="11"/>
      <c r="BJ539" s="11"/>
      <c r="BK539" s="11"/>
      <c r="BL539" s="11"/>
      <c r="BM539" s="11"/>
      <c r="BN539" s="11"/>
      <c r="BO539" s="11"/>
      <c r="BP539" s="11"/>
      <c r="BQ539" s="11"/>
      <c r="BR539" s="11"/>
      <c r="BS539" s="11"/>
      <c r="BT539" s="11"/>
      <c r="BU539" s="11"/>
      <c r="BV539" s="11"/>
      <c r="BW539" s="11"/>
      <c r="BX539" s="11"/>
      <c r="BY539" s="11"/>
      <c r="BZ539" s="11"/>
    </row>
    <row r="540" spans="47:78" ht="18" customHeight="1">
      <c r="AU540" s="30"/>
      <c r="AV540" s="30"/>
      <c r="AW540" s="30"/>
      <c r="AX540" s="30"/>
      <c r="AY540" s="30"/>
      <c r="AZ540" s="30"/>
      <c r="BA540" s="30"/>
      <c r="BB540" s="30"/>
      <c r="BC540" s="30"/>
      <c r="BD540" s="30"/>
      <c r="BE540" s="30"/>
      <c r="BF540" s="30"/>
      <c r="BG540" s="30"/>
      <c r="BH540" s="11"/>
      <c r="BI540" s="11"/>
      <c r="BJ540" s="11"/>
      <c r="BK540" s="11"/>
      <c r="BL540" s="11"/>
      <c r="BM540" s="11"/>
      <c r="BN540" s="11"/>
      <c r="BO540" s="11"/>
      <c r="BP540" s="11"/>
      <c r="BQ540" s="11"/>
      <c r="BR540" s="11"/>
      <c r="BS540" s="11"/>
      <c r="BT540" s="11"/>
      <c r="BU540" s="11"/>
      <c r="BV540" s="11"/>
      <c r="BW540" s="11"/>
      <c r="BX540" s="11"/>
      <c r="BY540" s="11"/>
      <c r="BZ540" s="11"/>
    </row>
    <row r="541" spans="47:78" ht="18" customHeight="1">
      <c r="AU541" s="30"/>
      <c r="AV541" s="30"/>
      <c r="AW541" s="30"/>
      <c r="AX541" s="30"/>
      <c r="AY541" s="30"/>
      <c r="AZ541" s="30"/>
      <c r="BA541" s="30"/>
      <c r="BB541" s="30"/>
      <c r="BC541" s="30"/>
      <c r="BD541" s="30"/>
      <c r="BE541" s="30"/>
      <c r="BF541" s="30"/>
      <c r="BG541" s="30"/>
      <c r="BH541" s="11"/>
      <c r="BI541" s="11"/>
      <c r="BJ541" s="11"/>
      <c r="BK541" s="11"/>
      <c r="BL541" s="11"/>
      <c r="BM541" s="11"/>
      <c r="BN541" s="11"/>
      <c r="BO541" s="11"/>
      <c r="BP541" s="11"/>
      <c r="BQ541" s="11"/>
      <c r="BR541" s="11"/>
      <c r="BS541" s="11"/>
      <c r="BT541" s="11"/>
      <c r="BU541" s="11"/>
      <c r="BV541" s="11"/>
      <c r="BW541" s="11"/>
      <c r="BX541" s="11"/>
      <c r="BY541" s="11"/>
      <c r="BZ541" s="11"/>
    </row>
    <row r="542" spans="47:78" ht="18" customHeight="1">
      <c r="AU542" s="30"/>
      <c r="AV542" s="30"/>
      <c r="AW542" s="30"/>
      <c r="AX542" s="30"/>
      <c r="AY542" s="30"/>
      <c r="AZ542" s="30"/>
      <c r="BA542" s="30"/>
      <c r="BB542" s="30"/>
      <c r="BC542" s="30"/>
      <c r="BD542" s="30"/>
      <c r="BE542" s="30"/>
      <c r="BF542" s="30"/>
      <c r="BG542" s="30"/>
      <c r="BH542" s="11"/>
      <c r="BI542" s="11"/>
      <c r="BJ542" s="11"/>
      <c r="BK542" s="11"/>
      <c r="BL542" s="11"/>
      <c r="BM542" s="11"/>
      <c r="BN542" s="11"/>
      <c r="BO542" s="11"/>
      <c r="BP542" s="11"/>
      <c r="BQ542" s="11"/>
      <c r="BR542" s="11"/>
      <c r="BS542" s="11"/>
      <c r="BT542" s="11"/>
      <c r="BU542" s="11"/>
      <c r="BV542" s="11"/>
      <c r="BW542" s="11"/>
      <c r="BX542" s="11"/>
      <c r="BY542" s="11"/>
      <c r="BZ542" s="11"/>
    </row>
    <row r="543" spans="47:78" ht="18" customHeight="1">
      <c r="AU543" s="30"/>
      <c r="AV543" s="30"/>
      <c r="AW543" s="30"/>
      <c r="AX543" s="30"/>
      <c r="AY543" s="30"/>
      <c r="AZ543" s="30"/>
      <c r="BA543" s="30"/>
      <c r="BB543" s="30"/>
      <c r="BC543" s="30"/>
      <c r="BD543" s="30"/>
      <c r="BE543" s="30"/>
      <c r="BF543" s="30"/>
      <c r="BG543" s="30"/>
      <c r="BH543" s="11"/>
      <c r="BI543" s="11"/>
      <c r="BJ543" s="11"/>
      <c r="BK543" s="11"/>
      <c r="BL543" s="11"/>
      <c r="BM543" s="11"/>
      <c r="BN543" s="11"/>
      <c r="BO543" s="11"/>
      <c r="BP543" s="11"/>
      <c r="BQ543" s="11"/>
      <c r="BR543" s="11"/>
      <c r="BS543" s="11"/>
      <c r="BT543" s="11"/>
      <c r="BU543" s="11"/>
      <c r="BV543" s="11"/>
      <c r="BW543" s="11"/>
      <c r="BX543" s="11"/>
      <c r="BY543" s="11"/>
      <c r="BZ543" s="11"/>
    </row>
    <row r="544" spans="47:78" ht="18" customHeight="1">
      <c r="AU544" s="30"/>
      <c r="AV544" s="30"/>
      <c r="AW544" s="30"/>
      <c r="AX544" s="30"/>
      <c r="AY544" s="30"/>
      <c r="AZ544" s="30"/>
      <c r="BA544" s="30"/>
      <c r="BB544" s="30"/>
      <c r="BC544" s="30"/>
      <c r="BD544" s="30"/>
      <c r="BE544" s="30"/>
      <c r="BF544" s="30"/>
      <c r="BG544" s="30"/>
      <c r="BH544" s="11"/>
      <c r="BI544" s="11"/>
      <c r="BJ544" s="11"/>
      <c r="BK544" s="11"/>
      <c r="BL544" s="11"/>
      <c r="BM544" s="11"/>
      <c r="BN544" s="11"/>
      <c r="BO544" s="11"/>
      <c r="BP544" s="11"/>
      <c r="BQ544" s="11"/>
      <c r="BR544" s="11"/>
      <c r="BS544" s="11"/>
      <c r="BT544" s="11"/>
      <c r="BU544" s="11"/>
      <c r="BV544" s="11"/>
      <c r="BW544" s="11"/>
      <c r="BX544" s="11"/>
      <c r="BY544" s="11"/>
      <c r="BZ544" s="11"/>
    </row>
    <row r="545" spans="47:78" ht="18" customHeight="1">
      <c r="AU545" s="30"/>
      <c r="AV545" s="30"/>
      <c r="AW545" s="30"/>
      <c r="AX545" s="30"/>
      <c r="AY545" s="30"/>
      <c r="AZ545" s="30"/>
      <c r="BA545" s="30"/>
      <c r="BB545" s="30"/>
      <c r="BC545" s="30"/>
      <c r="BD545" s="30"/>
      <c r="BE545" s="30"/>
      <c r="BF545" s="30"/>
      <c r="BG545" s="30"/>
      <c r="BH545" s="11"/>
      <c r="BI545" s="11"/>
      <c r="BJ545" s="11"/>
      <c r="BK545" s="11"/>
      <c r="BL545" s="11"/>
      <c r="BM545" s="11"/>
      <c r="BN545" s="11"/>
      <c r="BO545" s="11"/>
      <c r="BP545" s="11"/>
      <c r="BQ545" s="11"/>
      <c r="BR545" s="11"/>
      <c r="BS545" s="11"/>
      <c r="BT545" s="11"/>
      <c r="BU545" s="11"/>
      <c r="BV545" s="11"/>
      <c r="BW545" s="11"/>
      <c r="BX545" s="11"/>
      <c r="BY545" s="11"/>
      <c r="BZ545" s="11"/>
    </row>
    <row r="546" spans="47:78" ht="18" customHeight="1">
      <c r="AU546" s="30"/>
      <c r="AV546" s="30"/>
      <c r="AW546" s="30"/>
      <c r="AX546" s="30"/>
      <c r="AY546" s="30"/>
      <c r="AZ546" s="30"/>
      <c r="BA546" s="30"/>
      <c r="BB546" s="30"/>
      <c r="BC546" s="30"/>
      <c r="BD546" s="30"/>
      <c r="BE546" s="30"/>
      <c r="BF546" s="30"/>
      <c r="BG546" s="30"/>
      <c r="BH546" s="11"/>
      <c r="BI546" s="11"/>
      <c r="BJ546" s="11"/>
      <c r="BK546" s="11"/>
      <c r="BL546" s="11"/>
      <c r="BM546" s="11"/>
      <c r="BN546" s="11"/>
      <c r="BO546" s="11"/>
      <c r="BP546" s="11"/>
      <c r="BQ546" s="11"/>
      <c r="BR546" s="11"/>
      <c r="BS546" s="11"/>
      <c r="BT546" s="11"/>
      <c r="BU546" s="11"/>
      <c r="BV546" s="11"/>
      <c r="BW546" s="11"/>
      <c r="BX546" s="11"/>
      <c r="BY546" s="11"/>
      <c r="BZ546" s="11"/>
    </row>
    <row r="547" spans="47:78" ht="18" customHeight="1">
      <c r="AU547" s="30"/>
      <c r="AV547" s="30"/>
      <c r="AW547" s="30"/>
      <c r="AX547" s="30"/>
      <c r="AY547" s="30"/>
      <c r="AZ547" s="30"/>
      <c r="BA547" s="30"/>
      <c r="BB547" s="30"/>
      <c r="BC547" s="30"/>
      <c r="BD547" s="30"/>
      <c r="BE547" s="30"/>
      <c r="BF547" s="30"/>
      <c r="BG547" s="30"/>
      <c r="BH547" s="11"/>
      <c r="BI547" s="11"/>
      <c r="BJ547" s="11"/>
      <c r="BK547" s="11"/>
      <c r="BL547" s="11"/>
      <c r="BM547" s="11"/>
      <c r="BN547" s="11"/>
      <c r="BO547" s="11"/>
      <c r="BP547" s="11"/>
      <c r="BQ547" s="11"/>
      <c r="BR547" s="11"/>
      <c r="BS547" s="11"/>
      <c r="BT547" s="11"/>
      <c r="BU547" s="11"/>
      <c r="BV547" s="11"/>
      <c r="BW547" s="11"/>
      <c r="BX547" s="11"/>
      <c r="BY547" s="11"/>
      <c r="BZ547" s="11"/>
    </row>
    <row r="548" spans="47:78" ht="18" customHeight="1">
      <c r="AU548" s="30"/>
      <c r="AV548" s="30"/>
      <c r="AW548" s="30"/>
      <c r="AX548" s="30"/>
      <c r="AY548" s="30"/>
      <c r="AZ548" s="30"/>
      <c r="BA548" s="30"/>
      <c r="BB548" s="30"/>
      <c r="BC548" s="30"/>
      <c r="BD548" s="30"/>
      <c r="BE548" s="30"/>
      <c r="BF548" s="30"/>
      <c r="BG548" s="30"/>
      <c r="BH548" s="11"/>
      <c r="BI548" s="11"/>
      <c r="BJ548" s="11"/>
      <c r="BK548" s="11"/>
      <c r="BL548" s="11"/>
      <c r="BM548" s="11"/>
      <c r="BN548" s="11"/>
      <c r="BO548" s="11"/>
      <c r="BP548" s="11"/>
      <c r="BQ548" s="11"/>
      <c r="BR548" s="11"/>
      <c r="BS548" s="11"/>
      <c r="BT548" s="11"/>
      <c r="BU548" s="11"/>
      <c r="BV548" s="11"/>
      <c r="BW548" s="11"/>
      <c r="BX548" s="11"/>
      <c r="BY548" s="11"/>
      <c r="BZ548" s="11"/>
    </row>
    <row r="549" spans="47:78" ht="18" customHeight="1">
      <c r="AU549" s="30"/>
      <c r="AV549" s="30"/>
      <c r="AW549" s="30"/>
      <c r="AX549" s="30"/>
      <c r="AY549" s="30"/>
      <c r="AZ549" s="30"/>
      <c r="BA549" s="30"/>
      <c r="BB549" s="30"/>
      <c r="BC549" s="30"/>
      <c r="BD549" s="30"/>
      <c r="BE549" s="30"/>
      <c r="BF549" s="30"/>
      <c r="BG549" s="30"/>
      <c r="BH549" s="11"/>
      <c r="BI549" s="11"/>
      <c r="BJ549" s="11"/>
      <c r="BK549" s="11"/>
      <c r="BL549" s="11"/>
      <c r="BM549" s="11"/>
      <c r="BN549" s="11"/>
      <c r="BO549" s="11"/>
      <c r="BP549" s="11"/>
      <c r="BQ549" s="11"/>
      <c r="BR549" s="11"/>
      <c r="BS549" s="11"/>
      <c r="BT549" s="11"/>
      <c r="BU549" s="11"/>
      <c r="BV549" s="11"/>
      <c r="BW549" s="11"/>
      <c r="BX549" s="11"/>
      <c r="BY549" s="11"/>
      <c r="BZ549" s="11"/>
    </row>
    <row r="550" spans="47:78" ht="18" customHeight="1">
      <c r="AU550" s="30"/>
      <c r="AV550" s="30"/>
      <c r="AW550" s="30"/>
      <c r="AX550" s="30"/>
      <c r="AY550" s="30"/>
      <c r="AZ550" s="30"/>
      <c r="BA550" s="30"/>
      <c r="BB550" s="30"/>
      <c r="BC550" s="30"/>
      <c r="BD550" s="30"/>
      <c r="BE550" s="30"/>
      <c r="BF550" s="30"/>
      <c r="BG550" s="30"/>
      <c r="BH550" s="11"/>
      <c r="BI550" s="11"/>
      <c r="BJ550" s="11"/>
      <c r="BK550" s="11"/>
      <c r="BL550" s="11"/>
      <c r="BM550" s="11"/>
      <c r="BN550" s="11"/>
      <c r="BO550" s="11"/>
      <c r="BP550" s="11"/>
      <c r="BQ550" s="11"/>
      <c r="BR550" s="11"/>
      <c r="BS550" s="11"/>
      <c r="BT550" s="11"/>
      <c r="BU550" s="11"/>
      <c r="BV550" s="11"/>
      <c r="BW550" s="11"/>
      <c r="BX550" s="11"/>
      <c r="BY550" s="11"/>
      <c r="BZ550" s="11"/>
    </row>
    <row r="551" spans="47:78" ht="18" customHeight="1">
      <c r="AU551" s="30"/>
      <c r="AV551" s="30"/>
      <c r="AW551" s="30"/>
      <c r="AX551" s="30"/>
      <c r="AY551" s="30"/>
      <c r="AZ551" s="30"/>
      <c r="BA551" s="30"/>
      <c r="BB551" s="30"/>
      <c r="BC551" s="30"/>
      <c r="BD551" s="30"/>
      <c r="BE551" s="30"/>
      <c r="BF551" s="30"/>
      <c r="BG551" s="30"/>
      <c r="BH551" s="11"/>
      <c r="BI551" s="11"/>
      <c r="BJ551" s="11"/>
      <c r="BK551" s="11"/>
      <c r="BL551" s="11"/>
      <c r="BM551" s="11"/>
      <c r="BN551" s="11"/>
      <c r="BO551" s="11"/>
      <c r="BP551" s="11"/>
      <c r="BQ551" s="11"/>
      <c r="BR551" s="11"/>
      <c r="BS551" s="11"/>
      <c r="BT551" s="11"/>
      <c r="BU551" s="11"/>
      <c r="BV551" s="11"/>
      <c r="BW551" s="11"/>
      <c r="BX551" s="11"/>
      <c r="BY551" s="11"/>
      <c r="BZ551" s="11"/>
    </row>
    <row r="552" spans="47:78" ht="18" customHeight="1">
      <c r="AU552" s="30"/>
      <c r="AV552" s="30"/>
      <c r="AW552" s="30"/>
      <c r="AX552" s="30"/>
      <c r="AY552" s="30"/>
      <c r="AZ552" s="30"/>
      <c r="BA552" s="30"/>
      <c r="BB552" s="30"/>
      <c r="BC552" s="30"/>
      <c r="BD552" s="30"/>
      <c r="BE552" s="30"/>
      <c r="BF552" s="30"/>
      <c r="BG552" s="30"/>
      <c r="BH552" s="11"/>
      <c r="BI552" s="11"/>
      <c r="BJ552" s="11"/>
      <c r="BK552" s="11"/>
      <c r="BL552" s="11"/>
      <c r="BM552" s="11"/>
      <c r="BN552" s="11"/>
      <c r="BO552" s="11"/>
      <c r="BP552" s="11"/>
      <c r="BQ552" s="11"/>
      <c r="BR552" s="11"/>
      <c r="BS552" s="11"/>
      <c r="BT552" s="11"/>
      <c r="BU552" s="11"/>
      <c r="BV552" s="11"/>
      <c r="BW552" s="11"/>
      <c r="BX552" s="11"/>
      <c r="BY552" s="11"/>
      <c r="BZ552" s="11"/>
    </row>
    <row r="553" spans="47:78" ht="18" customHeight="1">
      <c r="AU553" s="30"/>
      <c r="AV553" s="30"/>
      <c r="AW553" s="30"/>
      <c r="AX553" s="30"/>
      <c r="AY553" s="30"/>
      <c r="AZ553" s="30"/>
      <c r="BA553" s="30"/>
      <c r="BB553" s="30"/>
      <c r="BC553" s="30"/>
      <c r="BD553" s="30"/>
      <c r="BE553" s="30"/>
      <c r="BF553" s="30"/>
      <c r="BG553" s="30"/>
      <c r="BH553" s="11"/>
      <c r="BI553" s="11"/>
      <c r="BJ553" s="11"/>
      <c r="BK553" s="11"/>
      <c r="BL553" s="11"/>
      <c r="BM553" s="11"/>
      <c r="BN553" s="11"/>
      <c r="BO553" s="11"/>
      <c r="BP553" s="11"/>
      <c r="BQ553" s="11"/>
      <c r="BR553" s="11"/>
      <c r="BS553" s="11"/>
      <c r="BT553" s="11"/>
      <c r="BU553" s="11"/>
      <c r="BV553" s="11"/>
      <c r="BW553" s="11"/>
      <c r="BX553" s="11"/>
      <c r="BY553" s="11"/>
      <c r="BZ553" s="11"/>
    </row>
    <row r="554" spans="47:78" ht="18" customHeight="1">
      <c r="AU554" s="30"/>
      <c r="AV554" s="30"/>
      <c r="AW554" s="30"/>
      <c r="AX554" s="30"/>
      <c r="AY554" s="30"/>
      <c r="AZ554" s="30"/>
      <c r="BA554" s="30"/>
      <c r="BB554" s="30"/>
      <c r="BC554" s="30"/>
      <c r="BD554" s="30"/>
      <c r="BE554" s="30"/>
      <c r="BF554" s="30"/>
      <c r="BG554" s="30"/>
      <c r="BH554" s="11"/>
      <c r="BI554" s="11"/>
      <c r="BJ554" s="11"/>
      <c r="BK554" s="11"/>
      <c r="BL554" s="11"/>
      <c r="BM554" s="11"/>
      <c r="BN554" s="11"/>
      <c r="BO554" s="11"/>
      <c r="BP554" s="11"/>
      <c r="BQ554" s="11"/>
      <c r="BR554" s="11"/>
      <c r="BS554" s="11"/>
      <c r="BT554" s="11"/>
      <c r="BU554" s="11"/>
      <c r="BV554" s="11"/>
      <c r="BW554" s="11"/>
      <c r="BX554" s="11"/>
      <c r="BY554" s="11"/>
      <c r="BZ554" s="11"/>
    </row>
    <row r="555" spans="47:78" ht="18" customHeight="1">
      <c r="AU555" s="30"/>
      <c r="AV555" s="30"/>
      <c r="AW555" s="30"/>
      <c r="AX555" s="30"/>
      <c r="AY555" s="30"/>
      <c r="AZ555" s="30"/>
      <c r="BA555" s="30"/>
      <c r="BB555" s="30"/>
      <c r="BC555" s="30"/>
      <c r="BD555" s="30"/>
      <c r="BE555" s="30"/>
      <c r="BF555" s="30"/>
      <c r="BG555" s="30"/>
      <c r="BH555" s="11"/>
      <c r="BI555" s="11"/>
      <c r="BJ555" s="11"/>
      <c r="BK555" s="11"/>
      <c r="BL555" s="11"/>
      <c r="BM555" s="11"/>
      <c r="BN555" s="11"/>
      <c r="BO555" s="11"/>
      <c r="BP555" s="11"/>
      <c r="BQ555" s="11"/>
      <c r="BR555" s="11"/>
      <c r="BS555" s="11"/>
      <c r="BT555" s="11"/>
      <c r="BU555" s="11"/>
      <c r="BV555" s="11"/>
      <c r="BW555" s="11"/>
      <c r="BX555" s="11"/>
      <c r="BY555" s="11"/>
      <c r="BZ555" s="11"/>
    </row>
    <row r="556" spans="47:78" ht="18" customHeight="1">
      <c r="AU556" s="30"/>
      <c r="AV556" s="30"/>
      <c r="AW556" s="30"/>
      <c r="AX556" s="30"/>
      <c r="AY556" s="30"/>
      <c r="AZ556" s="30"/>
      <c r="BA556" s="30"/>
      <c r="BB556" s="30"/>
      <c r="BC556" s="30"/>
      <c r="BD556" s="30"/>
      <c r="BE556" s="30"/>
      <c r="BF556" s="30"/>
      <c r="BG556" s="30"/>
      <c r="BH556" s="11"/>
      <c r="BI556" s="11"/>
      <c r="BJ556" s="11"/>
      <c r="BK556" s="11"/>
      <c r="BL556" s="11"/>
      <c r="BM556" s="11"/>
      <c r="BN556" s="11"/>
      <c r="BO556" s="11"/>
      <c r="BP556" s="11"/>
      <c r="BQ556" s="11"/>
      <c r="BR556" s="11"/>
      <c r="BS556" s="11"/>
      <c r="BT556" s="11"/>
      <c r="BU556" s="11"/>
      <c r="BV556" s="11"/>
      <c r="BW556" s="11"/>
      <c r="BX556" s="11"/>
      <c r="BY556" s="11"/>
      <c r="BZ556" s="11"/>
    </row>
    <row r="557" spans="47:78" ht="18" customHeight="1">
      <c r="AU557" s="30"/>
      <c r="AV557" s="30"/>
      <c r="AW557" s="30"/>
      <c r="AX557" s="30"/>
      <c r="AY557" s="30"/>
      <c r="AZ557" s="30"/>
      <c r="BA557" s="30"/>
      <c r="BB557" s="30"/>
      <c r="BC557" s="30"/>
      <c r="BD557" s="30"/>
      <c r="BE557" s="30"/>
      <c r="BF557" s="30"/>
      <c r="BG557" s="30"/>
      <c r="BH557" s="11"/>
      <c r="BI557" s="11"/>
      <c r="BJ557" s="11"/>
      <c r="BK557" s="11"/>
      <c r="BL557" s="11"/>
      <c r="BM557" s="11"/>
      <c r="BN557" s="11"/>
      <c r="BO557" s="11"/>
      <c r="BP557" s="11"/>
      <c r="BQ557" s="11"/>
      <c r="BR557" s="11"/>
      <c r="BS557" s="11"/>
      <c r="BT557" s="11"/>
      <c r="BU557" s="11"/>
      <c r="BV557" s="11"/>
      <c r="BW557" s="11"/>
      <c r="BX557" s="11"/>
      <c r="BY557" s="11"/>
      <c r="BZ557" s="11"/>
    </row>
    <row r="558" spans="47:78" ht="18" customHeight="1">
      <c r="AU558" s="30"/>
      <c r="AV558" s="30"/>
      <c r="AW558" s="30"/>
      <c r="AX558" s="30"/>
      <c r="AY558" s="30"/>
      <c r="AZ558" s="30"/>
      <c r="BA558" s="30"/>
      <c r="BB558" s="30"/>
      <c r="BC558" s="30"/>
      <c r="BD558" s="30"/>
      <c r="BE558" s="30"/>
      <c r="BF558" s="30"/>
      <c r="BG558" s="30"/>
      <c r="BH558" s="11"/>
      <c r="BI558" s="11"/>
      <c r="BJ558" s="11"/>
      <c r="BK558" s="11"/>
      <c r="BL558" s="11"/>
      <c r="BM558" s="11"/>
      <c r="BN558" s="11"/>
      <c r="BO558" s="11"/>
      <c r="BP558" s="11"/>
      <c r="BQ558" s="11"/>
      <c r="BR558" s="11"/>
      <c r="BS558" s="11"/>
      <c r="BT558" s="11"/>
      <c r="BU558" s="11"/>
      <c r="BV558" s="11"/>
      <c r="BW558" s="11"/>
      <c r="BX558" s="11"/>
      <c r="BY558" s="11"/>
      <c r="BZ558" s="11"/>
    </row>
    <row r="559" spans="47:78" ht="18" customHeight="1">
      <c r="AU559" s="30"/>
      <c r="AV559" s="30"/>
      <c r="AW559" s="30"/>
      <c r="AX559" s="30"/>
      <c r="AY559" s="30"/>
      <c r="AZ559" s="30"/>
      <c r="BA559" s="30"/>
      <c r="BB559" s="30"/>
      <c r="BC559" s="30"/>
      <c r="BD559" s="30"/>
      <c r="BE559" s="30"/>
      <c r="BF559" s="30"/>
      <c r="BG559" s="30"/>
      <c r="BH559" s="11"/>
      <c r="BI559" s="11"/>
      <c r="BJ559" s="11"/>
      <c r="BK559" s="11"/>
      <c r="BL559" s="11"/>
      <c r="BM559" s="11"/>
      <c r="BN559" s="11"/>
      <c r="BO559" s="11"/>
      <c r="BP559" s="11"/>
      <c r="BQ559" s="11"/>
      <c r="BR559" s="11"/>
      <c r="BS559" s="11"/>
      <c r="BT559" s="11"/>
      <c r="BU559" s="11"/>
      <c r="BV559" s="11"/>
      <c r="BW559" s="11"/>
      <c r="BX559" s="11"/>
      <c r="BY559" s="11"/>
      <c r="BZ559" s="11"/>
    </row>
    <row r="560" spans="47:78" ht="18" customHeight="1">
      <c r="AU560" s="30"/>
      <c r="AV560" s="30"/>
      <c r="AW560" s="30"/>
      <c r="AX560" s="30"/>
      <c r="AY560" s="30"/>
      <c r="AZ560" s="30"/>
      <c r="BA560" s="30"/>
      <c r="BB560" s="30"/>
      <c r="BC560" s="30"/>
      <c r="BD560" s="30"/>
      <c r="BE560" s="30"/>
      <c r="BF560" s="30"/>
      <c r="BG560" s="30"/>
      <c r="BH560" s="11"/>
      <c r="BI560" s="11"/>
      <c r="BJ560" s="11"/>
      <c r="BK560" s="11"/>
      <c r="BL560" s="11"/>
      <c r="BM560" s="11"/>
      <c r="BN560" s="11"/>
      <c r="BO560" s="11"/>
      <c r="BP560" s="11"/>
      <c r="BQ560" s="11"/>
      <c r="BR560" s="11"/>
      <c r="BS560" s="11"/>
      <c r="BT560" s="11"/>
      <c r="BU560" s="11"/>
      <c r="BV560" s="11"/>
      <c r="BW560" s="11"/>
      <c r="BX560" s="11"/>
      <c r="BY560" s="11"/>
      <c r="BZ560" s="11"/>
    </row>
    <row r="561" spans="47:78" ht="18" customHeight="1">
      <c r="AU561" s="30"/>
      <c r="AV561" s="30"/>
      <c r="AW561" s="30"/>
      <c r="AX561" s="30"/>
      <c r="AY561" s="30"/>
      <c r="AZ561" s="30"/>
      <c r="BA561" s="30"/>
      <c r="BB561" s="30"/>
      <c r="BC561" s="30"/>
      <c r="BD561" s="30"/>
      <c r="BE561" s="30"/>
      <c r="BF561" s="30"/>
      <c r="BG561" s="30"/>
      <c r="BH561" s="11"/>
      <c r="BI561" s="11"/>
      <c r="BJ561" s="11"/>
      <c r="BK561" s="11"/>
      <c r="BL561" s="11"/>
      <c r="BM561" s="11"/>
      <c r="BN561" s="11"/>
      <c r="BO561" s="11"/>
      <c r="BP561" s="11"/>
      <c r="BQ561" s="11"/>
      <c r="BR561" s="11"/>
      <c r="BS561" s="11"/>
      <c r="BT561" s="11"/>
      <c r="BU561" s="11"/>
      <c r="BV561" s="11"/>
      <c r="BW561" s="11"/>
      <c r="BX561" s="11"/>
      <c r="BY561" s="11"/>
      <c r="BZ561" s="11"/>
    </row>
    <row r="562" spans="47:78" ht="18" customHeight="1">
      <c r="AU562" s="30"/>
      <c r="AV562" s="30"/>
      <c r="AW562" s="30"/>
      <c r="AX562" s="30"/>
      <c r="AY562" s="30"/>
      <c r="AZ562" s="30"/>
      <c r="BA562" s="30"/>
      <c r="BB562" s="30"/>
      <c r="BC562" s="30"/>
      <c r="BD562" s="30"/>
      <c r="BE562" s="30"/>
      <c r="BF562" s="30"/>
      <c r="BG562" s="30"/>
      <c r="BH562" s="11"/>
      <c r="BI562" s="11"/>
      <c r="BJ562" s="11"/>
      <c r="BK562" s="11"/>
      <c r="BL562" s="11"/>
      <c r="BM562" s="11"/>
      <c r="BN562" s="11"/>
      <c r="BO562" s="11"/>
      <c r="BP562" s="11"/>
      <c r="BQ562" s="11"/>
      <c r="BR562" s="11"/>
      <c r="BS562" s="11"/>
      <c r="BT562" s="11"/>
      <c r="BU562" s="11"/>
      <c r="BV562" s="11"/>
      <c r="BW562" s="11"/>
      <c r="BX562" s="11"/>
      <c r="BY562" s="11"/>
      <c r="BZ562" s="11"/>
    </row>
    <row r="563" spans="47:78" ht="18" customHeight="1">
      <c r="AU563" s="30"/>
      <c r="AV563" s="30"/>
      <c r="AW563" s="30"/>
      <c r="AX563" s="30"/>
      <c r="AY563" s="30"/>
      <c r="AZ563" s="30"/>
      <c r="BA563" s="30"/>
      <c r="BB563" s="30"/>
      <c r="BC563" s="30"/>
      <c r="BD563" s="30"/>
      <c r="BE563" s="30"/>
      <c r="BF563" s="30"/>
      <c r="BG563" s="30"/>
      <c r="BH563" s="11"/>
      <c r="BI563" s="11"/>
      <c r="BJ563" s="11"/>
      <c r="BK563" s="11"/>
      <c r="BL563" s="11"/>
      <c r="BM563" s="11"/>
      <c r="BN563" s="11"/>
      <c r="BO563" s="11"/>
      <c r="BP563" s="11"/>
      <c r="BQ563" s="11"/>
      <c r="BR563" s="11"/>
      <c r="BS563" s="11"/>
      <c r="BT563" s="11"/>
      <c r="BU563" s="11"/>
      <c r="BV563" s="11"/>
      <c r="BW563" s="11"/>
      <c r="BX563" s="11"/>
      <c r="BY563" s="11"/>
      <c r="BZ563" s="11"/>
    </row>
    <row r="564" spans="47:78" ht="18" customHeight="1">
      <c r="AU564" s="30"/>
      <c r="AV564" s="30"/>
      <c r="AW564" s="30"/>
      <c r="AX564" s="30"/>
      <c r="AY564" s="30"/>
      <c r="AZ564" s="30"/>
      <c r="BA564" s="30"/>
      <c r="BB564" s="30"/>
      <c r="BC564" s="30"/>
      <c r="BD564" s="30"/>
      <c r="BE564" s="30"/>
      <c r="BF564" s="30"/>
      <c r="BG564" s="30"/>
      <c r="BH564" s="11"/>
      <c r="BI564" s="11"/>
      <c r="BJ564" s="11"/>
      <c r="BK564" s="11"/>
      <c r="BL564" s="11"/>
      <c r="BM564" s="11"/>
      <c r="BN564" s="11"/>
      <c r="BO564" s="11"/>
      <c r="BP564" s="11"/>
      <c r="BQ564" s="11"/>
      <c r="BR564" s="11"/>
      <c r="BS564" s="11"/>
      <c r="BT564" s="11"/>
      <c r="BU564" s="11"/>
      <c r="BV564" s="11"/>
      <c r="BW564" s="11"/>
      <c r="BX564" s="11"/>
      <c r="BY564" s="11"/>
      <c r="BZ564" s="11"/>
    </row>
    <row r="565" spans="47:78" ht="18" customHeight="1">
      <c r="AU565" s="30"/>
      <c r="AV565" s="30"/>
      <c r="AW565" s="30"/>
      <c r="AX565" s="30"/>
      <c r="AY565" s="30"/>
      <c r="AZ565" s="30"/>
      <c r="BA565" s="30"/>
      <c r="BB565" s="30"/>
      <c r="BC565" s="30"/>
      <c r="BD565" s="30"/>
      <c r="BE565" s="30"/>
      <c r="BF565" s="30"/>
      <c r="BG565" s="30"/>
      <c r="BH565" s="11"/>
      <c r="BI565" s="11"/>
      <c r="BJ565" s="11"/>
      <c r="BK565" s="11"/>
      <c r="BL565" s="11"/>
      <c r="BM565" s="11"/>
      <c r="BN565" s="11"/>
      <c r="BO565" s="11"/>
      <c r="BP565" s="11"/>
      <c r="BQ565" s="11"/>
      <c r="BR565" s="11"/>
      <c r="BS565" s="11"/>
      <c r="BT565" s="11"/>
      <c r="BU565" s="11"/>
      <c r="BV565" s="11"/>
      <c r="BW565" s="11"/>
      <c r="BX565" s="11"/>
      <c r="BY565" s="11"/>
      <c r="BZ565" s="11"/>
    </row>
    <row r="566" spans="47:78" ht="18" customHeight="1">
      <c r="AU566" s="30"/>
      <c r="AV566" s="30"/>
      <c r="AW566" s="30"/>
      <c r="AX566" s="30"/>
      <c r="AY566" s="30"/>
      <c r="AZ566" s="30"/>
      <c r="BA566" s="30"/>
      <c r="BB566" s="30"/>
      <c r="BC566" s="30"/>
      <c r="BD566" s="30"/>
      <c r="BE566" s="30"/>
      <c r="BF566" s="30"/>
      <c r="BG566" s="30"/>
      <c r="BH566" s="11"/>
      <c r="BI566" s="11"/>
      <c r="BJ566" s="11"/>
      <c r="BK566" s="11"/>
      <c r="BL566" s="11"/>
      <c r="BM566" s="11"/>
      <c r="BN566" s="11"/>
      <c r="BO566" s="11"/>
      <c r="BP566" s="11"/>
      <c r="BQ566" s="11"/>
      <c r="BR566" s="11"/>
      <c r="BS566" s="11"/>
      <c r="BT566" s="11"/>
      <c r="BU566" s="11"/>
      <c r="BV566" s="11"/>
      <c r="BW566" s="11"/>
      <c r="BX566" s="11"/>
      <c r="BY566" s="11"/>
      <c r="BZ566" s="11"/>
    </row>
    <row r="567" spans="47:78" ht="18" customHeight="1">
      <c r="AU567" s="30"/>
      <c r="AV567" s="30"/>
      <c r="AW567" s="30"/>
      <c r="AX567" s="30"/>
      <c r="AY567" s="30"/>
      <c r="AZ567" s="30"/>
      <c r="BA567" s="30"/>
      <c r="BB567" s="30"/>
      <c r="BC567" s="30"/>
      <c r="BD567" s="30"/>
      <c r="BE567" s="30"/>
      <c r="BF567" s="30"/>
      <c r="BG567" s="30"/>
      <c r="BH567" s="11"/>
      <c r="BI567" s="11"/>
      <c r="BJ567" s="11"/>
      <c r="BK567" s="11"/>
      <c r="BL567" s="11"/>
      <c r="BM567" s="11"/>
      <c r="BN567" s="11"/>
      <c r="BO567" s="11"/>
      <c r="BP567" s="11"/>
      <c r="BQ567" s="11"/>
      <c r="BR567" s="11"/>
      <c r="BS567" s="11"/>
      <c r="BT567" s="11"/>
      <c r="BU567" s="11"/>
      <c r="BV567" s="11"/>
      <c r="BW567" s="11"/>
      <c r="BX567" s="11"/>
      <c r="BY567" s="11"/>
      <c r="BZ567" s="11"/>
    </row>
    <row r="568" spans="47:78" ht="18" customHeight="1">
      <c r="AU568" s="30"/>
      <c r="AV568" s="30"/>
      <c r="AW568" s="30"/>
      <c r="AX568" s="30"/>
      <c r="AY568" s="30"/>
      <c r="AZ568" s="30"/>
      <c r="BA568" s="30"/>
      <c r="BB568" s="30"/>
      <c r="BC568" s="30"/>
      <c r="BD568" s="30"/>
      <c r="BE568" s="30"/>
      <c r="BF568" s="30"/>
      <c r="BG568" s="30"/>
      <c r="BH568" s="11"/>
      <c r="BI568" s="11"/>
      <c r="BJ568" s="11"/>
      <c r="BK568" s="11"/>
      <c r="BL568" s="11"/>
      <c r="BM568" s="11"/>
      <c r="BN568" s="11"/>
      <c r="BO568" s="11"/>
      <c r="BP568" s="11"/>
      <c r="BQ568" s="11"/>
      <c r="BR568" s="11"/>
      <c r="BS568" s="11"/>
      <c r="BT568" s="11"/>
      <c r="BU568" s="11"/>
      <c r="BV568" s="11"/>
      <c r="BW568" s="11"/>
      <c r="BX568" s="11"/>
      <c r="BY568" s="11"/>
      <c r="BZ568" s="11"/>
    </row>
    <row r="569" spans="47:78" ht="18" customHeight="1">
      <c r="AU569" s="30"/>
      <c r="AV569" s="30"/>
      <c r="AW569" s="30"/>
      <c r="AX569" s="30"/>
      <c r="AY569" s="30"/>
      <c r="AZ569" s="30"/>
      <c r="BA569" s="30"/>
      <c r="BB569" s="30"/>
      <c r="BC569" s="30"/>
      <c r="BD569" s="30"/>
      <c r="BE569" s="30"/>
      <c r="BF569" s="30"/>
      <c r="BG569" s="30"/>
      <c r="BH569" s="11"/>
      <c r="BI569" s="11"/>
      <c r="BJ569" s="11"/>
      <c r="BK569" s="11"/>
      <c r="BL569" s="11"/>
      <c r="BM569" s="11"/>
      <c r="BN569" s="11"/>
      <c r="BO569" s="11"/>
      <c r="BP569" s="11"/>
      <c r="BQ569" s="11"/>
      <c r="BR569" s="11"/>
      <c r="BS569" s="11"/>
      <c r="BT569" s="11"/>
      <c r="BU569" s="11"/>
      <c r="BV569" s="11"/>
      <c r="BW569" s="11"/>
      <c r="BX569" s="11"/>
      <c r="BY569" s="11"/>
      <c r="BZ569" s="11"/>
    </row>
    <row r="570" spans="47:78" ht="18" customHeight="1">
      <c r="AU570" s="30"/>
      <c r="AV570" s="30"/>
      <c r="AW570" s="30"/>
      <c r="AX570" s="30"/>
      <c r="AY570" s="30"/>
      <c r="AZ570" s="30"/>
      <c r="BA570" s="30"/>
      <c r="BB570" s="30"/>
      <c r="BC570" s="30"/>
      <c r="BD570" s="30"/>
      <c r="BE570" s="30"/>
      <c r="BF570" s="30"/>
      <c r="BG570" s="30"/>
      <c r="BH570" s="11"/>
      <c r="BI570" s="11"/>
      <c r="BJ570" s="11"/>
      <c r="BK570" s="11"/>
      <c r="BL570" s="11"/>
      <c r="BM570" s="11"/>
      <c r="BN570" s="11"/>
      <c r="BO570" s="11"/>
      <c r="BP570" s="11"/>
      <c r="BQ570" s="11"/>
      <c r="BR570" s="11"/>
      <c r="BS570" s="11"/>
      <c r="BT570" s="11"/>
      <c r="BU570" s="11"/>
      <c r="BV570" s="11"/>
      <c r="BW570" s="11"/>
      <c r="BX570" s="11"/>
      <c r="BY570" s="11"/>
      <c r="BZ570" s="11"/>
    </row>
    <row r="571" spans="47:78" ht="18" customHeight="1">
      <c r="AU571" s="30"/>
      <c r="AV571" s="30"/>
      <c r="AW571" s="30"/>
      <c r="AX571" s="30"/>
      <c r="AY571" s="30"/>
      <c r="AZ571" s="30"/>
      <c r="BA571" s="30"/>
      <c r="BB571" s="30"/>
      <c r="BC571" s="30"/>
      <c r="BD571" s="30"/>
      <c r="BE571" s="30"/>
      <c r="BF571" s="30"/>
      <c r="BG571" s="30"/>
      <c r="BH571" s="11"/>
      <c r="BI571" s="11"/>
      <c r="BJ571" s="11"/>
      <c r="BK571" s="11"/>
      <c r="BL571" s="11"/>
      <c r="BM571" s="11"/>
      <c r="BN571" s="11"/>
      <c r="BO571" s="11"/>
      <c r="BP571" s="11"/>
      <c r="BQ571" s="11"/>
      <c r="BR571" s="11"/>
      <c r="BS571" s="11"/>
      <c r="BT571" s="11"/>
      <c r="BU571" s="11"/>
      <c r="BV571" s="11"/>
      <c r="BW571" s="11"/>
      <c r="BX571" s="11"/>
      <c r="BY571" s="11"/>
      <c r="BZ571" s="11"/>
    </row>
    <row r="572" spans="47:78" ht="18" customHeight="1">
      <c r="AU572" s="30"/>
      <c r="AV572" s="30"/>
      <c r="AW572" s="30"/>
      <c r="AX572" s="30"/>
      <c r="AY572" s="30"/>
      <c r="AZ572" s="30"/>
      <c r="BA572" s="30"/>
      <c r="BB572" s="30"/>
      <c r="BC572" s="30"/>
      <c r="BD572" s="30"/>
      <c r="BE572" s="30"/>
      <c r="BF572" s="30"/>
      <c r="BG572" s="30"/>
      <c r="BH572" s="11"/>
      <c r="BI572" s="11"/>
      <c r="BJ572" s="11"/>
      <c r="BK572" s="11"/>
      <c r="BL572" s="11"/>
      <c r="BM572" s="11"/>
      <c r="BN572" s="11"/>
      <c r="BO572" s="11"/>
      <c r="BP572" s="11"/>
      <c r="BQ572" s="11"/>
      <c r="BR572" s="11"/>
      <c r="BS572" s="11"/>
      <c r="BT572" s="11"/>
      <c r="BU572" s="11"/>
      <c r="BV572" s="11"/>
      <c r="BW572" s="11"/>
      <c r="BX572" s="11"/>
      <c r="BY572" s="11"/>
      <c r="BZ572" s="11"/>
    </row>
    <row r="573" spans="47:78" ht="18" customHeight="1">
      <c r="AU573" s="30"/>
      <c r="AV573" s="30"/>
      <c r="AW573" s="30"/>
      <c r="AX573" s="30"/>
      <c r="AY573" s="30"/>
      <c r="AZ573" s="30"/>
      <c r="BA573" s="30"/>
      <c r="BB573" s="30"/>
      <c r="BC573" s="30"/>
      <c r="BD573" s="30"/>
      <c r="BE573" s="30"/>
      <c r="BF573" s="30"/>
      <c r="BG573" s="30"/>
      <c r="BH573" s="11"/>
      <c r="BI573" s="11"/>
      <c r="BJ573" s="11"/>
      <c r="BK573" s="11"/>
      <c r="BL573" s="11"/>
      <c r="BM573" s="11"/>
      <c r="BN573" s="11"/>
      <c r="BO573" s="11"/>
      <c r="BP573" s="11"/>
      <c r="BQ573" s="11"/>
      <c r="BR573" s="11"/>
      <c r="BS573" s="11"/>
      <c r="BT573" s="11"/>
      <c r="BU573" s="11"/>
      <c r="BV573" s="11"/>
      <c r="BW573" s="11"/>
      <c r="BX573" s="11"/>
      <c r="BY573" s="11"/>
      <c r="BZ573" s="11"/>
    </row>
    <row r="574" spans="47:78" ht="18" customHeight="1">
      <c r="AU574" s="30"/>
      <c r="AV574" s="30"/>
      <c r="AW574" s="30"/>
      <c r="AX574" s="30"/>
      <c r="AY574" s="30"/>
      <c r="AZ574" s="30"/>
      <c r="BA574" s="30"/>
      <c r="BB574" s="30"/>
      <c r="BC574" s="30"/>
      <c r="BD574" s="30"/>
      <c r="BE574" s="30"/>
      <c r="BF574" s="30"/>
      <c r="BG574" s="30"/>
      <c r="BH574" s="11"/>
      <c r="BI574" s="11"/>
      <c r="BJ574" s="11"/>
      <c r="BK574" s="11"/>
      <c r="BL574" s="11"/>
      <c r="BM574" s="11"/>
      <c r="BN574" s="11"/>
      <c r="BO574" s="11"/>
      <c r="BP574" s="11"/>
      <c r="BQ574" s="11"/>
      <c r="BR574" s="11"/>
      <c r="BS574" s="11"/>
      <c r="BT574" s="11"/>
      <c r="BU574" s="11"/>
      <c r="BV574" s="11"/>
      <c r="BW574" s="11"/>
      <c r="BX574" s="11"/>
      <c r="BY574" s="11"/>
      <c r="BZ574" s="11"/>
    </row>
    <row r="575" spans="47:78" ht="18" customHeight="1">
      <c r="AU575" s="30"/>
      <c r="AV575" s="30"/>
      <c r="AW575" s="30"/>
      <c r="AX575" s="30"/>
      <c r="AY575" s="30"/>
      <c r="AZ575" s="30"/>
      <c r="BA575" s="30"/>
      <c r="BB575" s="30"/>
      <c r="BC575" s="30"/>
      <c r="BD575" s="30"/>
      <c r="BE575" s="30"/>
      <c r="BF575" s="30"/>
      <c r="BG575" s="30"/>
      <c r="BH575" s="11"/>
      <c r="BI575" s="11"/>
      <c r="BJ575" s="11"/>
      <c r="BK575" s="11"/>
      <c r="BL575" s="11"/>
      <c r="BM575" s="11"/>
      <c r="BN575" s="11"/>
      <c r="BO575" s="11"/>
      <c r="BP575" s="11"/>
      <c r="BQ575" s="11"/>
      <c r="BR575" s="11"/>
      <c r="BS575" s="11"/>
      <c r="BT575" s="11"/>
      <c r="BU575" s="11"/>
      <c r="BV575" s="11"/>
      <c r="BW575" s="11"/>
      <c r="BX575" s="11"/>
      <c r="BY575" s="11"/>
      <c r="BZ575" s="11"/>
    </row>
    <row r="576" spans="47:78" ht="18" customHeight="1">
      <c r="AU576" s="30"/>
      <c r="AV576" s="30"/>
      <c r="AW576" s="30"/>
      <c r="AX576" s="30"/>
      <c r="AY576" s="30"/>
      <c r="AZ576" s="30"/>
      <c r="BA576" s="30"/>
      <c r="BB576" s="30"/>
      <c r="BC576" s="30"/>
      <c r="BD576" s="30"/>
      <c r="BE576" s="30"/>
      <c r="BF576" s="30"/>
      <c r="BG576" s="30"/>
      <c r="BH576" s="11"/>
      <c r="BI576" s="11"/>
      <c r="BJ576" s="11"/>
      <c r="BK576" s="11"/>
      <c r="BL576" s="11"/>
      <c r="BM576" s="11"/>
      <c r="BN576" s="11"/>
      <c r="BO576" s="11"/>
      <c r="BP576" s="11"/>
      <c r="BQ576" s="11"/>
      <c r="BR576" s="11"/>
      <c r="BS576" s="11"/>
      <c r="BT576" s="11"/>
      <c r="BU576" s="11"/>
      <c r="BV576" s="11"/>
      <c r="BW576" s="11"/>
      <c r="BX576" s="11"/>
      <c r="BY576" s="11"/>
      <c r="BZ576" s="11"/>
    </row>
    <row r="577" spans="47:78" ht="18" customHeight="1">
      <c r="AU577" s="30"/>
      <c r="AV577" s="30"/>
      <c r="AW577" s="30"/>
      <c r="AX577" s="30"/>
      <c r="AY577" s="30"/>
      <c r="AZ577" s="30"/>
      <c r="BA577" s="30"/>
      <c r="BB577" s="30"/>
      <c r="BC577" s="30"/>
      <c r="BD577" s="30"/>
      <c r="BE577" s="30"/>
      <c r="BF577" s="30"/>
      <c r="BG577" s="30"/>
      <c r="BH577" s="11"/>
      <c r="BI577" s="11"/>
      <c r="BJ577" s="11"/>
      <c r="BK577" s="11"/>
      <c r="BL577" s="11"/>
      <c r="BM577" s="11"/>
      <c r="BN577" s="11"/>
      <c r="BO577" s="11"/>
      <c r="BP577" s="11"/>
      <c r="BQ577" s="11"/>
      <c r="BR577" s="11"/>
      <c r="BS577" s="11"/>
      <c r="BT577" s="11"/>
      <c r="BU577" s="11"/>
      <c r="BV577" s="11"/>
      <c r="BW577" s="11"/>
      <c r="BX577" s="11"/>
      <c r="BY577" s="11"/>
      <c r="BZ577" s="11"/>
    </row>
    <row r="578" spans="47:78" ht="18" customHeight="1">
      <c r="AU578" s="30"/>
      <c r="AV578" s="30"/>
      <c r="AW578" s="30"/>
      <c r="AX578" s="30"/>
      <c r="AY578" s="30"/>
      <c r="AZ578" s="30"/>
      <c r="BA578" s="30"/>
      <c r="BB578" s="30"/>
      <c r="BC578" s="30"/>
      <c r="BD578" s="30"/>
      <c r="BE578" s="30"/>
      <c r="BF578" s="30"/>
      <c r="BG578" s="30"/>
      <c r="BH578" s="11"/>
      <c r="BI578" s="11"/>
      <c r="BJ578" s="11"/>
      <c r="BK578" s="11"/>
      <c r="BL578" s="11"/>
      <c r="BM578" s="11"/>
      <c r="BN578" s="11"/>
      <c r="BO578" s="11"/>
      <c r="BP578" s="11"/>
      <c r="BQ578" s="11"/>
      <c r="BR578" s="11"/>
      <c r="BS578" s="11"/>
      <c r="BT578" s="11"/>
      <c r="BU578" s="11"/>
      <c r="BV578" s="11"/>
      <c r="BW578" s="11"/>
      <c r="BX578" s="11"/>
      <c r="BY578" s="11"/>
      <c r="BZ578" s="11"/>
    </row>
    <row r="579" spans="47:78" ht="18" customHeight="1">
      <c r="AU579" s="30"/>
      <c r="AV579" s="30"/>
      <c r="AW579" s="30"/>
      <c r="AX579" s="30"/>
      <c r="AY579" s="30"/>
      <c r="AZ579" s="30"/>
      <c r="BA579" s="30"/>
      <c r="BB579" s="30"/>
      <c r="BC579" s="30"/>
      <c r="BD579" s="30"/>
      <c r="BE579" s="30"/>
      <c r="BF579" s="30"/>
      <c r="BG579" s="30"/>
      <c r="BH579" s="11"/>
      <c r="BI579" s="11"/>
      <c r="BJ579" s="11"/>
      <c r="BK579" s="11"/>
      <c r="BL579" s="11"/>
      <c r="BM579" s="11"/>
      <c r="BN579" s="11"/>
      <c r="BO579" s="11"/>
      <c r="BP579" s="11"/>
      <c r="BQ579" s="11"/>
      <c r="BR579" s="11"/>
      <c r="BS579" s="11"/>
      <c r="BT579" s="11"/>
      <c r="BU579" s="11"/>
      <c r="BV579" s="11"/>
      <c r="BW579" s="11"/>
      <c r="BX579" s="11"/>
      <c r="BY579" s="11"/>
      <c r="BZ579" s="11"/>
    </row>
    <row r="580" spans="47:78" ht="18" customHeight="1">
      <c r="AU580" s="30"/>
      <c r="AV580" s="30"/>
      <c r="AW580" s="30"/>
      <c r="AX580" s="30"/>
      <c r="AY580" s="30"/>
      <c r="AZ580" s="30"/>
      <c r="BA580" s="30"/>
      <c r="BB580" s="30"/>
      <c r="BC580" s="30"/>
      <c r="BD580" s="30"/>
      <c r="BE580" s="30"/>
      <c r="BF580" s="30"/>
      <c r="BG580" s="30"/>
      <c r="BH580" s="11"/>
      <c r="BI580" s="11"/>
      <c r="BJ580" s="11"/>
      <c r="BK580" s="11"/>
      <c r="BL580" s="11"/>
      <c r="BM580" s="11"/>
      <c r="BN580" s="11"/>
      <c r="BO580" s="11"/>
      <c r="BP580" s="11"/>
      <c r="BQ580" s="11"/>
      <c r="BR580" s="11"/>
      <c r="BS580" s="11"/>
      <c r="BT580" s="11"/>
      <c r="BU580" s="11"/>
      <c r="BV580" s="11"/>
      <c r="BW580" s="11"/>
      <c r="BX580" s="11"/>
      <c r="BY580" s="11"/>
      <c r="BZ580" s="11"/>
    </row>
    <row r="581" spans="47:78" ht="18" customHeight="1">
      <c r="AU581" s="30"/>
      <c r="AV581" s="30"/>
      <c r="AW581" s="30"/>
      <c r="AX581" s="30"/>
      <c r="AY581" s="30"/>
      <c r="AZ581" s="30"/>
      <c r="BA581" s="30"/>
      <c r="BB581" s="30"/>
      <c r="BC581" s="30"/>
      <c r="BD581" s="30"/>
      <c r="BE581" s="30"/>
      <c r="BF581" s="30"/>
      <c r="BG581" s="30"/>
      <c r="BH581" s="11"/>
      <c r="BI581" s="11"/>
      <c r="BJ581" s="11"/>
      <c r="BK581" s="11"/>
      <c r="BL581" s="11"/>
      <c r="BM581" s="11"/>
      <c r="BN581" s="11"/>
      <c r="BO581" s="11"/>
      <c r="BP581" s="11"/>
      <c r="BQ581" s="11"/>
      <c r="BR581" s="11"/>
      <c r="BS581" s="11"/>
      <c r="BT581" s="11"/>
      <c r="BU581" s="11"/>
      <c r="BV581" s="11"/>
      <c r="BW581" s="11"/>
      <c r="BX581" s="11"/>
      <c r="BY581" s="11"/>
      <c r="BZ581" s="11"/>
    </row>
    <row r="582" spans="47:78" ht="18" customHeight="1">
      <c r="AU582" s="30"/>
      <c r="AV582" s="30"/>
      <c r="AW582" s="30"/>
      <c r="AX582" s="30"/>
      <c r="AY582" s="30"/>
      <c r="AZ582" s="30"/>
      <c r="BA582" s="30"/>
      <c r="BB582" s="30"/>
      <c r="BC582" s="30"/>
      <c r="BD582" s="30"/>
      <c r="BE582" s="30"/>
      <c r="BF582" s="30"/>
      <c r="BG582" s="30"/>
      <c r="BH582" s="11"/>
      <c r="BI582" s="11"/>
      <c r="BJ582" s="11"/>
      <c r="BK582" s="11"/>
      <c r="BL582" s="11"/>
      <c r="BM582" s="11"/>
      <c r="BN582" s="11"/>
      <c r="BO582" s="11"/>
      <c r="BP582" s="11"/>
      <c r="BQ582" s="11"/>
      <c r="BR582" s="11"/>
      <c r="BS582" s="11"/>
      <c r="BT582" s="11"/>
      <c r="BU582" s="11"/>
      <c r="BV582" s="11"/>
      <c r="BW582" s="11"/>
      <c r="BX582" s="11"/>
      <c r="BY582" s="11"/>
      <c r="BZ582" s="11"/>
    </row>
    <row r="583" spans="47:78" ht="18" customHeight="1">
      <c r="AU583" s="30"/>
      <c r="AV583" s="30"/>
      <c r="AW583" s="30"/>
      <c r="AX583" s="30"/>
      <c r="AY583" s="30"/>
      <c r="AZ583" s="30"/>
      <c r="BA583" s="30"/>
      <c r="BB583" s="30"/>
      <c r="BC583" s="30"/>
      <c r="BD583" s="30"/>
      <c r="BE583" s="30"/>
      <c r="BF583" s="30"/>
      <c r="BG583" s="30"/>
      <c r="BH583" s="11"/>
      <c r="BI583" s="11"/>
      <c r="BJ583" s="11"/>
      <c r="BK583" s="11"/>
      <c r="BL583" s="11"/>
      <c r="BM583" s="11"/>
      <c r="BN583" s="11"/>
      <c r="BO583" s="11"/>
      <c r="BP583" s="11"/>
      <c r="BQ583" s="11"/>
      <c r="BR583" s="11"/>
      <c r="BS583" s="11"/>
      <c r="BT583" s="11"/>
      <c r="BU583" s="11"/>
      <c r="BV583" s="11"/>
      <c r="BW583" s="11"/>
      <c r="BX583" s="11"/>
      <c r="BY583" s="11"/>
      <c r="BZ583" s="11"/>
    </row>
    <row r="584" spans="47:78" ht="18" customHeight="1">
      <c r="AU584" s="30"/>
      <c r="AV584" s="30"/>
      <c r="AW584" s="30"/>
      <c r="AX584" s="30"/>
      <c r="AY584" s="30"/>
      <c r="AZ584" s="30"/>
      <c r="BA584" s="30"/>
      <c r="BB584" s="30"/>
      <c r="BC584" s="30"/>
      <c r="BD584" s="30"/>
      <c r="BE584" s="30"/>
      <c r="BF584" s="30"/>
      <c r="BG584" s="30"/>
      <c r="BH584" s="11"/>
      <c r="BI584" s="11"/>
      <c r="BJ584" s="11"/>
      <c r="BK584" s="11"/>
      <c r="BL584" s="11"/>
      <c r="BM584" s="11"/>
      <c r="BN584" s="11"/>
      <c r="BO584" s="11"/>
      <c r="BP584" s="11"/>
      <c r="BQ584" s="11"/>
      <c r="BR584" s="11"/>
      <c r="BS584" s="11"/>
      <c r="BT584" s="11"/>
      <c r="BU584" s="11"/>
      <c r="BV584" s="11"/>
      <c r="BW584" s="11"/>
      <c r="BX584" s="11"/>
      <c r="BY584" s="11"/>
      <c r="BZ584" s="11"/>
    </row>
    <row r="585" spans="47:78" ht="18" customHeight="1">
      <c r="AU585" s="30"/>
      <c r="AV585" s="30"/>
      <c r="AW585" s="30"/>
      <c r="AX585" s="30"/>
      <c r="AY585" s="30"/>
      <c r="AZ585" s="30"/>
      <c r="BA585" s="30"/>
      <c r="BB585" s="30"/>
      <c r="BC585" s="30"/>
      <c r="BD585" s="30"/>
      <c r="BE585" s="30"/>
      <c r="BF585" s="30"/>
      <c r="BG585" s="30"/>
      <c r="BH585" s="11"/>
      <c r="BI585" s="11"/>
      <c r="BJ585" s="11"/>
      <c r="BK585" s="11"/>
      <c r="BL585" s="11"/>
      <c r="BM585" s="11"/>
      <c r="BN585" s="11"/>
      <c r="BO585" s="11"/>
      <c r="BP585" s="11"/>
      <c r="BQ585" s="11"/>
      <c r="BR585" s="11"/>
      <c r="BS585" s="11"/>
      <c r="BT585" s="11"/>
      <c r="BU585" s="11"/>
      <c r="BV585" s="11"/>
      <c r="BW585" s="11"/>
      <c r="BX585" s="11"/>
      <c r="BY585" s="11"/>
      <c r="BZ585" s="11"/>
    </row>
    <row r="586" spans="47:78" ht="18" customHeight="1">
      <c r="AU586" s="30"/>
      <c r="AV586" s="30"/>
      <c r="AW586" s="30"/>
      <c r="AX586" s="30"/>
      <c r="AY586" s="30"/>
      <c r="AZ586" s="30"/>
      <c r="BA586" s="30"/>
      <c r="BB586" s="30"/>
      <c r="BC586" s="30"/>
      <c r="BD586" s="30"/>
      <c r="BE586" s="30"/>
      <c r="BF586" s="30"/>
      <c r="BG586" s="30"/>
      <c r="BH586" s="11"/>
      <c r="BI586" s="11"/>
      <c r="BJ586" s="11"/>
      <c r="BK586" s="11"/>
      <c r="BL586" s="11"/>
      <c r="BM586" s="11"/>
      <c r="BN586" s="11"/>
      <c r="BO586" s="11"/>
      <c r="BP586" s="11"/>
      <c r="BQ586" s="11"/>
      <c r="BR586" s="11"/>
      <c r="BS586" s="11"/>
      <c r="BT586" s="11"/>
      <c r="BU586" s="11"/>
      <c r="BV586" s="11"/>
      <c r="BW586" s="11"/>
      <c r="BX586" s="11"/>
      <c r="BY586" s="11"/>
      <c r="BZ586" s="11"/>
    </row>
    <row r="587" spans="47:78" ht="18" customHeight="1">
      <c r="AU587" s="30"/>
      <c r="AV587" s="30"/>
      <c r="AW587" s="30"/>
      <c r="AX587" s="30"/>
      <c r="AY587" s="30"/>
      <c r="AZ587" s="30"/>
      <c r="BA587" s="30"/>
      <c r="BB587" s="30"/>
      <c r="BC587" s="30"/>
      <c r="BD587" s="30"/>
      <c r="BE587" s="30"/>
      <c r="BF587" s="30"/>
      <c r="BG587" s="30"/>
      <c r="BH587" s="11"/>
      <c r="BI587" s="11"/>
      <c r="BJ587" s="11"/>
      <c r="BK587" s="11"/>
      <c r="BL587" s="11"/>
      <c r="BM587" s="11"/>
      <c r="BN587" s="11"/>
      <c r="BO587" s="11"/>
      <c r="BP587" s="11"/>
      <c r="BQ587" s="11"/>
      <c r="BR587" s="11"/>
      <c r="BS587" s="11"/>
      <c r="BT587" s="11"/>
      <c r="BU587" s="11"/>
      <c r="BV587" s="11"/>
      <c r="BW587" s="11"/>
      <c r="BX587" s="11"/>
      <c r="BY587" s="11"/>
      <c r="BZ587" s="11"/>
    </row>
    <row r="588" spans="47:78" ht="18" customHeight="1">
      <c r="AU588" s="30"/>
      <c r="AV588" s="30"/>
      <c r="AW588" s="30"/>
      <c r="AX588" s="30"/>
      <c r="AY588" s="30"/>
      <c r="AZ588" s="30"/>
      <c r="BA588" s="30"/>
      <c r="BB588" s="30"/>
      <c r="BC588" s="30"/>
      <c r="BD588" s="30"/>
      <c r="BE588" s="30"/>
      <c r="BF588" s="30"/>
      <c r="BG588" s="30"/>
      <c r="BH588" s="11"/>
      <c r="BI588" s="11"/>
      <c r="BJ588" s="11"/>
      <c r="BK588" s="11"/>
      <c r="BL588" s="11"/>
      <c r="BM588" s="11"/>
      <c r="BN588" s="11"/>
      <c r="BO588" s="11"/>
      <c r="BP588" s="11"/>
      <c r="BQ588" s="11"/>
      <c r="BR588" s="11"/>
      <c r="BS588" s="11"/>
      <c r="BT588" s="11"/>
      <c r="BU588" s="11"/>
      <c r="BV588" s="11"/>
      <c r="BW588" s="11"/>
      <c r="BX588" s="11"/>
      <c r="BY588" s="11"/>
      <c r="BZ588" s="11"/>
    </row>
    <row r="589" spans="47:78" ht="18" customHeight="1">
      <c r="AU589" s="30"/>
      <c r="AV589" s="30"/>
      <c r="AW589" s="30"/>
      <c r="AX589" s="30"/>
      <c r="AY589" s="30"/>
      <c r="AZ589" s="30"/>
      <c r="BA589" s="30"/>
      <c r="BB589" s="30"/>
      <c r="BC589" s="30"/>
      <c r="BD589" s="30"/>
      <c r="BE589" s="30"/>
      <c r="BF589" s="30"/>
      <c r="BG589" s="30"/>
      <c r="BH589" s="11"/>
      <c r="BI589" s="11"/>
      <c r="BJ589" s="11"/>
      <c r="BK589" s="11"/>
      <c r="BL589" s="11"/>
      <c r="BM589" s="11"/>
      <c r="BN589" s="11"/>
      <c r="BO589" s="11"/>
      <c r="BP589" s="11"/>
      <c r="BQ589" s="11"/>
      <c r="BR589" s="11"/>
      <c r="BS589" s="11"/>
      <c r="BT589" s="11"/>
      <c r="BU589" s="11"/>
      <c r="BV589" s="11"/>
      <c r="BW589" s="11"/>
      <c r="BX589" s="11"/>
      <c r="BY589" s="11"/>
      <c r="BZ589" s="11"/>
    </row>
    <row r="590" spans="47:78" ht="18" customHeight="1">
      <c r="AU590" s="30"/>
      <c r="AV590" s="30"/>
      <c r="AW590" s="30"/>
      <c r="AX590" s="30"/>
      <c r="AY590" s="30"/>
      <c r="AZ590" s="30"/>
      <c r="BA590" s="30"/>
      <c r="BB590" s="30"/>
      <c r="BC590" s="30"/>
      <c r="BD590" s="30"/>
      <c r="BE590" s="30"/>
      <c r="BF590" s="30"/>
      <c r="BG590" s="30"/>
      <c r="BH590" s="11"/>
      <c r="BI590" s="11"/>
      <c r="BJ590" s="11"/>
      <c r="BK590" s="11"/>
      <c r="BL590" s="11"/>
      <c r="BM590" s="11"/>
      <c r="BN590" s="11"/>
      <c r="BO590" s="11"/>
      <c r="BP590" s="11"/>
      <c r="BQ590" s="11"/>
      <c r="BR590" s="11"/>
      <c r="BS590" s="11"/>
      <c r="BT590" s="11"/>
      <c r="BU590" s="11"/>
      <c r="BV590" s="11"/>
      <c r="BW590" s="11"/>
      <c r="BX590" s="11"/>
      <c r="BY590" s="11"/>
      <c r="BZ590" s="11"/>
    </row>
    <row r="591" spans="47:78" ht="18" customHeight="1">
      <c r="AU591" s="30"/>
      <c r="AV591" s="30"/>
      <c r="AW591" s="30"/>
      <c r="AX591" s="30"/>
      <c r="AY591" s="30"/>
      <c r="AZ591" s="30"/>
      <c r="BA591" s="30"/>
      <c r="BB591" s="30"/>
      <c r="BC591" s="30"/>
      <c r="BD591" s="30"/>
      <c r="BE591" s="30"/>
      <c r="BF591" s="30"/>
      <c r="BG591" s="30"/>
      <c r="BH591" s="11"/>
      <c r="BI591" s="11"/>
      <c r="BJ591" s="11"/>
      <c r="BK591" s="11"/>
      <c r="BL591" s="11"/>
      <c r="BM591" s="11"/>
      <c r="BN591" s="11"/>
      <c r="BO591" s="11"/>
      <c r="BP591" s="11"/>
      <c r="BQ591" s="11"/>
      <c r="BR591" s="11"/>
      <c r="BS591" s="11"/>
      <c r="BT591" s="11"/>
      <c r="BU591" s="11"/>
      <c r="BV591" s="11"/>
      <c r="BW591" s="11"/>
      <c r="BX591" s="11"/>
      <c r="BY591" s="11"/>
      <c r="BZ591" s="11"/>
    </row>
    <row r="592" spans="47:78" ht="18" customHeight="1">
      <c r="AU592" s="30"/>
      <c r="AV592" s="30"/>
      <c r="AW592" s="30"/>
      <c r="AX592" s="30"/>
      <c r="AY592" s="30"/>
      <c r="AZ592" s="30"/>
      <c r="BA592" s="30"/>
      <c r="BB592" s="30"/>
      <c r="BC592" s="30"/>
      <c r="BD592" s="30"/>
      <c r="BE592" s="30"/>
      <c r="BF592" s="30"/>
      <c r="BG592" s="30"/>
      <c r="BH592" s="11"/>
      <c r="BI592" s="11"/>
      <c r="BJ592" s="11"/>
      <c r="BK592" s="11"/>
      <c r="BL592" s="11"/>
      <c r="BM592" s="11"/>
      <c r="BN592" s="11"/>
      <c r="BO592" s="11"/>
      <c r="BP592" s="11"/>
      <c r="BQ592" s="11"/>
      <c r="BR592" s="11"/>
      <c r="BS592" s="11"/>
      <c r="BT592" s="11"/>
      <c r="BU592" s="11"/>
      <c r="BV592" s="11"/>
      <c r="BW592" s="11"/>
      <c r="BX592" s="11"/>
      <c r="BY592" s="11"/>
      <c r="BZ592" s="11"/>
    </row>
    <row r="593" spans="47:78" ht="18" customHeight="1">
      <c r="AU593" s="30"/>
      <c r="AV593" s="30"/>
      <c r="AW593" s="30"/>
      <c r="AX593" s="30"/>
      <c r="AY593" s="30"/>
      <c r="AZ593" s="30"/>
      <c r="BA593" s="30"/>
      <c r="BB593" s="30"/>
      <c r="BC593" s="30"/>
      <c r="BD593" s="30"/>
      <c r="BE593" s="30"/>
      <c r="BF593" s="30"/>
      <c r="BG593" s="30"/>
      <c r="BH593" s="11"/>
      <c r="BI593" s="11"/>
      <c r="BJ593" s="11"/>
      <c r="BK593" s="11"/>
      <c r="BL593" s="11"/>
      <c r="BM593" s="11"/>
      <c r="BN593" s="11"/>
      <c r="BO593" s="11"/>
      <c r="BP593" s="11"/>
      <c r="BQ593" s="11"/>
      <c r="BR593" s="11"/>
      <c r="BS593" s="11"/>
      <c r="BT593" s="11"/>
      <c r="BU593" s="11"/>
      <c r="BV593" s="11"/>
      <c r="BW593" s="11"/>
      <c r="BX593" s="11"/>
      <c r="BY593" s="11"/>
      <c r="BZ593" s="11"/>
    </row>
    <row r="594" spans="47:78" ht="18" customHeight="1">
      <c r="AU594" s="30"/>
      <c r="AV594" s="30"/>
      <c r="AW594" s="30"/>
      <c r="AX594" s="30"/>
      <c r="AY594" s="30"/>
      <c r="AZ594" s="30"/>
      <c r="BA594" s="30"/>
      <c r="BB594" s="30"/>
      <c r="BC594" s="30"/>
      <c r="BD594" s="30"/>
      <c r="BE594" s="30"/>
      <c r="BF594" s="30"/>
      <c r="BG594" s="30"/>
      <c r="BH594" s="11"/>
      <c r="BI594" s="11"/>
      <c r="BJ594" s="11"/>
      <c r="BK594" s="11"/>
      <c r="BL594" s="11"/>
      <c r="BM594" s="11"/>
      <c r="BN594" s="11"/>
      <c r="BO594" s="11"/>
      <c r="BP594" s="11"/>
      <c r="BQ594" s="11"/>
      <c r="BR594" s="11"/>
      <c r="BS594" s="11"/>
      <c r="BT594" s="11"/>
      <c r="BU594" s="11"/>
      <c r="BV594" s="11"/>
      <c r="BW594" s="11"/>
      <c r="BX594" s="11"/>
      <c r="BY594" s="11"/>
      <c r="BZ594" s="11"/>
    </row>
    <row r="595" spans="47:78" ht="18" customHeight="1">
      <c r="AU595" s="30"/>
      <c r="AV595" s="30"/>
      <c r="AW595" s="30"/>
      <c r="AX595" s="30"/>
      <c r="AY595" s="30"/>
      <c r="AZ595" s="30"/>
      <c r="BA595" s="30"/>
      <c r="BB595" s="30"/>
      <c r="BC595" s="30"/>
      <c r="BD595" s="30"/>
      <c r="BE595" s="30"/>
      <c r="BF595" s="30"/>
      <c r="BG595" s="30"/>
      <c r="BH595" s="11"/>
      <c r="BI595" s="11"/>
      <c r="BJ595" s="11"/>
      <c r="BK595" s="11"/>
      <c r="BL595" s="11"/>
      <c r="BM595" s="11"/>
      <c r="BN595" s="11"/>
      <c r="BO595" s="11"/>
      <c r="BP595" s="11"/>
      <c r="BQ595" s="11"/>
      <c r="BR595" s="11"/>
      <c r="BS595" s="11"/>
      <c r="BT595" s="11"/>
      <c r="BU595" s="11"/>
      <c r="BV595" s="11"/>
      <c r="BW595" s="11"/>
      <c r="BX595" s="11"/>
      <c r="BY595" s="11"/>
      <c r="BZ595" s="11"/>
    </row>
    <row r="596" spans="47:78" ht="18" customHeight="1">
      <c r="AU596" s="30"/>
      <c r="AV596" s="30"/>
      <c r="AW596" s="30"/>
      <c r="AX596" s="30"/>
      <c r="AY596" s="30"/>
      <c r="AZ596" s="30"/>
      <c r="BA596" s="30"/>
      <c r="BB596" s="30"/>
      <c r="BC596" s="30"/>
      <c r="BD596" s="30"/>
      <c r="BE596" s="30"/>
      <c r="BF596" s="30"/>
      <c r="BG596" s="30"/>
      <c r="BH596" s="11"/>
      <c r="BI596" s="11"/>
      <c r="BJ596" s="11"/>
      <c r="BK596" s="11"/>
      <c r="BL596" s="11"/>
      <c r="BM596" s="11"/>
      <c r="BN596" s="11"/>
      <c r="BO596" s="11"/>
      <c r="BP596" s="11"/>
      <c r="BQ596" s="11"/>
      <c r="BR596" s="11"/>
      <c r="BS596" s="11"/>
      <c r="BT596" s="11"/>
      <c r="BU596" s="11"/>
      <c r="BV596" s="11"/>
      <c r="BW596" s="11"/>
      <c r="BX596" s="11"/>
      <c r="BY596" s="11"/>
      <c r="BZ596" s="11"/>
    </row>
    <row r="597" spans="47:78" ht="18" customHeight="1">
      <c r="AU597" s="30"/>
      <c r="AV597" s="30"/>
      <c r="AW597" s="30"/>
      <c r="AX597" s="30"/>
      <c r="AY597" s="30"/>
      <c r="AZ597" s="30"/>
      <c r="BA597" s="30"/>
      <c r="BB597" s="30"/>
      <c r="BC597" s="30"/>
      <c r="BD597" s="30"/>
      <c r="BE597" s="30"/>
      <c r="BF597" s="30"/>
      <c r="BG597" s="30"/>
      <c r="BH597" s="11"/>
      <c r="BI597" s="11"/>
      <c r="BJ597" s="11"/>
      <c r="BK597" s="11"/>
      <c r="BL597" s="11"/>
      <c r="BM597" s="11"/>
      <c r="BN597" s="11"/>
      <c r="BO597" s="11"/>
      <c r="BP597" s="11"/>
      <c r="BQ597" s="11"/>
      <c r="BR597" s="11"/>
      <c r="BS597" s="11"/>
      <c r="BT597" s="11"/>
      <c r="BU597" s="11"/>
      <c r="BV597" s="11"/>
      <c r="BW597" s="11"/>
      <c r="BX597" s="11"/>
      <c r="BY597" s="11"/>
      <c r="BZ597" s="11"/>
    </row>
    <row r="598" spans="47:78" ht="18" customHeight="1">
      <c r="AU598" s="30"/>
      <c r="AV598" s="30"/>
      <c r="AW598" s="30"/>
      <c r="AX598" s="30"/>
      <c r="AY598" s="30"/>
      <c r="AZ598" s="30"/>
      <c r="BA598" s="30"/>
      <c r="BB598" s="30"/>
      <c r="BC598" s="30"/>
      <c r="BD598" s="30"/>
      <c r="BE598" s="30"/>
      <c r="BF598" s="30"/>
      <c r="BG598" s="30"/>
      <c r="BH598" s="11"/>
      <c r="BI598" s="11"/>
      <c r="BJ598" s="11"/>
      <c r="BK598" s="11"/>
      <c r="BL598" s="11"/>
      <c r="BM598" s="11"/>
      <c r="BN598" s="11"/>
      <c r="BO598" s="11"/>
      <c r="BP598" s="11"/>
      <c r="BQ598" s="11"/>
      <c r="BR598" s="11"/>
      <c r="BS598" s="11"/>
      <c r="BT598" s="11"/>
      <c r="BU598" s="11"/>
      <c r="BV598" s="11"/>
      <c r="BW598" s="11"/>
      <c r="BX598" s="11"/>
      <c r="BY598" s="11"/>
      <c r="BZ598" s="11"/>
    </row>
    <row r="599" spans="47:78" ht="18" customHeight="1">
      <c r="AU599" s="30"/>
      <c r="AV599" s="30"/>
      <c r="AW599" s="30"/>
      <c r="AX599" s="30"/>
      <c r="AY599" s="30"/>
      <c r="AZ599" s="30"/>
      <c r="BA599" s="30"/>
      <c r="BB599" s="30"/>
      <c r="BC599" s="30"/>
      <c r="BD599" s="30"/>
      <c r="BE599" s="30"/>
      <c r="BF599" s="30"/>
      <c r="BG599" s="30"/>
      <c r="BH599" s="11"/>
      <c r="BI599" s="11"/>
      <c r="BJ599" s="11"/>
      <c r="BK599" s="11"/>
      <c r="BL599" s="11"/>
      <c r="BM599" s="11"/>
      <c r="BN599" s="11"/>
      <c r="BO599" s="11"/>
      <c r="BP599" s="11"/>
      <c r="BQ599" s="11"/>
      <c r="BR599" s="11"/>
      <c r="BS599" s="11"/>
      <c r="BT599" s="11"/>
      <c r="BU599" s="11"/>
      <c r="BV599" s="11"/>
      <c r="BW599" s="11"/>
      <c r="BX599" s="11"/>
      <c r="BY599" s="11"/>
      <c r="BZ599" s="11"/>
    </row>
    <row r="600" spans="47:78" ht="18" customHeight="1">
      <c r="AU600" s="30"/>
      <c r="AV600" s="30"/>
      <c r="AW600" s="30"/>
      <c r="AX600" s="30"/>
      <c r="AY600" s="30"/>
      <c r="AZ600" s="30"/>
      <c r="BA600" s="30"/>
      <c r="BB600" s="30"/>
      <c r="BC600" s="30"/>
      <c r="BD600" s="30"/>
      <c r="BE600" s="30"/>
      <c r="BF600" s="30"/>
      <c r="BG600" s="30"/>
      <c r="BH600" s="11"/>
      <c r="BI600" s="11"/>
      <c r="BJ600" s="11"/>
      <c r="BK600" s="11"/>
      <c r="BL600" s="11"/>
      <c r="BM600" s="11"/>
      <c r="BN600" s="11"/>
      <c r="BO600" s="11"/>
      <c r="BP600" s="11"/>
      <c r="BQ600" s="11"/>
      <c r="BR600" s="11"/>
      <c r="BS600" s="11"/>
      <c r="BT600" s="11"/>
      <c r="BU600" s="11"/>
      <c r="BV600" s="11"/>
      <c r="BW600" s="11"/>
      <c r="BX600" s="11"/>
      <c r="BY600" s="11"/>
      <c r="BZ600" s="11"/>
    </row>
    <row r="601" spans="47:78" ht="18" customHeight="1">
      <c r="AU601" s="30"/>
      <c r="AV601" s="30"/>
      <c r="AW601" s="30"/>
      <c r="AX601" s="30"/>
      <c r="AY601" s="30"/>
      <c r="AZ601" s="30"/>
      <c r="BA601" s="30"/>
      <c r="BB601" s="30"/>
      <c r="BC601" s="30"/>
      <c r="BD601" s="30"/>
      <c r="BE601" s="30"/>
      <c r="BF601" s="30"/>
      <c r="BG601" s="30"/>
      <c r="BH601" s="11"/>
      <c r="BI601" s="11"/>
      <c r="BJ601" s="11"/>
      <c r="BK601" s="11"/>
      <c r="BL601" s="11"/>
      <c r="BM601" s="11"/>
      <c r="BN601" s="11"/>
      <c r="BO601" s="11"/>
      <c r="BP601" s="11"/>
      <c r="BQ601" s="11"/>
      <c r="BR601" s="11"/>
      <c r="BS601" s="11"/>
      <c r="BT601" s="11"/>
      <c r="BU601" s="11"/>
      <c r="BV601" s="11"/>
      <c r="BW601" s="11"/>
      <c r="BX601" s="11"/>
      <c r="BY601" s="11"/>
      <c r="BZ601" s="11"/>
    </row>
    <row r="602" spans="47:78" ht="18" customHeight="1">
      <c r="AU602" s="30"/>
      <c r="AV602" s="30"/>
      <c r="AW602" s="30"/>
      <c r="AX602" s="30"/>
      <c r="AY602" s="30"/>
      <c r="AZ602" s="30"/>
      <c r="BA602" s="30"/>
      <c r="BB602" s="30"/>
      <c r="BC602" s="30"/>
      <c r="BD602" s="30"/>
      <c r="BE602" s="30"/>
      <c r="BF602" s="30"/>
      <c r="BG602" s="30"/>
      <c r="BH602" s="11"/>
      <c r="BI602" s="11"/>
      <c r="BJ602" s="11"/>
      <c r="BK602" s="11"/>
      <c r="BL602" s="11"/>
      <c r="BM602" s="11"/>
      <c r="BN602" s="11"/>
      <c r="BO602" s="11"/>
      <c r="BP602" s="11"/>
      <c r="BQ602" s="11"/>
      <c r="BR602" s="11"/>
      <c r="BS602" s="11"/>
      <c r="BT602" s="11"/>
      <c r="BU602" s="11"/>
      <c r="BV602" s="11"/>
      <c r="BW602" s="11"/>
      <c r="BX602" s="11"/>
      <c r="BY602" s="11"/>
      <c r="BZ602" s="11"/>
    </row>
    <row r="603" spans="47:78" ht="18" customHeight="1">
      <c r="AU603" s="30"/>
      <c r="AV603" s="30"/>
      <c r="AW603" s="30"/>
      <c r="AX603" s="30"/>
      <c r="AY603" s="30"/>
      <c r="AZ603" s="30"/>
      <c r="BA603" s="30"/>
      <c r="BB603" s="30"/>
      <c r="BC603" s="30"/>
      <c r="BD603" s="30"/>
      <c r="BE603" s="30"/>
      <c r="BF603" s="30"/>
      <c r="BG603" s="30"/>
      <c r="BH603" s="11"/>
      <c r="BI603" s="11"/>
      <c r="BJ603" s="11"/>
      <c r="BK603" s="11"/>
      <c r="BL603" s="11"/>
      <c r="BM603" s="11"/>
      <c r="BN603" s="11"/>
      <c r="BO603" s="11"/>
      <c r="BP603" s="11"/>
      <c r="BQ603" s="11"/>
      <c r="BR603" s="11"/>
      <c r="BS603" s="11"/>
      <c r="BT603" s="11"/>
      <c r="BU603" s="11"/>
      <c r="BV603" s="11"/>
      <c r="BW603" s="11"/>
      <c r="BX603" s="11"/>
      <c r="BY603" s="11"/>
      <c r="BZ603" s="11"/>
    </row>
    <row r="604" spans="47:78" ht="18" customHeight="1">
      <c r="AU604" s="30"/>
      <c r="AV604" s="30"/>
      <c r="AW604" s="30"/>
      <c r="AX604" s="30"/>
      <c r="AY604" s="30"/>
      <c r="AZ604" s="30"/>
      <c r="BA604" s="30"/>
      <c r="BB604" s="30"/>
      <c r="BC604" s="30"/>
      <c r="BD604" s="30"/>
      <c r="BE604" s="30"/>
      <c r="BF604" s="30"/>
      <c r="BG604" s="30"/>
      <c r="BH604" s="11"/>
      <c r="BI604" s="11"/>
      <c r="BJ604" s="11"/>
      <c r="BK604" s="11"/>
      <c r="BL604" s="11"/>
      <c r="BM604" s="11"/>
      <c r="BN604" s="11"/>
      <c r="BO604" s="11"/>
      <c r="BP604" s="11"/>
      <c r="BQ604" s="11"/>
      <c r="BR604" s="11"/>
      <c r="BS604" s="11"/>
      <c r="BT604" s="11"/>
      <c r="BU604" s="11"/>
      <c r="BV604" s="11"/>
      <c r="BW604" s="11"/>
      <c r="BX604" s="11"/>
      <c r="BY604" s="11"/>
      <c r="BZ604" s="11"/>
    </row>
    <row r="605" spans="47:78" ht="18" customHeight="1">
      <c r="AU605" s="30"/>
      <c r="AV605" s="30"/>
      <c r="AW605" s="30"/>
      <c r="AX605" s="30"/>
      <c r="AY605" s="30"/>
      <c r="AZ605" s="30"/>
      <c r="BA605" s="30"/>
      <c r="BB605" s="30"/>
      <c r="BC605" s="30"/>
      <c r="BD605" s="30"/>
      <c r="BE605" s="30"/>
      <c r="BF605" s="30"/>
      <c r="BG605" s="30"/>
      <c r="BH605" s="11"/>
      <c r="BI605" s="11"/>
      <c r="BJ605" s="11"/>
      <c r="BK605" s="11"/>
      <c r="BL605" s="11"/>
      <c r="BM605" s="11"/>
      <c r="BN605" s="11"/>
      <c r="BO605" s="11"/>
      <c r="BP605" s="11"/>
      <c r="BQ605" s="11"/>
      <c r="BR605" s="11"/>
      <c r="BS605" s="11"/>
      <c r="BT605" s="11"/>
      <c r="BU605" s="11"/>
      <c r="BV605" s="11"/>
      <c r="BW605" s="11"/>
      <c r="BX605" s="11"/>
      <c r="BY605" s="11"/>
      <c r="BZ605" s="11"/>
    </row>
    <row r="606" spans="47:78" ht="18" customHeight="1">
      <c r="AU606" s="30"/>
      <c r="AV606" s="30"/>
      <c r="AW606" s="30"/>
      <c r="AX606" s="30"/>
      <c r="AY606" s="30"/>
      <c r="AZ606" s="30"/>
      <c r="BA606" s="30"/>
      <c r="BB606" s="30"/>
      <c r="BC606" s="30"/>
      <c r="BD606" s="30"/>
      <c r="BE606" s="30"/>
      <c r="BF606" s="30"/>
      <c r="BG606" s="30"/>
      <c r="BH606" s="11"/>
      <c r="BI606" s="11"/>
      <c r="BJ606" s="11"/>
      <c r="BK606" s="11"/>
      <c r="BL606" s="11"/>
      <c r="BM606" s="11"/>
      <c r="BN606" s="11"/>
      <c r="BO606" s="11"/>
      <c r="BP606" s="11"/>
      <c r="BQ606" s="11"/>
      <c r="BR606" s="11"/>
      <c r="BS606" s="11"/>
      <c r="BT606" s="11"/>
      <c r="BU606" s="11"/>
      <c r="BV606" s="11"/>
      <c r="BW606" s="11"/>
      <c r="BX606" s="11"/>
      <c r="BY606" s="11"/>
      <c r="BZ606" s="11"/>
    </row>
    <row r="607" spans="47:78" ht="18" customHeight="1">
      <c r="AU607" s="30"/>
      <c r="AV607" s="30"/>
      <c r="AW607" s="30"/>
      <c r="AX607" s="30"/>
      <c r="AY607" s="30"/>
      <c r="AZ607" s="30"/>
      <c r="BA607" s="30"/>
      <c r="BB607" s="30"/>
      <c r="BC607" s="30"/>
      <c r="BD607" s="30"/>
      <c r="BE607" s="30"/>
      <c r="BF607" s="30"/>
      <c r="BG607" s="30"/>
      <c r="BH607" s="11"/>
      <c r="BI607" s="11"/>
      <c r="BJ607" s="11"/>
      <c r="BK607" s="11"/>
      <c r="BL607" s="11"/>
      <c r="BM607" s="11"/>
      <c r="BN607" s="11"/>
      <c r="BO607" s="11"/>
      <c r="BP607" s="11"/>
      <c r="BQ607" s="11"/>
      <c r="BR607" s="11"/>
      <c r="BS607" s="11"/>
      <c r="BT607" s="11"/>
      <c r="BU607" s="11"/>
      <c r="BV607" s="11"/>
      <c r="BW607" s="11"/>
      <c r="BX607" s="11"/>
      <c r="BY607" s="11"/>
      <c r="BZ607" s="11"/>
    </row>
    <row r="608" spans="47:78" ht="18" customHeight="1">
      <c r="AU608" s="30"/>
      <c r="AV608" s="30"/>
      <c r="AW608" s="30"/>
      <c r="AX608" s="30"/>
      <c r="AY608" s="30"/>
      <c r="AZ608" s="30"/>
      <c r="BA608" s="30"/>
      <c r="BB608" s="30"/>
      <c r="BC608" s="30"/>
      <c r="BD608" s="30"/>
      <c r="BE608" s="30"/>
      <c r="BF608" s="30"/>
      <c r="BG608" s="30"/>
      <c r="BH608" s="11"/>
      <c r="BI608" s="11"/>
      <c r="BJ608" s="11"/>
      <c r="BK608" s="11"/>
      <c r="BL608" s="11"/>
      <c r="BM608" s="11"/>
      <c r="BN608" s="11"/>
      <c r="BO608" s="11"/>
      <c r="BP608" s="11"/>
      <c r="BQ608" s="11"/>
      <c r="BR608" s="11"/>
      <c r="BS608" s="11"/>
      <c r="BT608" s="11"/>
      <c r="BU608" s="11"/>
      <c r="BV608" s="11"/>
      <c r="BW608" s="11"/>
      <c r="BX608" s="11"/>
      <c r="BY608" s="11"/>
      <c r="BZ608" s="11"/>
    </row>
    <row r="609" spans="47:78" ht="18" customHeight="1">
      <c r="AU609" s="30"/>
      <c r="AV609" s="30"/>
      <c r="AW609" s="30"/>
      <c r="AX609" s="30"/>
      <c r="AY609" s="30"/>
      <c r="AZ609" s="30"/>
      <c r="BA609" s="30"/>
      <c r="BB609" s="30"/>
      <c r="BC609" s="30"/>
      <c r="BD609" s="30"/>
      <c r="BE609" s="30"/>
      <c r="BF609" s="30"/>
      <c r="BG609" s="30"/>
      <c r="BH609" s="11"/>
      <c r="BI609" s="11"/>
      <c r="BJ609" s="11"/>
      <c r="BK609" s="11"/>
      <c r="BL609" s="11"/>
      <c r="BM609" s="11"/>
      <c r="BN609" s="11"/>
      <c r="BO609" s="11"/>
      <c r="BP609" s="11"/>
      <c r="BQ609" s="11"/>
      <c r="BR609" s="11"/>
      <c r="BS609" s="11"/>
      <c r="BT609" s="11"/>
      <c r="BU609" s="11"/>
      <c r="BV609" s="11"/>
      <c r="BW609" s="11"/>
      <c r="BX609" s="11"/>
      <c r="BY609" s="11"/>
      <c r="BZ609" s="11"/>
    </row>
    <row r="610" spans="47:78" ht="18" customHeight="1">
      <c r="AU610" s="30"/>
      <c r="AV610" s="30"/>
      <c r="AW610" s="30"/>
      <c r="AX610" s="30"/>
      <c r="AY610" s="30"/>
      <c r="AZ610" s="30"/>
      <c r="BA610" s="30"/>
      <c r="BB610" s="30"/>
      <c r="BC610" s="30"/>
      <c r="BD610" s="30"/>
      <c r="BE610" s="30"/>
      <c r="BF610" s="30"/>
      <c r="BG610" s="30"/>
      <c r="BH610" s="11"/>
      <c r="BI610" s="11"/>
      <c r="BJ610" s="11"/>
      <c r="BK610" s="11"/>
      <c r="BL610" s="11"/>
      <c r="BM610" s="11"/>
      <c r="BN610" s="11"/>
      <c r="BO610" s="11"/>
      <c r="BP610" s="11"/>
      <c r="BQ610" s="11"/>
      <c r="BR610" s="11"/>
      <c r="BS610" s="11"/>
      <c r="BT610" s="11"/>
      <c r="BU610" s="11"/>
      <c r="BV610" s="11"/>
      <c r="BW610" s="11"/>
      <c r="BX610" s="11"/>
      <c r="BY610" s="11"/>
      <c r="BZ610" s="11"/>
    </row>
    <row r="611" spans="47:78" ht="18" customHeight="1">
      <c r="AU611" s="30"/>
      <c r="AV611" s="30"/>
      <c r="AW611" s="30"/>
      <c r="AX611" s="30"/>
      <c r="AY611" s="30"/>
      <c r="AZ611" s="30"/>
      <c r="BA611" s="30"/>
      <c r="BB611" s="30"/>
      <c r="BC611" s="30"/>
      <c r="BD611" s="30"/>
      <c r="BE611" s="30"/>
      <c r="BF611" s="30"/>
      <c r="BG611" s="30"/>
      <c r="BH611" s="11"/>
      <c r="BI611" s="11"/>
      <c r="BJ611" s="11"/>
      <c r="BK611" s="11"/>
      <c r="BL611" s="11"/>
      <c r="BM611" s="11"/>
      <c r="BN611" s="11"/>
      <c r="BO611" s="11"/>
      <c r="BP611" s="11"/>
      <c r="BQ611" s="11"/>
      <c r="BR611" s="11"/>
      <c r="BS611" s="11"/>
      <c r="BT611" s="11"/>
      <c r="BU611" s="11"/>
      <c r="BV611" s="11"/>
      <c r="BW611" s="11"/>
      <c r="BX611" s="11"/>
      <c r="BY611" s="11"/>
      <c r="BZ611" s="11"/>
    </row>
    <row r="612" spans="47:78" ht="18" customHeight="1">
      <c r="AU612" s="30"/>
      <c r="AV612" s="30"/>
      <c r="AW612" s="30"/>
      <c r="AX612" s="30"/>
      <c r="AY612" s="30"/>
      <c r="AZ612" s="30"/>
      <c r="BA612" s="30"/>
      <c r="BB612" s="30"/>
      <c r="BC612" s="30"/>
      <c r="BD612" s="30"/>
      <c r="BE612" s="30"/>
      <c r="BF612" s="30"/>
      <c r="BG612" s="30"/>
      <c r="BH612" s="11"/>
      <c r="BI612" s="11"/>
      <c r="BJ612" s="11"/>
      <c r="BK612" s="11"/>
      <c r="BL612" s="11"/>
      <c r="BM612" s="11"/>
      <c r="BN612" s="11"/>
      <c r="BO612" s="11"/>
      <c r="BP612" s="11"/>
      <c r="BQ612" s="11"/>
      <c r="BR612" s="11"/>
      <c r="BS612" s="11"/>
      <c r="BT612" s="11"/>
      <c r="BU612" s="11"/>
      <c r="BV612" s="11"/>
      <c r="BW612" s="11"/>
      <c r="BX612" s="11"/>
      <c r="BY612" s="11"/>
      <c r="BZ612" s="11"/>
    </row>
  </sheetData>
  <mergeCells count="1704">
    <mergeCell ref="BK204:BL204"/>
    <mergeCell ref="BM204:BN204"/>
    <mergeCell ref="BO204:BP204"/>
    <mergeCell ref="BQ204:BU204"/>
    <mergeCell ref="BV204:BZ204"/>
    <mergeCell ref="BK203:BL203"/>
    <mergeCell ref="BM203:BN203"/>
    <mergeCell ref="BO203:BP203"/>
    <mergeCell ref="BQ203:BU203"/>
    <mergeCell ref="BV203:BZ203"/>
    <mergeCell ref="AY204:AZ204"/>
    <mergeCell ref="BA204:BC204"/>
    <mergeCell ref="BD204:BE204"/>
    <mergeCell ref="BF204:BH204"/>
    <mergeCell ref="BI204:BJ204"/>
    <mergeCell ref="BK202:BL202"/>
    <mergeCell ref="BM202:BN202"/>
    <mergeCell ref="BO202:BP202"/>
    <mergeCell ref="BQ202:BU202"/>
    <mergeCell ref="BV202:BZ202"/>
    <mergeCell ref="AY203:AZ203"/>
    <mergeCell ref="BA203:BC203"/>
    <mergeCell ref="BD203:BE203"/>
    <mergeCell ref="BF203:BH203"/>
    <mergeCell ref="BI203:BJ203"/>
    <mergeCell ref="BK201:BL201"/>
    <mergeCell ref="BM201:BN201"/>
    <mergeCell ref="BO201:BP201"/>
    <mergeCell ref="BQ201:BU201"/>
    <mergeCell ref="BV201:BZ201"/>
    <mergeCell ref="AY202:AZ202"/>
    <mergeCell ref="BA202:BC202"/>
    <mergeCell ref="BD202:BE202"/>
    <mergeCell ref="BF202:BH202"/>
    <mergeCell ref="BI202:BJ202"/>
    <mergeCell ref="BK200:BL200"/>
    <mergeCell ref="BM200:BN200"/>
    <mergeCell ref="BO200:BP200"/>
    <mergeCell ref="BQ200:BU200"/>
    <mergeCell ref="BV200:BZ200"/>
    <mergeCell ref="AY201:AZ201"/>
    <mergeCell ref="BA201:BC201"/>
    <mergeCell ref="BD201:BE201"/>
    <mergeCell ref="BF201:BH201"/>
    <mergeCell ref="BI201:BJ201"/>
    <mergeCell ref="BK199:BL199"/>
    <mergeCell ref="BM199:BN199"/>
    <mergeCell ref="BO199:BP199"/>
    <mergeCell ref="BQ199:BU199"/>
    <mergeCell ref="BV199:BZ199"/>
    <mergeCell ref="AY200:AZ200"/>
    <mergeCell ref="BA200:BC200"/>
    <mergeCell ref="BD200:BE200"/>
    <mergeCell ref="BF200:BH200"/>
    <mergeCell ref="BI200:BJ200"/>
    <mergeCell ref="BQ196:BZ196"/>
    <mergeCell ref="AY197:AZ197"/>
    <mergeCell ref="BA197:BZ197"/>
    <mergeCell ref="AY198:AZ198"/>
    <mergeCell ref="BA198:BZ198"/>
    <mergeCell ref="AY199:AZ199"/>
    <mergeCell ref="BA199:BC199"/>
    <mergeCell ref="BD199:BE199"/>
    <mergeCell ref="BF199:BH199"/>
    <mergeCell ref="BI199:BJ199"/>
    <mergeCell ref="BO195:BP195"/>
    <mergeCell ref="BQ195:BZ195"/>
    <mergeCell ref="AY196:AZ196"/>
    <mergeCell ref="BA196:BC196"/>
    <mergeCell ref="BD196:BE196"/>
    <mergeCell ref="BF196:BH196"/>
    <mergeCell ref="BI196:BJ196"/>
    <mergeCell ref="BK196:BL196"/>
    <mergeCell ref="BM196:BN196"/>
    <mergeCell ref="BO196:BP196"/>
    <mergeCell ref="BM194:BN194"/>
    <mergeCell ref="BO194:BP194"/>
    <mergeCell ref="BQ194:BZ194"/>
    <mergeCell ref="AY195:AZ195"/>
    <mergeCell ref="BA195:BC195"/>
    <mergeCell ref="BD195:BE195"/>
    <mergeCell ref="BF195:BH195"/>
    <mergeCell ref="BI195:BJ195"/>
    <mergeCell ref="BK195:BL195"/>
    <mergeCell ref="BM195:BN195"/>
    <mergeCell ref="BK193:BL193"/>
    <mergeCell ref="BM193:BN193"/>
    <mergeCell ref="BO193:BP193"/>
    <mergeCell ref="BQ193:BZ193"/>
    <mergeCell ref="AY194:AZ194"/>
    <mergeCell ref="BA194:BC194"/>
    <mergeCell ref="BD194:BE194"/>
    <mergeCell ref="BF194:BH194"/>
    <mergeCell ref="BI194:BJ194"/>
    <mergeCell ref="BK194:BL194"/>
    <mergeCell ref="BK192:BL192"/>
    <mergeCell ref="BM192:BN192"/>
    <mergeCell ref="BO192:BP192"/>
    <mergeCell ref="BQ192:BU192"/>
    <mergeCell ref="BV192:BZ192"/>
    <mergeCell ref="AY193:AZ193"/>
    <mergeCell ref="BA193:BC193"/>
    <mergeCell ref="BD193:BE193"/>
    <mergeCell ref="BF193:BH193"/>
    <mergeCell ref="BI193:BJ193"/>
    <mergeCell ref="BM190:BN190"/>
    <mergeCell ref="BO190:BP190"/>
    <mergeCell ref="BQ190:BZ190"/>
    <mergeCell ref="AY191:AZ191"/>
    <mergeCell ref="BA191:BZ191"/>
    <mergeCell ref="AY192:AZ192"/>
    <mergeCell ref="BA192:BC192"/>
    <mergeCell ref="BD192:BE192"/>
    <mergeCell ref="BF192:BH192"/>
    <mergeCell ref="BI192:BJ192"/>
    <mergeCell ref="BM189:BN189"/>
    <mergeCell ref="BO189:BP189"/>
    <mergeCell ref="BQ189:BU189"/>
    <mergeCell ref="BV189:BZ189"/>
    <mergeCell ref="AY190:AZ190"/>
    <mergeCell ref="BA190:BC190"/>
    <mergeCell ref="BD190:BE190"/>
    <mergeCell ref="BF190:BH190"/>
    <mergeCell ref="BI190:BJ190"/>
    <mergeCell ref="BK190:BL190"/>
    <mergeCell ref="BM188:BN188"/>
    <mergeCell ref="BO188:BP188"/>
    <mergeCell ref="BQ188:BU188"/>
    <mergeCell ref="BV188:BZ188"/>
    <mergeCell ref="AY189:AZ189"/>
    <mergeCell ref="BA189:BC189"/>
    <mergeCell ref="BD189:BE189"/>
    <mergeCell ref="BF189:BH189"/>
    <mergeCell ref="BI189:BJ189"/>
    <mergeCell ref="BK189:BL189"/>
    <mergeCell ref="BM187:BN187"/>
    <mergeCell ref="BO187:BP187"/>
    <mergeCell ref="BQ187:BU187"/>
    <mergeCell ref="BV187:BZ187"/>
    <mergeCell ref="AY188:AZ188"/>
    <mergeCell ref="BA188:BC188"/>
    <mergeCell ref="BD188:BE188"/>
    <mergeCell ref="BF188:BH188"/>
    <mergeCell ref="BI188:BJ188"/>
    <mergeCell ref="BK188:BL188"/>
    <mergeCell ref="BM186:BN186"/>
    <mergeCell ref="BO186:BP186"/>
    <mergeCell ref="BQ186:BU186"/>
    <mergeCell ref="BV186:BZ186"/>
    <mergeCell ref="AY187:AZ187"/>
    <mergeCell ref="BA187:BC187"/>
    <mergeCell ref="BD187:BE187"/>
    <mergeCell ref="BF187:BH187"/>
    <mergeCell ref="BI187:BJ187"/>
    <mergeCell ref="BK187:BL187"/>
    <mergeCell ref="BQ184:BU184"/>
    <mergeCell ref="BV184:BZ184"/>
    <mergeCell ref="AY185:AZ185"/>
    <mergeCell ref="BA185:BZ185"/>
    <mergeCell ref="AY186:AZ186"/>
    <mergeCell ref="BA186:BC186"/>
    <mergeCell ref="BD186:BE186"/>
    <mergeCell ref="BF186:BH186"/>
    <mergeCell ref="BI186:BJ186"/>
    <mergeCell ref="BK186:BL186"/>
    <mergeCell ref="BO183:BP183"/>
    <mergeCell ref="BQ183:BZ183"/>
    <mergeCell ref="AY184:AZ184"/>
    <mergeCell ref="BA184:BC184"/>
    <mergeCell ref="BD184:BE184"/>
    <mergeCell ref="BF184:BH184"/>
    <mergeCell ref="BI184:BJ184"/>
    <mergeCell ref="BK184:BL184"/>
    <mergeCell ref="BM184:BN184"/>
    <mergeCell ref="BO184:BP184"/>
    <mergeCell ref="BM182:BN182"/>
    <mergeCell ref="BO182:BP182"/>
    <mergeCell ref="BQ182:BZ182"/>
    <mergeCell ref="AY183:AZ183"/>
    <mergeCell ref="BA183:BC183"/>
    <mergeCell ref="BD183:BE183"/>
    <mergeCell ref="BF183:BH183"/>
    <mergeCell ref="BI183:BJ183"/>
    <mergeCell ref="BK183:BL183"/>
    <mergeCell ref="BM183:BN183"/>
    <mergeCell ref="BM181:BN181"/>
    <mergeCell ref="BO181:BP181"/>
    <mergeCell ref="BQ181:BU181"/>
    <mergeCell ref="BV181:BZ181"/>
    <mergeCell ref="AY182:AZ182"/>
    <mergeCell ref="BA182:BC182"/>
    <mergeCell ref="BD182:BE182"/>
    <mergeCell ref="BF182:BH182"/>
    <mergeCell ref="BI182:BJ182"/>
    <mergeCell ref="BK182:BL182"/>
    <mergeCell ref="BM180:BN180"/>
    <mergeCell ref="BO180:BP180"/>
    <mergeCell ref="BQ180:BU180"/>
    <mergeCell ref="BV180:BZ180"/>
    <mergeCell ref="AY181:AZ181"/>
    <mergeCell ref="BA181:BC181"/>
    <mergeCell ref="BD181:BE181"/>
    <mergeCell ref="BF181:BH181"/>
    <mergeCell ref="BI181:BJ181"/>
    <mergeCell ref="BK181:BL181"/>
    <mergeCell ref="BM179:BN179"/>
    <mergeCell ref="BO179:BP179"/>
    <mergeCell ref="BQ179:BU179"/>
    <mergeCell ref="BV179:BZ179"/>
    <mergeCell ref="AY180:AZ180"/>
    <mergeCell ref="BA180:BC180"/>
    <mergeCell ref="BD180:BE180"/>
    <mergeCell ref="BF180:BH180"/>
    <mergeCell ref="BI180:BJ180"/>
    <mergeCell ref="BK180:BL180"/>
    <mergeCell ref="BM178:BN178"/>
    <mergeCell ref="BO178:BP178"/>
    <mergeCell ref="BQ178:BU178"/>
    <mergeCell ref="BV178:BZ178"/>
    <mergeCell ref="AY179:AZ179"/>
    <mergeCell ref="BA179:BC179"/>
    <mergeCell ref="BD179:BE179"/>
    <mergeCell ref="BF179:BH179"/>
    <mergeCell ref="BI179:BJ179"/>
    <mergeCell ref="BK179:BL179"/>
    <mergeCell ref="BQ176:BU176"/>
    <mergeCell ref="BV176:BZ176"/>
    <mergeCell ref="AY177:AZ177"/>
    <mergeCell ref="BA177:BZ177"/>
    <mergeCell ref="AY178:AZ178"/>
    <mergeCell ref="BA178:BC178"/>
    <mergeCell ref="BD178:BE178"/>
    <mergeCell ref="BF178:BH178"/>
    <mergeCell ref="BI178:BJ178"/>
    <mergeCell ref="BK178:BL178"/>
    <mergeCell ref="BO175:BP175"/>
    <mergeCell ref="BQ175:BZ175"/>
    <mergeCell ref="AY176:AZ176"/>
    <mergeCell ref="BA176:BC176"/>
    <mergeCell ref="BD176:BE176"/>
    <mergeCell ref="BF176:BH176"/>
    <mergeCell ref="BI176:BJ176"/>
    <mergeCell ref="BK176:BL176"/>
    <mergeCell ref="BM176:BN176"/>
    <mergeCell ref="BO176:BP176"/>
    <mergeCell ref="BM174:BN174"/>
    <mergeCell ref="BO174:BP174"/>
    <mergeCell ref="BQ174:BZ174"/>
    <mergeCell ref="AY175:AZ175"/>
    <mergeCell ref="BA175:BC175"/>
    <mergeCell ref="BD175:BE175"/>
    <mergeCell ref="BF175:BH175"/>
    <mergeCell ref="BI175:BJ175"/>
    <mergeCell ref="BK175:BL175"/>
    <mergeCell ref="BM175:BN175"/>
    <mergeCell ref="BM173:BN173"/>
    <mergeCell ref="BO173:BP173"/>
    <mergeCell ref="BQ173:BU173"/>
    <mergeCell ref="BV173:BZ173"/>
    <mergeCell ref="AY174:AZ174"/>
    <mergeCell ref="BA174:BC174"/>
    <mergeCell ref="BD174:BE174"/>
    <mergeCell ref="BF174:BH174"/>
    <mergeCell ref="BI174:BJ174"/>
    <mergeCell ref="BK174:BL174"/>
    <mergeCell ref="BM172:BN172"/>
    <mergeCell ref="BO172:BP172"/>
    <mergeCell ref="BQ172:BU172"/>
    <mergeCell ref="BV172:BZ172"/>
    <mergeCell ref="AY173:AZ173"/>
    <mergeCell ref="BA173:BC173"/>
    <mergeCell ref="BD173:BE173"/>
    <mergeCell ref="BF173:BH173"/>
    <mergeCell ref="BI173:BJ173"/>
    <mergeCell ref="BK173:BL173"/>
    <mergeCell ref="BM171:BN171"/>
    <mergeCell ref="BO171:BP171"/>
    <mergeCell ref="BQ171:BU171"/>
    <mergeCell ref="BV171:BZ171"/>
    <mergeCell ref="AY172:AZ172"/>
    <mergeCell ref="BA172:BC172"/>
    <mergeCell ref="BD172:BE172"/>
    <mergeCell ref="BF172:BH172"/>
    <mergeCell ref="BI172:BJ172"/>
    <mergeCell ref="BK172:BL172"/>
    <mergeCell ref="BM170:BN170"/>
    <mergeCell ref="BO170:BP170"/>
    <mergeCell ref="BQ170:BU170"/>
    <mergeCell ref="BV170:BZ170"/>
    <mergeCell ref="AY171:AZ171"/>
    <mergeCell ref="BA171:BC171"/>
    <mergeCell ref="BD171:BE171"/>
    <mergeCell ref="BF171:BH171"/>
    <mergeCell ref="BI171:BJ171"/>
    <mergeCell ref="BK171:BL171"/>
    <mergeCell ref="BQ168:BU168"/>
    <mergeCell ref="BV168:BZ168"/>
    <mergeCell ref="AY169:AZ169"/>
    <mergeCell ref="BA169:BZ169"/>
    <mergeCell ref="AY170:AZ170"/>
    <mergeCell ref="BA170:BC170"/>
    <mergeCell ref="BD170:BE170"/>
    <mergeCell ref="BF170:BH170"/>
    <mergeCell ref="BI170:BJ170"/>
    <mergeCell ref="BK170:BL170"/>
    <mergeCell ref="BO167:BP167"/>
    <mergeCell ref="BQ167:BZ167"/>
    <mergeCell ref="AY168:AZ168"/>
    <mergeCell ref="BA168:BC168"/>
    <mergeCell ref="BD168:BE168"/>
    <mergeCell ref="BF168:BH168"/>
    <mergeCell ref="BI168:BJ168"/>
    <mergeCell ref="BK168:BL168"/>
    <mergeCell ref="BM168:BN168"/>
    <mergeCell ref="BO168:BP168"/>
    <mergeCell ref="BO166:BP166"/>
    <mergeCell ref="BQ166:BU166"/>
    <mergeCell ref="BV166:BZ166"/>
    <mergeCell ref="AY167:AZ167"/>
    <mergeCell ref="BA167:BC167"/>
    <mergeCell ref="BD167:BE167"/>
    <mergeCell ref="BF167:BH167"/>
    <mergeCell ref="BI167:BJ167"/>
    <mergeCell ref="BK167:BL167"/>
    <mergeCell ref="BM167:BN167"/>
    <mergeCell ref="BO165:BP165"/>
    <mergeCell ref="BQ165:BU165"/>
    <mergeCell ref="BV165:BZ165"/>
    <mergeCell ref="AY166:AZ166"/>
    <mergeCell ref="BA166:BC166"/>
    <mergeCell ref="BD166:BE166"/>
    <mergeCell ref="BF166:BH166"/>
    <mergeCell ref="BI166:BJ166"/>
    <mergeCell ref="BK166:BL166"/>
    <mergeCell ref="BM166:BN166"/>
    <mergeCell ref="BO164:BP164"/>
    <mergeCell ref="BQ164:BU164"/>
    <mergeCell ref="BV164:BZ164"/>
    <mergeCell ref="AY165:AZ165"/>
    <mergeCell ref="BA165:BC165"/>
    <mergeCell ref="BD165:BE165"/>
    <mergeCell ref="BF165:BH165"/>
    <mergeCell ref="BI165:BJ165"/>
    <mergeCell ref="BK165:BL165"/>
    <mergeCell ref="BM165:BN165"/>
    <mergeCell ref="BO163:BP163"/>
    <mergeCell ref="BQ163:BU163"/>
    <mergeCell ref="BV163:BZ163"/>
    <mergeCell ref="AY164:AZ164"/>
    <mergeCell ref="BA164:BC164"/>
    <mergeCell ref="BD164:BE164"/>
    <mergeCell ref="BF164:BH164"/>
    <mergeCell ref="BI164:BJ164"/>
    <mergeCell ref="BK164:BL164"/>
    <mergeCell ref="BM164:BN164"/>
    <mergeCell ref="BV161:BZ161"/>
    <mergeCell ref="AY162:AZ162"/>
    <mergeCell ref="BA162:BZ162"/>
    <mergeCell ref="AY163:AZ163"/>
    <mergeCell ref="BA163:BC163"/>
    <mergeCell ref="BD163:BE163"/>
    <mergeCell ref="BF163:BH163"/>
    <mergeCell ref="BI163:BJ163"/>
    <mergeCell ref="BK163:BL163"/>
    <mergeCell ref="BM163:BN163"/>
    <mergeCell ref="BV160:BZ160"/>
    <mergeCell ref="AY161:AZ161"/>
    <mergeCell ref="BA161:BC161"/>
    <mergeCell ref="BD161:BE161"/>
    <mergeCell ref="BF161:BH161"/>
    <mergeCell ref="BI161:BJ161"/>
    <mergeCell ref="BK161:BL161"/>
    <mergeCell ref="BM161:BN161"/>
    <mergeCell ref="BO161:BP161"/>
    <mergeCell ref="BQ161:BU161"/>
    <mergeCell ref="BV159:BZ159"/>
    <mergeCell ref="AY160:AZ160"/>
    <mergeCell ref="BA160:BC160"/>
    <mergeCell ref="BD160:BE160"/>
    <mergeCell ref="BF160:BH160"/>
    <mergeCell ref="BI160:BJ160"/>
    <mergeCell ref="BK160:BL160"/>
    <mergeCell ref="BM160:BN160"/>
    <mergeCell ref="BO160:BP160"/>
    <mergeCell ref="BQ160:BU160"/>
    <mergeCell ref="BQ158:BZ158"/>
    <mergeCell ref="AY159:AZ159"/>
    <mergeCell ref="BA159:BC159"/>
    <mergeCell ref="BD159:BE159"/>
    <mergeCell ref="BF159:BH159"/>
    <mergeCell ref="BI159:BJ159"/>
    <mergeCell ref="BK159:BL159"/>
    <mergeCell ref="BM159:BN159"/>
    <mergeCell ref="BO159:BP159"/>
    <mergeCell ref="BQ159:BU159"/>
    <mergeCell ref="BO157:BP157"/>
    <mergeCell ref="BQ157:BZ157"/>
    <mergeCell ref="AY158:AZ158"/>
    <mergeCell ref="BA158:BC158"/>
    <mergeCell ref="BD158:BE158"/>
    <mergeCell ref="BF158:BH158"/>
    <mergeCell ref="BI158:BJ158"/>
    <mergeCell ref="BK158:BL158"/>
    <mergeCell ref="BM158:BN158"/>
    <mergeCell ref="BO158:BP158"/>
    <mergeCell ref="BQ155:BZ155"/>
    <mergeCell ref="AY156:AZ156"/>
    <mergeCell ref="BA156:BZ156"/>
    <mergeCell ref="AY157:AZ157"/>
    <mergeCell ref="BA157:BC157"/>
    <mergeCell ref="BD157:BE157"/>
    <mergeCell ref="BF157:BH157"/>
    <mergeCell ref="BI157:BJ157"/>
    <mergeCell ref="BK157:BL157"/>
    <mergeCell ref="BM157:BN157"/>
    <mergeCell ref="BO154:BP154"/>
    <mergeCell ref="BQ154:BZ154"/>
    <mergeCell ref="AY155:AZ155"/>
    <mergeCell ref="BA155:BC155"/>
    <mergeCell ref="BD155:BE155"/>
    <mergeCell ref="BF155:BH155"/>
    <mergeCell ref="BI155:BJ155"/>
    <mergeCell ref="BK155:BL155"/>
    <mergeCell ref="BM155:BN155"/>
    <mergeCell ref="BO155:BP155"/>
    <mergeCell ref="BO153:BP153"/>
    <mergeCell ref="BQ153:BU153"/>
    <mergeCell ref="BV153:BZ153"/>
    <mergeCell ref="AY154:AZ154"/>
    <mergeCell ref="BA154:BC154"/>
    <mergeCell ref="BD154:BE154"/>
    <mergeCell ref="BF154:BH154"/>
    <mergeCell ref="BI154:BJ154"/>
    <mergeCell ref="BK154:BL154"/>
    <mergeCell ref="BM154:BN154"/>
    <mergeCell ref="BO152:BP152"/>
    <mergeCell ref="BQ152:BU152"/>
    <mergeCell ref="BV152:BZ152"/>
    <mergeCell ref="AY153:AZ153"/>
    <mergeCell ref="BA153:BC153"/>
    <mergeCell ref="BD153:BE153"/>
    <mergeCell ref="BF153:BH153"/>
    <mergeCell ref="BI153:BJ153"/>
    <mergeCell ref="BK153:BL153"/>
    <mergeCell ref="BM153:BN153"/>
    <mergeCell ref="BM151:BN151"/>
    <mergeCell ref="BO151:BP151"/>
    <mergeCell ref="BQ151:BZ151"/>
    <mergeCell ref="AY152:AZ152"/>
    <mergeCell ref="BA152:BC152"/>
    <mergeCell ref="BD152:BE152"/>
    <mergeCell ref="BF152:BH152"/>
    <mergeCell ref="BI152:BJ152"/>
    <mergeCell ref="BK152:BL152"/>
    <mergeCell ref="BM152:BN152"/>
    <mergeCell ref="BM150:BN150"/>
    <mergeCell ref="BO150:BP150"/>
    <mergeCell ref="BQ150:BU150"/>
    <mergeCell ref="BV150:BZ150"/>
    <mergeCell ref="AY151:AZ151"/>
    <mergeCell ref="BA151:BC151"/>
    <mergeCell ref="BD151:BE151"/>
    <mergeCell ref="BF151:BH151"/>
    <mergeCell ref="BI151:BJ151"/>
    <mergeCell ref="BK151:BL151"/>
    <mergeCell ref="AY150:AZ150"/>
    <mergeCell ref="BA150:BC150"/>
    <mergeCell ref="BD150:BE150"/>
    <mergeCell ref="BF150:BH150"/>
    <mergeCell ref="BI150:BJ150"/>
    <mergeCell ref="BK150:BL150"/>
    <mergeCell ref="BM148:BN148"/>
    <mergeCell ref="BO148:BP148"/>
    <mergeCell ref="BQ148:BU148"/>
    <mergeCell ref="BV148:BZ148"/>
    <mergeCell ref="AY149:AZ149"/>
    <mergeCell ref="BA149:BZ149"/>
    <mergeCell ref="BM147:BN147"/>
    <mergeCell ref="BO147:BP147"/>
    <mergeCell ref="BQ147:BU147"/>
    <mergeCell ref="BV147:BZ147"/>
    <mergeCell ref="AY148:AZ148"/>
    <mergeCell ref="BA148:BC148"/>
    <mergeCell ref="BD148:BE148"/>
    <mergeCell ref="BF148:BH148"/>
    <mergeCell ref="BI148:BJ148"/>
    <mergeCell ref="BK148:BL148"/>
    <mergeCell ref="BM146:BN146"/>
    <mergeCell ref="BO146:BP146"/>
    <mergeCell ref="BQ146:BU146"/>
    <mergeCell ref="BV146:BZ146"/>
    <mergeCell ref="AY147:AZ147"/>
    <mergeCell ref="BA147:BC147"/>
    <mergeCell ref="BD147:BE147"/>
    <mergeCell ref="BF147:BH147"/>
    <mergeCell ref="BI147:BJ147"/>
    <mergeCell ref="BK147:BL147"/>
    <mergeCell ref="BM145:BN145"/>
    <mergeCell ref="BO145:BP145"/>
    <mergeCell ref="BQ145:BU145"/>
    <mergeCell ref="BV145:BZ145"/>
    <mergeCell ref="AY146:AZ146"/>
    <mergeCell ref="BA146:BC146"/>
    <mergeCell ref="BD146:BE146"/>
    <mergeCell ref="BF146:BH146"/>
    <mergeCell ref="BI146:BJ146"/>
    <mergeCell ref="BK146:BL146"/>
    <mergeCell ref="AY145:AZ145"/>
    <mergeCell ref="BA145:BC145"/>
    <mergeCell ref="BD145:BE145"/>
    <mergeCell ref="BF145:BH145"/>
    <mergeCell ref="BI145:BJ145"/>
    <mergeCell ref="BK145:BL145"/>
    <mergeCell ref="BQ143:BZ143"/>
    <mergeCell ref="AY144:AZ144"/>
    <mergeCell ref="BA144:BC144"/>
    <mergeCell ref="BD144:BE144"/>
    <mergeCell ref="BF144:BH144"/>
    <mergeCell ref="BI144:BJ144"/>
    <mergeCell ref="BK144:BL144"/>
    <mergeCell ref="BM144:BN144"/>
    <mergeCell ref="BO144:BP144"/>
    <mergeCell ref="BQ144:BZ144"/>
    <mergeCell ref="AY142:AZ142"/>
    <mergeCell ref="BA142:BZ142"/>
    <mergeCell ref="AY143:AZ143"/>
    <mergeCell ref="BA143:BC143"/>
    <mergeCell ref="BD143:BE143"/>
    <mergeCell ref="BF143:BH143"/>
    <mergeCell ref="BI143:BJ143"/>
    <mergeCell ref="BK143:BL143"/>
    <mergeCell ref="BM143:BN143"/>
    <mergeCell ref="BO143:BP143"/>
    <mergeCell ref="BQ140:BZ140"/>
    <mergeCell ref="AY141:AZ141"/>
    <mergeCell ref="BA141:BC141"/>
    <mergeCell ref="BD141:BE141"/>
    <mergeCell ref="BF141:BH141"/>
    <mergeCell ref="BI141:BJ141"/>
    <mergeCell ref="BK141:BL141"/>
    <mergeCell ref="BM141:BN141"/>
    <mergeCell ref="BO141:BP141"/>
    <mergeCell ref="BQ141:BZ141"/>
    <mergeCell ref="BQ139:BU139"/>
    <mergeCell ref="BV139:BZ139"/>
    <mergeCell ref="AY140:AZ140"/>
    <mergeCell ref="BA140:BC140"/>
    <mergeCell ref="BD140:BE140"/>
    <mergeCell ref="BF140:BH140"/>
    <mergeCell ref="BI140:BJ140"/>
    <mergeCell ref="BK140:BL140"/>
    <mergeCell ref="BM140:BN140"/>
    <mergeCell ref="BO140:BP140"/>
    <mergeCell ref="BQ138:BU138"/>
    <mergeCell ref="BV138:BZ138"/>
    <mergeCell ref="AY139:AZ139"/>
    <mergeCell ref="BA139:BC139"/>
    <mergeCell ref="BD139:BE139"/>
    <mergeCell ref="BF139:BH139"/>
    <mergeCell ref="BI139:BJ139"/>
    <mergeCell ref="BK139:BL139"/>
    <mergeCell ref="BM139:BN139"/>
    <mergeCell ref="BO139:BP139"/>
    <mergeCell ref="BO137:BP137"/>
    <mergeCell ref="BQ137:BZ137"/>
    <mergeCell ref="AY138:AZ138"/>
    <mergeCell ref="BA138:BC138"/>
    <mergeCell ref="BD138:BE138"/>
    <mergeCell ref="BF138:BH138"/>
    <mergeCell ref="BI138:BJ138"/>
    <mergeCell ref="BK138:BL138"/>
    <mergeCell ref="BM138:BN138"/>
    <mergeCell ref="BO138:BP138"/>
    <mergeCell ref="BO136:BP136"/>
    <mergeCell ref="BQ136:BU136"/>
    <mergeCell ref="BV136:BZ136"/>
    <mergeCell ref="AY137:AZ137"/>
    <mergeCell ref="BA137:BC137"/>
    <mergeCell ref="BD137:BE137"/>
    <mergeCell ref="BF137:BH137"/>
    <mergeCell ref="BI137:BJ137"/>
    <mergeCell ref="BK137:BL137"/>
    <mergeCell ref="BM137:BN137"/>
    <mergeCell ref="BV134:BZ134"/>
    <mergeCell ref="AY135:AZ135"/>
    <mergeCell ref="BA135:BZ135"/>
    <mergeCell ref="AY136:AZ136"/>
    <mergeCell ref="BA136:BC136"/>
    <mergeCell ref="BD136:BE136"/>
    <mergeCell ref="BF136:BH136"/>
    <mergeCell ref="BI136:BJ136"/>
    <mergeCell ref="BK136:BL136"/>
    <mergeCell ref="BM136:BN136"/>
    <mergeCell ref="BV133:BZ133"/>
    <mergeCell ref="AY134:AZ134"/>
    <mergeCell ref="BA134:BC134"/>
    <mergeCell ref="BD134:BE134"/>
    <mergeCell ref="BF134:BH134"/>
    <mergeCell ref="BI134:BJ134"/>
    <mergeCell ref="BK134:BL134"/>
    <mergeCell ref="BM134:BN134"/>
    <mergeCell ref="BO134:BP134"/>
    <mergeCell ref="BQ134:BU134"/>
    <mergeCell ref="BV132:BZ132"/>
    <mergeCell ref="AY133:AZ133"/>
    <mergeCell ref="BA133:BC133"/>
    <mergeCell ref="BD133:BE133"/>
    <mergeCell ref="BF133:BH133"/>
    <mergeCell ref="BI133:BJ133"/>
    <mergeCell ref="BK133:BL133"/>
    <mergeCell ref="BM133:BN133"/>
    <mergeCell ref="BO133:BP133"/>
    <mergeCell ref="BQ133:BU133"/>
    <mergeCell ref="BQ131:BZ131"/>
    <mergeCell ref="AY132:AZ132"/>
    <mergeCell ref="BA132:BC132"/>
    <mergeCell ref="BD132:BE132"/>
    <mergeCell ref="BF132:BH132"/>
    <mergeCell ref="BI132:BJ132"/>
    <mergeCell ref="BK132:BL132"/>
    <mergeCell ref="BM132:BN132"/>
    <mergeCell ref="BO132:BP132"/>
    <mergeCell ref="BQ132:BU132"/>
    <mergeCell ref="BO130:BP130"/>
    <mergeCell ref="BQ130:BZ130"/>
    <mergeCell ref="AY131:AZ131"/>
    <mergeCell ref="BA131:BC131"/>
    <mergeCell ref="BD131:BE131"/>
    <mergeCell ref="BF131:BH131"/>
    <mergeCell ref="BI131:BJ131"/>
    <mergeCell ref="BK131:BL131"/>
    <mergeCell ref="BM131:BN131"/>
    <mergeCell ref="BO131:BP131"/>
    <mergeCell ref="BM129:BN129"/>
    <mergeCell ref="BO129:BP129"/>
    <mergeCell ref="BQ129:BZ129"/>
    <mergeCell ref="AY130:AZ130"/>
    <mergeCell ref="BA130:BC130"/>
    <mergeCell ref="BD130:BE130"/>
    <mergeCell ref="BF130:BH130"/>
    <mergeCell ref="BI130:BJ130"/>
    <mergeCell ref="BK130:BL130"/>
    <mergeCell ref="BM130:BN130"/>
    <mergeCell ref="BO127:BP127"/>
    <mergeCell ref="BQ127:BZ127"/>
    <mergeCell ref="AY128:AZ128"/>
    <mergeCell ref="BA128:BZ128"/>
    <mergeCell ref="AY129:AZ129"/>
    <mergeCell ref="BA129:BC129"/>
    <mergeCell ref="BD129:BE129"/>
    <mergeCell ref="BF129:BH129"/>
    <mergeCell ref="BI129:BJ129"/>
    <mergeCell ref="BK129:BL129"/>
    <mergeCell ref="BM126:BN126"/>
    <mergeCell ref="BO126:BP126"/>
    <mergeCell ref="BQ126:BZ126"/>
    <mergeCell ref="AY127:AZ127"/>
    <mergeCell ref="BA127:BC127"/>
    <mergeCell ref="BD127:BE127"/>
    <mergeCell ref="BF127:BH127"/>
    <mergeCell ref="BI127:BJ127"/>
    <mergeCell ref="BK127:BL127"/>
    <mergeCell ref="BM127:BN127"/>
    <mergeCell ref="BM125:BN125"/>
    <mergeCell ref="BO125:BP125"/>
    <mergeCell ref="BQ125:BU125"/>
    <mergeCell ref="BV125:BZ125"/>
    <mergeCell ref="AY126:AZ126"/>
    <mergeCell ref="BA126:BC126"/>
    <mergeCell ref="BD126:BE126"/>
    <mergeCell ref="BF126:BH126"/>
    <mergeCell ref="BI126:BJ126"/>
    <mergeCell ref="BK126:BL126"/>
    <mergeCell ref="BM124:BN124"/>
    <mergeCell ref="BO124:BP124"/>
    <mergeCell ref="BQ124:BU124"/>
    <mergeCell ref="BV124:BZ124"/>
    <mergeCell ref="AY125:AZ125"/>
    <mergeCell ref="BA125:BC125"/>
    <mergeCell ref="BD125:BE125"/>
    <mergeCell ref="BF125:BH125"/>
    <mergeCell ref="BI125:BJ125"/>
    <mergeCell ref="BK125:BL125"/>
    <mergeCell ref="BK123:BL123"/>
    <mergeCell ref="BM123:BN123"/>
    <mergeCell ref="BO123:BP123"/>
    <mergeCell ref="BQ123:BZ123"/>
    <mergeCell ref="AY124:AZ124"/>
    <mergeCell ref="BA124:BC124"/>
    <mergeCell ref="BD124:BE124"/>
    <mergeCell ref="BF124:BH124"/>
    <mergeCell ref="BI124:BJ124"/>
    <mergeCell ref="BK124:BL124"/>
    <mergeCell ref="BK122:BL122"/>
    <mergeCell ref="BM122:BN122"/>
    <mergeCell ref="BO122:BP122"/>
    <mergeCell ref="BQ122:BU122"/>
    <mergeCell ref="BV122:BZ122"/>
    <mergeCell ref="AY123:AZ123"/>
    <mergeCell ref="BA123:BC123"/>
    <mergeCell ref="BD123:BE123"/>
    <mergeCell ref="BF123:BH123"/>
    <mergeCell ref="BI123:BJ123"/>
    <mergeCell ref="BO120:BP120"/>
    <mergeCell ref="BQ120:BU120"/>
    <mergeCell ref="BV120:BZ120"/>
    <mergeCell ref="AY121:AZ121"/>
    <mergeCell ref="BA121:BZ121"/>
    <mergeCell ref="AY122:AZ122"/>
    <mergeCell ref="BA122:BC122"/>
    <mergeCell ref="BD122:BE122"/>
    <mergeCell ref="BF122:BH122"/>
    <mergeCell ref="BI122:BJ122"/>
    <mergeCell ref="BO119:BP119"/>
    <mergeCell ref="BQ119:BU119"/>
    <mergeCell ref="BV119:BZ119"/>
    <mergeCell ref="AY120:AZ120"/>
    <mergeCell ref="BA120:BC120"/>
    <mergeCell ref="BD120:BE120"/>
    <mergeCell ref="BF120:BH120"/>
    <mergeCell ref="BI120:BJ120"/>
    <mergeCell ref="BK120:BL120"/>
    <mergeCell ref="BM120:BN120"/>
    <mergeCell ref="BM118:BN118"/>
    <mergeCell ref="BO118:BP118"/>
    <mergeCell ref="BQ118:BZ118"/>
    <mergeCell ref="AY119:AZ119"/>
    <mergeCell ref="BA119:BC119"/>
    <mergeCell ref="BD119:BE119"/>
    <mergeCell ref="BF119:BH119"/>
    <mergeCell ref="BI119:BJ119"/>
    <mergeCell ref="BK119:BL119"/>
    <mergeCell ref="BM119:BN119"/>
    <mergeCell ref="AY118:AZ118"/>
    <mergeCell ref="BA118:BC118"/>
    <mergeCell ref="BD118:BE118"/>
    <mergeCell ref="BF118:BH118"/>
    <mergeCell ref="BI118:BJ118"/>
    <mergeCell ref="BK118:BL118"/>
    <mergeCell ref="BQ116:BZ116"/>
    <mergeCell ref="AY117:AZ117"/>
    <mergeCell ref="BA117:BC117"/>
    <mergeCell ref="BD117:BE117"/>
    <mergeCell ref="BF117:BH117"/>
    <mergeCell ref="BI117:BJ117"/>
    <mergeCell ref="BK117:BL117"/>
    <mergeCell ref="BM117:BN117"/>
    <mergeCell ref="BO117:BP117"/>
    <mergeCell ref="BQ117:BZ117"/>
    <mergeCell ref="AY115:AZ115"/>
    <mergeCell ref="BA115:BZ115"/>
    <mergeCell ref="AY116:AZ116"/>
    <mergeCell ref="BA116:BC116"/>
    <mergeCell ref="BD116:BE116"/>
    <mergeCell ref="BF116:BH116"/>
    <mergeCell ref="BI116:BJ116"/>
    <mergeCell ref="BK116:BL116"/>
    <mergeCell ref="BM116:BN116"/>
    <mergeCell ref="BO116:BP116"/>
    <mergeCell ref="BQ113:BZ113"/>
    <mergeCell ref="AY114:AZ114"/>
    <mergeCell ref="BA114:BC114"/>
    <mergeCell ref="BD114:BE114"/>
    <mergeCell ref="BF114:BH114"/>
    <mergeCell ref="BI114:BJ114"/>
    <mergeCell ref="BK114:BL114"/>
    <mergeCell ref="BM114:BN114"/>
    <mergeCell ref="BO114:BP114"/>
    <mergeCell ref="BQ114:BZ114"/>
    <mergeCell ref="BQ112:BU112"/>
    <mergeCell ref="BV112:BZ112"/>
    <mergeCell ref="AY113:AZ113"/>
    <mergeCell ref="BA113:BC113"/>
    <mergeCell ref="BD113:BE113"/>
    <mergeCell ref="BF113:BH113"/>
    <mergeCell ref="BI113:BJ113"/>
    <mergeCell ref="BK113:BL113"/>
    <mergeCell ref="BM113:BN113"/>
    <mergeCell ref="BO113:BP113"/>
    <mergeCell ref="BQ111:BU111"/>
    <mergeCell ref="BV111:BZ111"/>
    <mergeCell ref="AY112:AZ112"/>
    <mergeCell ref="BA112:BC112"/>
    <mergeCell ref="BD112:BE112"/>
    <mergeCell ref="BF112:BH112"/>
    <mergeCell ref="BI112:BJ112"/>
    <mergeCell ref="BK112:BL112"/>
    <mergeCell ref="BM112:BN112"/>
    <mergeCell ref="BO112:BP112"/>
    <mergeCell ref="BO110:BP110"/>
    <mergeCell ref="BQ110:BZ110"/>
    <mergeCell ref="AY111:AZ111"/>
    <mergeCell ref="BA111:BC111"/>
    <mergeCell ref="BD111:BE111"/>
    <mergeCell ref="BF111:BH111"/>
    <mergeCell ref="BI111:BJ111"/>
    <mergeCell ref="BK111:BL111"/>
    <mergeCell ref="BM111:BN111"/>
    <mergeCell ref="BO111:BP111"/>
    <mergeCell ref="BO109:BP109"/>
    <mergeCell ref="BQ109:BU109"/>
    <mergeCell ref="BV109:BZ109"/>
    <mergeCell ref="AY110:AZ110"/>
    <mergeCell ref="BA110:BC110"/>
    <mergeCell ref="BD110:BE110"/>
    <mergeCell ref="BF110:BH110"/>
    <mergeCell ref="BI110:BJ110"/>
    <mergeCell ref="BK110:BL110"/>
    <mergeCell ref="BM110:BN110"/>
    <mergeCell ref="BV107:BZ107"/>
    <mergeCell ref="AY108:AZ108"/>
    <mergeCell ref="BA108:BZ108"/>
    <mergeCell ref="AY109:AZ109"/>
    <mergeCell ref="BA109:BC109"/>
    <mergeCell ref="BD109:BE109"/>
    <mergeCell ref="BF109:BH109"/>
    <mergeCell ref="BI109:BJ109"/>
    <mergeCell ref="BK109:BL109"/>
    <mergeCell ref="BM109:BN109"/>
    <mergeCell ref="BV106:BZ106"/>
    <mergeCell ref="AY107:AZ107"/>
    <mergeCell ref="BA107:BC107"/>
    <mergeCell ref="BD107:BE107"/>
    <mergeCell ref="BF107:BH107"/>
    <mergeCell ref="BI107:BJ107"/>
    <mergeCell ref="BK107:BL107"/>
    <mergeCell ref="BM107:BN107"/>
    <mergeCell ref="BO107:BP107"/>
    <mergeCell ref="BQ107:BU107"/>
    <mergeCell ref="BQ105:BZ105"/>
    <mergeCell ref="AY106:AZ106"/>
    <mergeCell ref="BA106:BC106"/>
    <mergeCell ref="BD106:BE106"/>
    <mergeCell ref="BF106:BH106"/>
    <mergeCell ref="BI106:BJ106"/>
    <mergeCell ref="BK106:BL106"/>
    <mergeCell ref="BM106:BN106"/>
    <mergeCell ref="BO106:BP106"/>
    <mergeCell ref="BQ106:BU106"/>
    <mergeCell ref="BO104:BP104"/>
    <mergeCell ref="BQ104:BZ104"/>
    <mergeCell ref="AY105:AZ105"/>
    <mergeCell ref="BA105:BC105"/>
    <mergeCell ref="BD105:BE105"/>
    <mergeCell ref="BF105:BH105"/>
    <mergeCell ref="BI105:BJ105"/>
    <mergeCell ref="BK105:BL105"/>
    <mergeCell ref="BM105:BN105"/>
    <mergeCell ref="BO105:BP105"/>
    <mergeCell ref="BM103:BN103"/>
    <mergeCell ref="BO103:BP103"/>
    <mergeCell ref="BQ103:BZ103"/>
    <mergeCell ref="AY104:AZ104"/>
    <mergeCell ref="BA104:BC104"/>
    <mergeCell ref="BD104:BE104"/>
    <mergeCell ref="BF104:BH104"/>
    <mergeCell ref="BI104:BJ104"/>
    <mergeCell ref="BK104:BL104"/>
    <mergeCell ref="BM104:BN104"/>
    <mergeCell ref="BO101:BP101"/>
    <mergeCell ref="BQ101:BZ101"/>
    <mergeCell ref="AY102:AZ102"/>
    <mergeCell ref="BA102:BZ102"/>
    <mergeCell ref="AY103:AZ103"/>
    <mergeCell ref="BA103:BC103"/>
    <mergeCell ref="BD103:BE103"/>
    <mergeCell ref="BF103:BH103"/>
    <mergeCell ref="BI103:BJ103"/>
    <mergeCell ref="BK103:BL103"/>
    <mergeCell ref="BM100:BN100"/>
    <mergeCell ref="BO100:BP100"/>
    <mergeCell ref="BQ100:BZ100"/>
    <mergeCell ref="AY101:AZ101"/>
    <mergeCell ref="BA101:BC101"/>
    <mergeCell ref="BD101:BE101"/>
    <mergeCell ref="BF101:BH101"/>
    <mergeCell ref="BI101:BJ101"/>
    <mergeCell ref="BK101:BL101"/>
    <mergeCell ref="BM101:BN101"/>
    <mergeCell ref="BM99:BN99"/>
    <mergeCell ref="BO99:BP99"/>
    <mergeCell ref="BQ99:BU99"/>
    <mergeCell ref="BV99:BZ99"/>
    <mergeCell ref="AY100:AZ100"/>
    <mergeCell ref="BA100:BC100"/>
    <mergeCell ref="BD100:BE100"/>
    <mergeCell ref="BF100:BH100"/>
    <mergeCell ref="BI100:BJ100"/>
    <mergeCell ref="BK100:BL100"/>
    <mergeCell ref="BM98:BN98"/>
    <mergeCell ref="BO98:BP98"/>
    <mergeCell ref="BQ98:BU98"/>
    <mergeCell ref="BV98:BZ98"/>
    <mergeCell ref="AY99:AZ99"/>
    <mergeCell ref="BA99:BC99"/>
    <mergeCell ref="BD99:BE99"/>
    <mergeCell ref="BF99:BH99"/>
    <mergeCell ref="BI99:BJ99"/>
    <mergeCell ref="BK99:BL99"/>
    <mergeCell ref="BK97:BL97"/>
    <mergeCell ref="BM97:BN97"/>
    <mergeCell ref="BO97:BP97"/>
    <mergeCell ref="BQ97:BZ97"/>
    <mergeCell ref="AY98:AZ98"/>
    <mergeCell ref="BA98:BC98"/>
    <mergeCell ref="BD98:BE98"/>
    <mergeCell ref="BF98:BH98"/>
    <mergeCell ref="BI98:BJ98"/>
    <mergeCell ref="BK98:BL98"/>
    <mergeCell ref="BK96:BL96"/>
    <mergeCell ref="BM96:BN96"/>
    <mergeCell ref="BO96:BP96"/>
    <mergeCell ref="BQ96:BU96"/>
    <mergeCell ref="BV96:BZ96"/>
    <mergeCell ref="AY97:AZ97"/>
    <mergeCell ref="BA97:BC97"/>
    <mergeCell ref="BD97:BE97"/>
    <mergeCell ref="BF97:BH97"/>
    <mergeCell ref="BI97:BJ97"/>
    <mergeCell ref="BO94:BP94"/>
    <mergeCell ref="BQ94:BU94"/>
    <mergeCell ref="BV94:BZ94"/>
    <mergeCell ref="AY95:AZ95"/>
    <mergeCell ref="BA95:BZ95"/>
    <mergeCell ref="AY96:AZ96"/>
    <mergeCell ref="BA96:BC96"/>
    <mergeCell ref="BD96:BE96"/>
    <mergeCell ref="BF96:BH96"/>
    <mergeCell ref="BI96:BJ96"/>
    <mergeCell ref="BO93:BP93"/>
    <mergeCell ref="BQ93:BU93"/>
    <mergeCell ref="BV93:BZ93"/>
    <mergeCell ref="AY94:AZ94"/>
    <mergeCell ref="BA94:BC94"/>
    <mergeCell ref="BD94:BE94"/>
    <mergeCell ref="BF94:BH94"/>
    <mergeCell ref="BI94:BJ94"/>
    <mergeCell ref="BK94:BL94"/>
    <mergeCell ref="BM94:BN94"/>
    <mergeCell ref="BO92:BP92"/>
    <mergeCell ref="BQ92:BU92"/>
    <mergeCell ref="BV92:BZ92"/>
    <mergeCell ref="AY93:AZ93"/>
    <mergeCell ref="BA93:BC93"/>
    <mergeCell ref="BD93:BE93"/>
    <mergeCell ref="BF93:BH93"/>
    <mergeCell ref="BI93:BJ93"/>
    <mergeCell ref="BK93:BL93"/>
    <mergeCell ref="BM93:BN93"/>
    <mergeCell ref="BM91:BN91"/>
    <mergeCell ref="BO91:BP91"/>
    <mergeCell ref="BQ91:BZ91"/>
    <mergeCell ref="AY92:AZ92"/>
    <mergeCell ref="BA92:BC92"/>
    <mergeCell ref="BD92:BE92"/>
    <mergeCell ref="BF92:BH92"/>
    <mergeCell ref="BI92:BJ92"/>
    <mergeCell ref="BK92:BL92"/>
    <mergeCell ref="BM92:BN92"/>
    <mergeCell ref="AY91:AZ91"/>
    <mergeCell ref="BA91:BC91"/>
    <mergeCell ref="BD91:BE91"/>
    <mergeCell ref="BF91:BH91"/>
    <mergeCell ref="BI91:BJ91"/>
    <mergeCell ref="BK91:BL91"/>
    <mergeCell ref="BQ89:BZ89"/>
    <mergeCell ref="AY90:AZ90"/>
    <mergeCell ref="BA90:BC90"/>
    <mergeCell ref="BD90:BE90"/>
    <mergeCell ref="BF90:BH90"/>
    <mergeCell ref="BI90:BJ90"/>
    <mergeCell ref="BK90:BL90"/>
    <mergeCell ref="BM90:BN90"/>
    <mergeCell ref="BO90:BP90"/>
    <mergeCell ref="BQ90:BZ90"/>
    <mergeCell ref="AY88:AZ88"/>
    <mergeCell ref="BA88:BZ88"/>
    <mergeCell ref="AY89:AZ89"/>
    <mergeCell ref="BA89:BC89"/>
    <mergeCell ref="BD89:BE89"/>
    <mergeCell ref="BF89:BH89"/>
    <mergeCell ref="BI89:BJ89"/>
    <mergeCell ref="BK89:BL89"/>
    <mergeCell ref="BM89:BN89"/>
    <mergeCell ref="BO89:BP89"/>
    <mergeCell ref="BQ86:BZ86"/>
    <mergeCell ref="AY87:AZ87"/>
    <mergeCell ref="BA87:BC87"/>
    <mergeCell ref="BD87:BE87"/>
    <mergeCell ref="BF87:BH87"/>
    <mergeCell ref="BI87:BJ87"/>
    <mergeCell ref="BK87:BL87"/>
    <mergeCell ref="BM87:BN87"/>
    <mergeCell ref="BO87:BP87"/>
    <mergeCell ref="BQ87:BZ87"/>
    <mergeCell ref="BQ85:BU85"/>
    <mergeCell ref="BV85:BZ85"/>
    <mergeCell ref="AY86:AZ86"/>
    <mergeCell ref="BA86:BC86"/>
    <mergeCell ref="BD86:BE86"/>
    <mergeCell ref="BF86:BH86"/>
    <mergeCell ref="BI86:BJ86"/>
    <mergeCell ref="BK86:BL86"/>
    <mergeCell ref="BM86:BN86"/>
    <mergeCell ref="BO86:BP86"/>
    <mergeCell ref="BQ84:BU84"/>
    <mergeCell ref="BV84:BZ84"/>
    <mergeCell ref="AY85:AZ85"/>
    <mergeCell ref="BA85:BC85"/>
    <mergeCell ref="BD85:BE85"/>
    <mergeCell ref="BF85:BH85"/>
    <mergeCell ref="BI85:BJ85"/>
    <mergeCell ref="BK85:BL85"/>
    <mergeCell ref="BM85:BN85"/>
    <mergeCell ref="BO85:BP85"/>
    <mergeCell ref="BO83:BP83"/>
    <mergeCell ref="BQ83:BZ83"/>
    <mergeCell ref="AY84:AZ84"/>
    <mergeCell ref="BA84:BC84"/>
    <mergeCell ref="BD84:BE84"/>
    <mergeCell ref="BF84:BH84"/>
    <mergeCell ref="BI84:BJ84"/>
    <mergeCell ref="BK84:BL84"/>
    <mergeCell ref="BM84:BN84"/>
    <mergeCell ref="BO84:BP84"/>
    <mergeCell ref="BO82:BP82"/>
    <mergeCell ref="BQ82:BU82"/>
    <mergeCell ref="BV82:BZ82"/>
    <mergeCell ref="AY83:AZ83"/>
    <mergeCell ref="BA83:BC83"/>
    <mergeCell ref="BD83:BE83"/>
    <mergeCell ref="BF83:BH83"/>
    <mergeCell ref="BI83:BJ83"/>
    <mergeCell ref="BK83:BL83"/>
    <mergeCell ref="BM83:BN83"/>
    <mergeCell ref="BQ80:BZ80"/>
    <mergeCell ref="AY81:AZ81"/>
    <mergeCell ref="BA81:BZ81"/>
    <mergeCell ref="AY82:AZ82"/>
    <mergeCell ref="BA82:BC82"/>
    <mergeCell ref="BD82:BE82"/>
    <mergeCell ref="BF82:BH82"/>
    <mergeCell ref="BI82:BJ82"/>
    <mergeCell ref="BK82:BL82"/>
    <mergeCell ref="BM82:BN82"/>
    <mergeCell ref="BO79:BP79"/>
    <mergeCell ref="BQ79:BZ79"/>
    <mergeCell ref="AY80:AZ80"/>
    <mergeCell ref="BA80:BC80"/>
    <mergeCell ref="BD80:BE80"/>
    <mergeCell ref="BF80:BH80"/>
    <mergeCell ref="BI80:BJ80"/>
    <mergeCell ref="BK80:BL80"/>
    <mergeCell ref="BM80:BN80"/>
    <mergeCell ref="BO80:BP80"/>
    <mergeCell ref="BM78:BN78"/>
    <mergeCell ref="BO78:BP78"/>
    <mergeCell ref="BQ78:BZ78"/>
    <mergeCell ref="AY79:AZ79"/>
    <mergeCell ref="BA79:BC79"/>
    <mergeCell ref="BD79:BE79"/>
    <mergeCell ref="BF79:BH79"/>
    <mergeCell ref="BI79:BJ79"/>
    <mergeCell ref="BK79:BL79"/>
    <mergeCell ref="BM79:BN79"/>
    <mergeCell ref="AY78:AZ78"/>
    <mergeCell ref="BA78:BC78"/>
    <mergeCell ref="BD78:BE78"/>
    <mergeCell ref="BF78:BH78"/>
    <mergeCell ref="BI78:BJ78"/>
    <mergeCell ref="BK78:BL78"/>
    <mergeCell ref="BQ76:BZ76"/>
    <mergeCell ref="AY77:AZ77"/>
    <mergeCell ref="BA77:BC77"/>
    <mergeCell ref="BD77:BE77"/>
    <mergeCell ref="BF77:BH77"/>
    <mergeCell ref="BI77:BJ77"/>
    <mergeCell ref="BK77:BL77"/>
    <mergeCell ref="BM77:BN77"/>
    <mergeCell ref="BO77:BP77"/>
    <mergeCell ref="BQ77:BZ77"/>
    <mergeCell ref="BO75:BP75"/>
    <mergeCell ref="BQ75:BZ75"/>
    <mergeCell ref="AY76:AZ76"/>
    <mergeCell ref="BA76:BC76"/>
    <mergeCell ref="BD76:BE76"/>
    <mergeCell ref="BF76:BH76"/>
    <mergeCell ref="BI76:BJ76"/>
    <mergeCell ref="BK76:BL76"/>
    <mergeCell ref="BM76:BN76"/>
    <mergeCell ref="BO76:BP76"/>
    <mergeCell ref="BM74:BN74"/>
    <mergeCell ref="BO74:BP74"/>
    <mergeCell ref="BQ74:BZ74"/>
    <mergeCell ref="AY75:AZ75"/>
    <mergeCell ref="BA75:BC75"/>
    <mergeCell ref="BD75:BE75"/>
    <mergeCell ref="BF75:BH75"/>
    <mergeCell ref="BI75:BJ75"/>
    <mergeCell ref="BK75:BL75"/>
    <mergeCell ref="BM75:BN75"/>
    <mergeCell ref="AY74:AZ74"/>
    <mergeCell ref="BA74:BC74"/>
    <mergeCell ref="BD74:BE74"/>
    <mergeCell ref="BF74:BH74"/>
    <mergeCell ref="BI74:BJ74"/>
    <mergeCell ref="BK74:BL74"/>
    <mergeCell ref="BM72:BN72"/>
    <mergeCell ref="BO72:BP72"/>
    <mergeCell ref="BQ72:BU72"/>
    <mergeCell ref="BV72:BZ72"/>
    <mergeCell ref="AY73:AZ73"/>
    <mergeCell ref="BA73:BJ73"/>
    <mergeCell ref="BK71:BL71"/>
    <mergeCell ref="BM71:BN71"/>
    <mergeCell ref="BO71:BP71"/>
    <mergeCell ref="BQ71:BZ71"/>
    <mergeCell ref="AY72:AZ72"/>
    <mergeCell ref="BA72:BC72"/>
    <mergeCell ref="BD72:BE72"/>
    <mergeCell ref="BF72:BH72"/>
    <mergeCell ref="BI72:BJ72"/>
    <mergeCell ref="BK72:BL72"/>
    <mergeCell ref="BK70:BL70"/>
    <mergeCell ref="BM70:BN70"/>
    <mergeCell ref="BO70:BP70"/>
    <mergeCell ref="BQ70:BU70"/>
    <mergeCell ref="BV70:BZ70"/>
    <mergeCell ref="AY71:AZ71"/>
    <mergeCell ref="BA71:BC71"/>
    <mergeCell ref="BD71:BE71"/>
    <mergeCell ref="BF71:BH71"/>
    <mergeCell ref="BI71:BJ71"/>
    <mergeCell ref="BO68:BP68"/>
    <mergeCell ref="BQ68:BU68"/>
    <mergeCell ref="BV68:BZ68"/>
    <mergeCell ref="AY69:AZ69"/>
    <mergeCell ref="BA69:BZ69"/>
    <mergeCell ref="AY70:AZ70"/>
    <mergeCell ref="BA70:BC70"/>
    <mergeCell ref="BD70:BE70"/>
    <mergeCell ref="BF70:BH70"/>
    <mergeCell ref="BI70:BJ70"/>
    <mergeCell ref="BO67:BP67"/>
    <mergeCell ref="BQ67:BU67"/>
    <mergeCell ref="BV67:BZ67"/>
    <mergeCell ref="AY68:AZ68"/>
    <mergeCell ref="BA68:BC68"/>
    <mergeCell ref="BD68:BE68"/>
    <mergeCell ref="BF68:BH68"/>
    <mergeCell ref="BI68:BJ68"/>
    <mergeCell ref="BK68:BL68"/>
    <mergeCell ref="BM68:BN68"/>
    <mergeCell ref="BM66:BN66"/>
    <mergeCell ref="BO66:BP66"/>
    <mergeCell ref="BQ66:BZ66"/>
    <mergeCell ref="AY67:AZ67"/>
    <mergeCell ref="BA67:BC67"/>
    <mergeCell ref="BD67:BE67"/>
    <mergeCell ref="BF67:BH67"/>
    <mergeCell ref="BI67:BJ67"/>
    <mergeCell ref="BK67:BL67"/>
    <mergeCell ref="BM67:BN67"/>
    <mergeCell ref="AY66:AZ66"/>
    <mergeCell ref="BA66:BC66"/>
    <mergeCell ref="BD66:BE66"/>
    <mergeCell ref="BF66:BH66"/>
    <mergeCell ref="BI66:BJ66"/>
    <mergeCell ref="BK66:BL66"/>
    <mergeCell ref="BQ64:BZ64"/>
    <mergeCell ref="AY65:AZ65"/>
    <mergeCell ref="BA65:BC65"/>
    <mergeCell ref="BD65:BE65"/>
    <mergeCell ref="BF65:BH65"/>
    <mergeCell ref="BI65:BJ65"/>
    <mergeCell ref="BK65:BL65"/>
    <mergeCell ref="BM65:BN65"/>
    <mergeCell ref="BO65:BP65"/>
    <mergeCell ref="BQ65:BZ65"/>
    <mergeCell ref="BO63:BP63"/>
    <mergeCell ref="BQ63:BZ63"/>
    <mergeCell ref="AY64:AZ64"/>
    <mergeCell ref="BA64:BC64"/>
    <mergeCell ref="BD64:BE64"/>
    <mergeCell ref="BF64:BH64"/>
    <mergeCell ref="BI64:BJ64"/>
    <mergeCell ref="BK64:BL64"/>
    <mergeCell ref="BM64:BN64"/>
    <mergeCell ref="BO64:BP64"/>
    <mergeCell ref="BM62:BN62"/>
    <mergeCell ref="BO62:BP62"/>
    <mergeCell ref="BQ62:BZ62"/>
    <mergeCell ref="AY63:AZ63"/>
    <mergeCell ref="BA63:BC63"/>
    <mergeCell ref="BD63:BE63"/>
    <mergeCell ref="BF63:BH63"/>
    <mergeCell ref="BI63:BJ63"/>
    <mergeCell ref="BK63:BL63"/>
    <mergeCell ref="BM63:BN63"/>
    <mergeCell ref="BQ60:BU60"/>
    <mergeCell ref="BV60:BZ60"/>
    <mergeCell ref="AY61:AZ61"/>
    <mergeCell ref="BA61:BJ61"/>
    <mergeCell ref="AY62:AZ62"/>
    <mergeCell ref="BA62:BC62"/>
    <mergeCell ref="BD62:BE62"/>
    <mergeCell ref="BF62:BH62"/>
    <mergeCell ref="BI62:BJ62"/>
    <mergeCell ref="BK62:BL62"/>
    <mergeCell ref="BO59:BP59"/>
    <mergeCell ref="BQ59:BZ59"/>
    <mergeCell ref="AY60:AZ60"/>
    <mergeCell ref="BA60:BC60"/>
    <mergeCell ref="BD60:BE60"/>
    <mergeCell ref="BF60:BH60"/>
    <mergeCell ref="BI60:BJ60"/>
    <mergeCell ref="BK60:BL60"/>
    <mergeCell ref="BM60:BN60"/>
    <mergeCell ref="BO60:BP60"/>
    <mergeCell ref="BO58:BP58"/>
    <mergeCell ref="BQ58:BU58"/>
    <mergeCell ref="BV58:BZ58"/>
    <mergeCell ref="AY59:AZ59"/>
    <mergeCell ref="BA59:BC59"/>
    <mergeCell ref="BD59:BE59"/>
    <mergeCell ref="BF59:BH59"/>
    <mergeCell ref="BI59:BJ59"/>
    <mergeCell ref="BK59:BL59"/>
    <mergeCell ref="BM59:BN59"/>
    <mergeCell ref="BQ56:BZ56"/>
    <mergeCell ref="AY57:AZ57"/>
    <mergeCell ref="BA57:BZ57"/>
    <mergeCell ref="AY58:AZ58"/>
    <mergeCell ref="BA58:BC58"/>
    <mergeCell ref="BD58:BE58"/>
    <mergeCell ref="BF58:BH58"/>
    <mergeCell ref="BI58:BJ58"/>
    <mergeCell ref="BK58:BL58"/>
    <mergeCell ref="BM58:BN58"/>
    <mergeCell ref="BO55:BP55"/>
    <mergeCell ref="BQ55:BZ55"/>
    <mergeCell ref="AY56:AZ56"/>
    <mergeCell ref="BA56:BC56"/>
    <mergeCell ref="BD56:BE56"/>
    <mergeCell ref="BF56:BH56"/>
    <mergeCell ref="BI56:BJ56"/>
    <mergeCell ref="BK56:BL56"/>
    <mergeCell ref="BM56:BN56"/>
    <mergeCell ref="BO56:BP56"/>
    <mergeCell ref="BM54:BN54"/>
    <mergeCell ref="BO54:BP54"/>
    <mergeCell ref="BQ54:BZ54"/>
    <mergeCell ref="AY55:AZ55"/>
    <mergeCell ref="BA55:BC55"/>
    <mergeCell ref="BD55:BE55"/>
    <mergeCell ref="BF55:BH55"/>
    <mergeCell ref="BI55:BJ55"/>
    <mergeCell ref="BK55:BL55"/>
    <mergeCell ref="BM55:BN55"/>
    <mergeCell ref="AY54:AZ54"/>
    <mergeCell ref="BA54:BC54"/>
    <mergeCell ref="BD54:BE54"/>
    <mergeCell ref="BF54:BH54"/>
    <mergeCell ref="BI54:BJ54"/>
    <mergeCell ref="BK54:BL54"/>
    <mergeCell ref="BQ52:BZ52"/>
    <mergeCell ref="AY53:AZ53"/>
    <mergeCell ref="BA53:BC53"/>
    <mergeCell ref="BD53:BE53"/>
    <mergeCell ref="BF53:BH53"/>
    <mergeCell ref="BI53:BJ53"/>
    <mergeCell ref="BK53:BL53"/>
    <mergeCell ref="BM53:BN53"/>
    <mergeCell ref="BO53:BP53"/>
    <mergeCell ref="BQ53:BZ53"/>
    <mergeCell ref="BO51:BP51"/>
    <mergeCell ref="BQ51:BZ51"/>
    <mergeCell ref="AY52:AZ52"/>
    <mergeCell ref="BA52:BC52"/>
    <mergeCell ref="BD52:BE52"/>
    <mergeCell ref="BF52:BH52"/>
    <mergeCell ref="BI52:BJ52"/>
    <mergeCell ref="BK52:BL52"/>
    <mergeCell ref="BM52:BN52"/>
    <mergeCell ref="BO52:BP52"/>
    <mergeCell ref="BM50:BN50"/>
    <mergeCell ref="BO50:BP50"/>
    <mergeCell ref="BQ50:BZ50"/>
    <mergeCell ref="AY51:AZ51"/>
    <mergeCell ref="BA51:BC51"/>
    <mergeCell ref="BD51:BE51"/>
    <mergeCell ref="BF51:BH51"/>
    <mergeCell ref="BI51:BJ51"/>
    <mergeCell ref="BK51:BL51"/>
    <mergeCell ref="BM51:BN51"/>
    <mergeCell ref="AY50:AZ50"/>
    <mergeCell ref="BA50:BC50"/>
    <mergeCell ref="BD50:BE50"/>
    <mergeCell ref="BF50:BH50"/>
    <mergeCell ref="BI50:BJ50"/>
    <mergeCell ref="BK50:BL50"/>
    <mergeCell ref="BM48:BN48"/>
    <mergeCell ref="BO48:BP48"/>
    <mergeCell ref="BQ48:BU48"/>
    <mergeCell ref="BV48:BZ48"/>
    <mergeCell ref="AY49:AZ49"/>
    <mergeCell ref="BA49:BJ49"/>
    <mergeCell ref="BK47:BL47"/>
    <mergeCell ref="BM47:BN47"/>
    <mergeCell ref="BO47:BP47"/>
    <mergeCell ref="BQ47:BZ47"/>
    <mergeCell ref="AY48:AZ48"/>
    <mergeCell ref="BA48:BC48"/>
    <mergeCell ref="BD48:BE48"/>
    <mergeCell ref="BF48:BH48"/>
    <mergeCell ref="BI48:BJ48"/>
    <mergeCell ref="BK48:BL48"/>
    <mergeCell ref="BK46:BL46"/>
    <mergeCell ref="BM46:BN46"/>
    <mergeCell ref="BO46:BP46"/>
    <mergeCell ref="BQ46:BU46"/>
    <mergeCell ref="BV46:BZ46"/>
    <mergeCell ref="AY47:AZ47"/>
    <mergeCell ref="BA47:BC47"/>
    <mergeCell ref="BD47:BE47"/>
    <mergeCell ref="BF47:BH47"/>
    <mergeCell ref="BI47:BJ47"/>
    <mergeCell ref="BO44:BP44"/>
    <mergeCell ref="BQ44:BU44"/>
    <mergeCell ref="BV44:BZ44"/>
    <mergeCell ref="AY45:AZ45"/>
    <mergeCell ref="BA45:BZ45"/>
    <mergeCell ref="AY46:AZ46"/>
    <mergeCell ref="BA46:BC46"/>
    <mergeCell ref="BD46:BE46"/>
    <mergeCell ref="BF46:BH46"/>
    <mergeCell ref="BI46:BJ46"/>
    <mergeCell ref="BO43:BP43"/>
    <mergeCell ref="BQ43:BU43"/>
    <mergeCell ref="BV43:BZ43"/>
    <mergeCell ref="AY44:AZ44"/>
    <mergeCell ref="BA44:BC44"/>
    <mergeCell ref="BD44:BE44"/>
    <mergeCell ref="BF44:BH44"/>
    <mergeCell ref="BI44:BJ44"/>
    <mergeCell ref="BK44:BL44"/>
    <mergeCell ref="BM44:BN44"/>
    <mergeCell ref="BM42:BN42"/>
    <mergeCell ref="BO42:BP42"/>
    <mergeCell ref="BQ42:BZ42"/>
    <mergeCell ref="AY43:AZ43"/>
    <mergeCell ref="BA43:BC43"/>
    <mergeCell ref="BD43:BE43"/>
    <mergeCell ref="BF43:BH43"/>
    <mergeCell ref="BI43:BJ43"/>
    <mergeCell ref="BK43:BL43"/>
    <mergeCell ref="BM43:BN43"/>
    <mergeCell ref="AY42:AZ42"/>
    <mergeCell ref="BA42:BC42"/>
    <mergeCell ref="BD42:BE42"/>
    <mergeCell ref="BF42:BH42"/>
    <mergeCell ref="BI42:BJ42"/>
    <mergeCell ref="BK42:BL42"/>
    <mergeCell ref="BQ40:BZ40"/>
    <mergeCell ref="AY41:AZ41"/>
    <mergeCell ref="BA41:BC41"/>
    <mergeCell ref="BD41:BE41"/>
    <mergeCell ref="BF41:BH41"/>
    <mergeCell ref="BI41:BJ41"/>
    <mergeCell ref="BK41:BL41"/>
    <mergeCell ref="BM41:BN41"/>
    <mergeCell ref="BO41:BP41"/>
    <mergeCell ref="BQ41:BZ41"/>
    <mergeCell ref="BO39:BP39"/>
    <mergeCell ref="BQ39:BZ39"/>
    <mergeCell ref="AY40:AZ40"/>
    <mergeCell ref="BA40:BC40"/>
    <mergeCell ref="BD40:BE40"/>
    <mergeCell ref="BF40:BH40"/>
    <mergeCell ref="BI40:BJ40"/>
    <mergeCell ref="BK40:BL40"/>
    <mergeCell ref="BM40:BN40"/>
    <mergeCell ref="BO40:BP40"/>
    <mergeCell ref="BM38:BN38"/>
    <mergeCell ref="BO38:BP38"/>
    <mergeCell ref="BQ38:BZ38"/>
    <mergeCell ref="AY39:AZ39"/>
    <mergeCell ref="BA39:BC39"/>
    <mergeCell ref="BD39:BE39"/>
    <mergeCell ref="BF39:BH39"/>
    <mergeCell ref="BI39:BJ39"/>
    <mergeCell ref="BK39:BL39"/>
    <mergeCell ref="BM39:BN39"/>
    <mergeCell ref="AY38:AZ38"/>
    <mergeCell ref="BA38:BC38"/>
    <mergeCell ref="BD38:BE38"/>
    <mergeCell ref="BF38:BH38"/>
    <mergeCell ref="BI38:BJ38"/>
    <mergeCell ref="BK38:BL38"/>
    <mergeCell ref="BM36:BN36"/>
    <mergeCell ref="BO36:BP36"/>
    <mergeCell ref="BQ36:BU36"/>
    <mergeCell ref="BV36:BZ36"/>
    <mergeCell ref="AY37:AZ37"/>
    <mergeCell ref="BA37:BJ37"/>
    <mergeCell ref="BK35:BL35"/>
    <mergeCell ref="BM35:BN35"/>
    <mergeCell ref="BO35:BP35"/>
    <mergeCell ref="BQ35:BZ35"/>
    <mergeCell ref="AY36:AZ36"/>
    <mergeCell ref="BA36:BC36"/>
    <mergeCell ref="BD36:BE36"/>
    <mergeCell ref="BF36:BH36"/>
    <mergeCell ref="BI36:BJ36"/>
    <mergeCell ref="BK36:BL36"/>
    <mergeCell ref="BK34:BL34"/>
    <mergeCell ref="BM34:BN34"/>
    <mergeCell ref="BO34:BP34"/>
    <mergeCell ref="BQ34:BU34"/>
    <mergeCell ref="BV34:BZ34"/>
    <mergeCell ref="AY35:AZ35"/>
    <mergeCell ref="BA35:BC35"/>
    <mergeCell ref="BD35:BE35"/>
    <mergeCell ref="BF35:BH35"/>
    <mergeCell ref="BI35:BJ35"/>
    <mergeCell ref="BO32:BP32"/>
    <mergeCell ref="BQ32:BU32"/>
    <mergeCell ref="BV32:BZ32"/>
    <mergeCell ref="AY33:AZ33"/>
    <mergeCell ref="BA33:BZ33"/>
    <mergeCell ref="AY34:AZ34"/>
    <mergeCell ref="BA34:BC34"/>
    <mergeCell ref="BD34:BE34"/>
    <mergeCell ref="BF34:BH34"/>
    <mergeCell ref="BI34:BJ34"/>
    <mergeCell ref="BO31:BP31"/>
    <mergeCell ref="BQ31:BU31"/>
    <mergeCell ref="BV31:BZ31"/>
    <mergeCell ref="AY32:AZ32"/>
    <mergeCell ref="BA32:BC32"/>
    <mergeCell ref="BD32:BE32"/>
    <mergeCell ref="BF32:BH32"/>
    <mergeCell ref="BI32:BJ32"/>
    <mergeCell ref="BK32:BL32"/>
    <mergeCell ref="BM32:BN32"/>
    <mergeCell ref="BM30:BN30"/>
    <mergeCell ref="BO30:BP30"/>
    <mergeCell ref="BQ30:BZ30"/>
    <mergeCell ref="AY31:AZ31"/>
    <mergeCell ref="BA31:BC31"/>
    <mergeCell ref="BD31:BE31"/>
    <mergeCell ref="BF31:BH31"/>
    <mergeCell ref="BI31:BJ31"/>
    <mergeCell ref="BK31:BL31"/>
    <mergeCell ref="BM31:BN31"/>
    <mergeCell ref="AY30:AZ30"/>
    <mergeCell ref="BA30:BC30"/>
    <mergeCell ref="BD30:BE30"/>
    <mergeCell ref="BF30:BH30"/>
    <mergeCell ref="BI30:BJ30"/>
    <mergeCell ref="BK30:BL30"/>
    <mergeCell ref="BQ28:BZ28"/>
    <mergeCell ref="AY29:AZ29"/>
    <mergeCell ref="BA29:BC29"/>
    <mergeCell ref="BD29:BE29"/>
    <mergeCell ref="BF29:BH29"/>
    <mergeCell ref="BI29:BJ29"/>
    <mergeCell ref="BK29:BL29"/>
    <mergeCell ref="BM29:BN29"/>
    <mergeCell ref="BO29:BP29"/>
    <mergeCell ref="BQ29:BZ29"/>
    <mergeCell ref="AY28:AZ28"/>
    <mergeCell ref="BA28:BC28"/>
    <mergeCell ref="BD28:BE28"/>
    <mergeCell ref="BF28:BH28"/>
    <mergeCell ref="BI28:BJ28"/>
    <mergeCell ref="BK28:BL28"/>
    <mergeCell ref="BM28:BN28"/>
    <mergeCell ref="BO28:BP28"/>
    <mergeCell ref="BA27:BC27"/>
    <mergeCell ref="BD27:BE27"/>
    <mergeCell ref="BF27:BH27"/>
    <mergeCell ref="BI27:BJ27"/>
    <mergeCell ref="BK27:BL27"/>
    <mergeCell ref="BM27:BN27"/>
    <mergeCell ref="Q22:R22"/>
    <mergeCell ref="T22:U22"/>
    <mergeCell ref="A23:AA23"/>
    <mergeCell ref="AY27:AZ27"/>
    <mergeCell ref="C22:E22"/>
    <mergeCell ref="F22:G22"/>
    <mergeCell ref="H22:J22"/>
    <mergeCell ref="K22:L22"/>
    <mergeCell ref="M22:N22"/>
    <mergeCell ref="O22:P22"/>
    <mergeCell ref="Z22:AA22"/>
    <mergeCell ref="X22:Y22"/>
    <mergeCell ref="S12:W12"/>
    <mergeCell ref="AA12:AB12"/>
    <mergeCell ref="A13:B13"/>
    <mergeCell ref="C13:E13"/>
    <mergeCell ref="F13:G13"/>
    <mergeCell ref="H13:J13"/>
    <mergeCell ref="K13:L13"/>
    <mergeCell ref="M13:N13"/>
    <mergeCell ref="O13:P13"/>
    <mergeCell ref="Q13:R13"/>
    <mergeCell ref="A15:B15"/>
    <mergeCell ref="C15:E15"/>
    <mergeCell ref="F15:G15"/>
    <mergeCell ref="H15:J15"/>
    <mergeCell ref="K15:L15"/>
    <mergeCell ref="BO27:BP27"/>
    <mergeCell ref="BQ27:BZ27"/>
    <mergeCell ref="M15:N15"/>
    <mergeCell ref="O15:P15"/>
    <mergeCell ref="Q15:R15"/>
    <mergeCell ref="S15:W15"/>
    <mergeCell ref="AA15:AB15"/>
    <mergeCell ref="AA20:AB20"/>
    <mergeCell ref="A21:B21"/>
    <mergeCell ref="C21:E21"/>
    <mergeCell ref="F21:G21"/>
    <mergeCell ref="H21:J21"/>
    <mergeCell ref="K21:L21"/>
    <mergeCell ref="M21:N21"/>
    <mergeCell ref="O21:P21"/>
    <mergeCell ref="Q21:R21"/>
    <mergeCell ref="S21:W21"/>
    <mergeCell ref="AS6:AS7"/>
    <mergeCell ref="AT6:AT7"/>
    <mergeCell ref="AI6:AI7"/>
    <mergeCell ref="AJ6:AJ7"/>
    <mergeCell ref="AK6:AK7"/>
    <mergeCell ref="AL6:AL7"/>
    <mergeCell ref="AM6:AM7"/>
    <mergeCell ref="AN6:AN7"/>
    <mergeCell ref="AC6:AC7"/>
    <mergeCell ref="AD6:AD7"/>
    <mergeCell ref="AE6:AE7"/>
    <mergeCell ref="AF6:AF7"/>
    <mergeCell ref="AG6:AG7"/>
    <mergeCell ref="AH6:AH7"/>
    <mergeCell ref="M9:N9"/>
    <mergeCell ref="O9:P9"/>
    <mergeCell ref="Q9:R9"/>
    <mergeCell ref="S9:W9"/>
    <mergeCell ref="AA9:AB9"/>
    <mergeCell ref="M8:N8"/>
    <mergeCell ref="O8:P8"/>
    <mergeCell ref="Q8:R8"/>
    <mergeCell ref="S8:W8"/>
    <mergeCell ref="AA8:AB8"/>
    <mergeCell ref="X8:Z8"/>
    <mergeCell ref="X9:Z9"/>
    <mergeCell ref="AK5:AN5"/>
    <mergeCell ref="AO5:AR5"/>
    <mergeCell ref="A6:B7"/>
    <mergeCell ref="C6:E7"/>
    <mergeCell ref="F6:L6"/>
    <mergeCell ref="M6:P6"/>
    <mergeCell ref="Q6:R7"/>
    <mergeCell ref="S6:W7"/>
    <mergeCell ref="K4:M4"/>
    <mergeCell ref="N4:T4"/>
    <mergeCell ref="U4:W4"/>
    <mergeCell ref="X4:AB4"/>
    <mergeCell ref="A5:C5"/>
    <mergeCell ref="D5:T5"/>
    <mergeCell ref="U5:W5"/>
    <mergeCell ref="X5:AB5"/>
    <mergeCell ref="F7:G7"/>
    <mergeCell ref="H7:J7"/>
    <mergeCell ref="K7:L7"/>
    <mergeCell ref="M7:N7"/>
    <mergeCell ref="AO6:AO7"/>
    <mergeCell ref="AP6:AP7"/>
    <mergeCell ref="AQ6:AQ7"/>
    <mergeCell ref="AR6:AR7"/>
    <mergeCell ref="X6:AB7"/>
    <mergeCell ref="A1:AB2"/>
    <mergeCell ref="AC1:AI4"/>
    <mergeCell ref="A3:C3"/>
    <mergeCell ref="D3:J3"/>
    <mergeCell ref="K3:M3"/>
    <mergeCell ref="N3:T3"/>
    <mergeCell ref="U3:W3"/>
    <mergeCell ref="X3:AB3"/>
    <mergeCell ref="A4:C4"/>
    <mergeCell ref="D4:J4"/>
    <mergeCell ref="AC5:AI5"/>
    <mergeCell ref="A10:B10"/>
    <mergeCell ref="C10:E10"/>
    <mergeCell ref="F10:G10"/>
    <mergeCell ref="H10:J10"/>
    <mergeCell ref="K10:L10"/>
    <mergeCell ref="A9:B9"/>
    <mergeCell ref="C9:E9"/>
    <mergeCell ref="F9:G9"/>
    <mergeCell ref="H9:J9"/>
    <mergeCell ref="K9:L9"/>
    <mergeCell ref="A8:B8"/>
    <mergeCell ref="C8:E8"/>
    <mergeCell ref="F8:G8"/>
    <mergeCell ref="H8:J8"/>
    <mergeCell ref="K8:L8"/>
    <mergeCell ref="O7:P7"/>
    <mergeCell ref="S10:W10"/>
    <mergeCell ref="AA10:AB10"/>
    <mergeCell ref="X10:Z10"/>
    <mergeCell ref="AA21:AB21"/>
    <mergeCell ref="X20:Z20"/>
    <mergeCell ref="X21:Z21"/>
    <mergeCell ref="A12:B12"/>
    <mergeCell ref="C12:E12"/>
    <mergeCell ref="F12:G12"/>
    <mergeCell ref="H12:J12"/>
    <mergeCell ref="K12:L12"/>
    <mergeCell ref="M12:N12"/>
    <mergeCell ref="O12:P12"/>
    <mergeCell ref="Q12:R12"/>
    <mergeCell ref="X13:Z13"/>
    <mergeCell ref="X14:Z14"/>
    <mergeCell ref="X15:Z15"/>
    <mergeCell ref="A16:B16"/>
    <mergeCell ref="C16:E16"/>
    <mergeCell ref="M16:N16"/>
    <mergeCell ref="O16:P16"/>
    <mergeCell ref="Q16:R16"/>
    <mergeCell ref="S16:W16"/>
    <mergeCell ref="AA16:AB16"/>
    <mergeCell ref="A17:B17"/>
    <mergeCell ref="A20:B20"/>
    <mergeCell ref="C20:E20"/>
    <mergeCell ref="F20:G20"/>
    <mergeCell ref="H20:J20"/>
    <mergeCell ref="K20:L20"/>
    <mergeCell ref="M20:N20"/>
    <mergeCell ref="O20:P20"/>
    <mergeCell ref="Q20:R20"/>
    <mergeCell ref="S20:W20"/>
    <mergeCell ref="X12:Z12"/>
    <mergeCell ref="A19:B19"/>
    <mergeCell ref="C19:E19"/>
    <mergeCell ref="F19:G19"/>
    <mergeCell ref="H19:J19"/>
    <mergeCell ref="K19:L19"/>
    <mergeCell ref="M19:N19"/>
    <mergeCell ref="O19:P19"/>
    <mergeCell ref="Q19:R19"/>
    <mergeCell ref="S19:W19"/>
    <mergeCell ref="AA19:AB19"/>
    <mergeCell ref="X18:Z18"/>
    <mergeCell ref="X19:Z19"/>
    <mergeCell ref="AA11:AB11"/>
    <mergeCell ref="M10:N10"/>
    <mergeCell ref="O10:P10"/>
    <mergeCell ref="Q10:R10"/>
    <mergeCell ref="AA18:AB18"/>
    <mergeCell ref="M11:N11"/>
    <mergeCell ref="O11:P11"/>
    <mergeCell ref="Q11:R11"/>
    <mergeCell ref="S11:W11"/>
    <mergeCell ref="H16:J16"/>
    <mergeCell ref="A11:B11"/>
    <mergeCell ref="C11:E11"/>
    <mergeCell ref="F11:G11"/>
    <mergeCell ref="H11:J11"/>
    <mergeCell ref="K11:L11"/>
    <mergeCell ref="X11:Z11"/>
    <mergeCell ref="S13:W13"/>
    <mergeCell ref="AA13:AB13"/>
    <mergeCell ref="A14:B14"/>
    <mergeCell ref="C14:E14"/>
    <mergeCell ref="H14:J14"/>
    <mergeCell ref="K14:L14"/>
    <mergeCell ref="M14:N14"/>
    <mergeCell ref="O14:P14"/>
    <mergeCell ref="Q14:R14"/>
    <mergeCell ref="S14:W14"/>
    <mergeCell ref="AA14:AB14"/>
    <mergeCell ref="A18:B18"/>
    <mergeCell ref="C18:E18"/>
    <mergeCell ref="F18:G18"/>
    <mergeCell ref="H18:J18"/>
    <mergeCell ref="K18:L18"/>
    <mergeCell ref="M18:N18"/>
    <mergeCell ref="O18:P18"/>
    <mergeCell ref="Q18:R18"/>
    <mergeCell ref="S18:W18"/>
    <mergeCell ref="K17:L17"/>
    <mergeCell ref="F16:G16"/>
    <mergeCell ref="AA17:AB17"/>
    <mergeCell ref="K16:L16"/>
    <mergeCell ref="X17:Z17"/>
    <mergeCell ref="F14:G14"/>
    <mergeCell ref="X16:Z16"/>
    <mergeCell ref="O17:P17"/>
    <mergeCell ref="Q17:R17"/>
    <mergeCell ref="S17:W17"/>
    <mergeCell ref="M17:N17"/>
    <mergeCell ref="C17:E17"/>
    <mergeCell ref="F17:G17"/>
    <mergeCell ref="H17:J17"/>
  </mergeCells>
  <phoneticPr fontId="22" type="noConversion"/>
  <dataValidations count="1">
    <dataValidation type="list" allowBlank="1" showInputMessage="1" showErrorMessage="1" sqref="WVL983047:WWB983047 D5:T5 WLP983047:WMF983047 WBT983047:WCJ983047 VRX983047:VSN983047 VIB983047:VIR983047 UYF983047:UYV983047 UOJ983047:UOZ983047 UEN983047:UFD983047 TUR983047:TVH983047 TKV983047:TLL983047 TAZ983047:TBP983047 SRD983047:SRT983047 SHH983047:SHX983047 RXL983047:RYB983047 RNP983047:ROF983047 RDT983047:REJ983047 QTX983047:QUN983047 QKB983047:QKR983047 QAF983047:QAV983047 PQJ983047:PQZ983047 PGN983047:PHD983047 OWR983047:OXH983047 OMV983047:ONL983047 OCZ983047:ODP983047 NTD983047:NTT983047 NJH983047:NJX983047 MZL983047:NAB983047 MPP983047:MQF983047 MFT983047:MGJ983047 LVX983047:LWN983047 LMB983047:LMR983047 LCF983047:LCV983047 KSJ983047:KSZ983047 KIN983047:KJD983047 JYR983047:JZH983047 JOV983047:JPL983047 JEZ983047:JFP983047 IVD983047:IVT983047 ILH983047:ILX983047 IBL983047:ICB983047 HRP983047:HSF983047 HHT983047:HIJ983047 GXX983047:GYN983047 GOB983047:GOR983047 GEF983047:GEV983047 FUJ983047:FUZ983047 FKN983047:FLD983047 FAR983047:FBH983047 EQV983047:ERL983047 EGZ983047:EHP983047 DXD983047:DXT983047 DNH983047:DNX983047 DDL983047:DEB983047 CTP983047:CUF983047 CJT983047:CKJ983047 BZX983047:CAN983047 BQB983047:BQR983047 BGF983047:BGV983047 AWJ983047:AWZ983047 AMN983047:AND983047 ACR983047:ADH983047 SV983047:TL983047 IZ983047:JP983047 D983047:T983047 WVL917511:WWB917511 WLP917511:WMF917511 WBT917511:WCJ917511 VRX917511:VSN917511 VIB917511:VIR917511 UYF917511:UYV917511 UOJ917511:UOZ917511 UEN917511:UFD917511 TUR917511:TVH917511 TKV917511:TLL917511 TAZ917511:TBP917511 SRD917511:SRT917511 SHH917511:SHX917511 RXL917511:RYB917511 RNP917511:ROF917511 RDT917511:REJ917511 QTX917511:QUN917511 QKB917511:QKR917511 QAF917511:QAV917511 PQJ917511:PQZ917511 PGN917511:PHD917511 OWR917511:OXH917511 OMV917511:ONL917511 OCZ917511:ODP917511 NTD917511:NTT917511 NJH917511:NJX917511 MZL917511:NAB917511 MPP917511:MQF917511 MFT917511:MGJ917511 LVX917511:LWN917511 LMB917511:LMR917511 LCF917511:LCV917511 KSJ917511:KSZ917511 KIN917511:KJD917511 JYR917511:JZH917511 JOV917511:JPL917511 JEZ917511:JFP917511 IVD917511:IVT917511 ILH917511:ILX917511 IBL917511:ICB917511 HRP917511:HSF917511 HHT917511:HIJ917511 GXX917511:GYN917511 GOB917511:GOR917511 GEF917511:GEV917511 FUJ917511:FUZ917511 FKN917511:FLD917511 FAR917511:FBH917511 EQV917511:ERL917511 EGZ917511:EHP917511 DXD917511:DXT917511 DNH917511:DNX917511 DDL917511:DEB917511 CTP917511:CUF917511 CJT917511:CKJ917511 BZX917511:CAN917511 BQB917511:BQR917511 BGF917511:BGV917511 AWJ917511:AWZ917511 AMN917511:AND917511 ACR917511:ADH917511 SV917511:TL917511 IZ917511:JP917511 D917511:T917511 WVL851975:WWB851975 WLP851975:WMF851975 WBT851975:WCJ851975 VRX851975:VSN851975 VIB851975:VIR851975 UYF851975:UYV851975 UOJ851975:UOZ851975 UEN851975:UFD851975 TUR851975:TVH851975 TKV851975:TLL851975 TAZ851975:TBP851975 SRD851975:SRT851975 SHH851975:SHX851975 RXL851975:RYB851975 RNP851975:ROF851975 RDT851975:REJ851975 QTX851975:QUN851975 QKB851975:QKR851975 QAF851975:QAV851975 PQJ851975:PQZ851975 PGN851975:PHD851975 OWR851975:OXH851975 OMV851975:ONL851975 OCZ851975:ODP851975 NTD851975:NTT851975 NJH851975:NJX851975 MZL851975:NAB851975 MPP851975:MQF851975 MFT851975:MGJ851975 LVX851975:LWN851975 LMB851975:LMR851975 LCF851975:LCV851975 KSJ851975:KSZ851975 KIN851975:KJD851975 JYR851975:JZH851975 JOV851975:JPL851975 JEZ851975:JFP851975 IVD851975:IVT851975 ILH851975:ILX851975 IBL851975:ICB851975 HRP851975:HSF851975 HHT851975:HIJ851975 GXX851975:GYN851975 GOB851975:GOR851975 GEF851975:GEV851975 FUJ851975:FUZ851975 FKN851975:FLD851975 FAR851975:FBH851975 EQV851975:ERL851975 EGZ851975:EHP851975 DXD851975:DXT851975 DNH851975:DNX851975 DDL851975:DEB851975 CTP851975:CUF851975 CJT851975:CKJ851975 BZX851975:CAN851975 BQB851975:BQR851975 BGF851975:BGV851975 AWJ851975:AWZ851975 AMN851975:AND851975 ACR851975:ADH851975 SV851975:TL851975 IZ851975:JP851975 D851975:T851975 WVL786439:WWB786439 WLP786439:WMF786439 WBT786439:WCJ786439 VRX786439:VSN786439 VIB786439:VIR786439 UYF786439:UYV786439 UOJ786439:UOZ786439 UEN786439:UFD786439 TUR786439:TVH786439 TKV786439:TLL786439 TAZ786439:TBP786439 SRD786439:SRT786439 SHH786439:SHX786439 RXL786439:RYB786439 RNP786439:ROF786439 RDT786439:REJ786439 QTX786439:QUN786439 QKB786439:QKR786439 QAF786439:QAV786439 PQJ786439:PQZ786439 PGN786439:PHD786439 OWR786439:OXH786439 OMV786439:ONL786439 OCZ786439:ODP786439 NTD786439:NTT786439 NJH786439:NJX786439 MZL786439:NAB786439 MPP786439:MQF786439 MFT786439:MGJ786439 LVX786439:LWN786439 LMB786439:LMR786439 LCF786439:LCV786439 KSJ786439:KSZ786439 KIN786439:KJD786439 JYR786439:JZH786439 JOV786439:JPL786439 JEZ786439:JFP786439 IVD786439:IVT786439 ILH786439:ILX786439 IBL786439:ICB786439 HRP786439:HSF786439 HHT786439:HIJ786439 GXX786439:GYN786439 GOB786439:GOR786439 GEF786439:GEV786439 FUJ786439:FUZ786439 FKN786439:FLD786439 FAR786439:FBH786439 EQV786439:ERL786439 EGZ786439:EHP786439 DXD786439:DXT786439 DNH786439:DNX786439 DDL786439:DEB786439 CTP786439:CUF786439 CJT786439:CKJ786439 BZX786439:CAN786439 BQB786439:BQR786439 BGF786439:BGV786439 AWJ786439:AWZ786439 AMN786439:AND786439 ACR786439:ADH786439 SV786439:TL786439 IZ786439:JP786439 D786439:T786439 WVL720903:WWB720903 WLP720903:WMF720903 WBT720903:WCJ720903 VRX720903:VSN720903 VIB720903:VIR720903 UYF720903:UYV720903 UOJ720903:UOZ720903 UEN720903:UFD720903 TUR720903:TVH720903 TKV720903:TLL720903 TAZ720903:TBP720903 SRD720903:SRT720903 SHH720903:SHX720903 RXL720903:RYB720903 RNP720903:ROF720903 RDT720903:REJ720903 QTX720903:QUN720903 QKB720903:QKR720903 QAF720903:QAV720903 PQJ720903:PQZ720903 PGN720903:PHD720903 OWR720903:OXH720903 OMV720903:ONL720903 OCZ720903:ODP720903 NTD720903:NTT720903 NJH720903:NJX720903 MZL720903:NAB720903 MPP720903:MQF720903 MFT720903:MGJ720903 LVX720903:LWN720903 LMB720903:LMR720903 LCF720903:LCV720903 KSJ720903:KSZ720903 KIN720903:KJD720903 JYR720903:JZH720903 JOV720903:JPL720903 JEZ720903:JFP720903 IVD720903:IVT720903 ILH720903:ILX720903 IBL720903:ICB720903 HRP720903:HSF720903 HHT720903:HIJ720903 GXX720903:GYN720903 GOB720903:GOR720903 GEF720903:GEV720903 FUJ720903:FUZ720903 FKN720903:FLD720903 FAR720903:FBH720903 EQV720903:ERL720903 EGZ720903:EHP720903 DXD720903:DXT720903 DNH720903:DNX720903 DDL720903:DEB720903 CTP720903:CUF720903 CJT720903:CKJ720903 BZX720903:CAN720903 BQB720903:BQR720903 BGF720903:BGV720903 AWJ720903:AWZ720903 AMN720903:AND720903 ACR720903:ADH720903 SV720903:TL720903 IZ720903:JP720903 D720903:T720903 WVL655367:WWB655367 WLP655367:WMF655367 WBT655367:WCJ655367 VRX655367:VSN655367 VIB655367:VIR655367 UYF655367:UYV655367 UOJ655367:UOZ655367 UEN655367:UFD655367 TUR655367:TVH655367 TKV655367:TLL655367 TAZ655367:TBP655367 SRD655367:SRT655367 SHH655367:SHX655367 RXL655367:RYB655367 RNP655367:ROF655367 RDT655367:REJ655367 QTX655367:QUN655367 QKB655367:QKR655367 QAF655367:QAV655367 PQJ655367:PQZ655367 PGN655367:PHD655367 OWR655367:OXH655367 OMV655367:ONL655367 OCZ655367:ODP655367 NTD655367:NTT655367 NJH655367:NJX655367 MZL655367:NAB655367 MPP655367:MQF655367 MFT655367:MGJ655367 LVX655367:LWN655367 LMB655367:LMR655367 LCF655367:LCV655367 KSJ655367:KSZ655367 KIN655367:KJD655367 JYR655367:JZH655367 JOV655367:JPL655367 JEZ655367:JFP655367 IVD655367:IVT655367 ILH655367:ILX655367 IBL655367:ICB655367 HRP655367:HSF655367 HHT655367:HIJ655367 GXX655367:GYN655367 GOB655367:GOR655367 GEF655367:GEV655367 FUJ655367:FUZ655367 FKN655367:FLD655367 FAR655367:FBH655367 EQV655367:ERL655367 EGZ655367:EHP655367 DXD655367:DXT655367 DNH655367:DNX655367 DDL655367:DEB655367 CTP655367:CUF655367 CJT655367:CKJ655367 BZX655367:CAN655367 BQB655367:BQR655367 BGF655367:BGV655367 AWJ655367:AWZ655367 AMN655367:AND655367 ACR655367:ADH655367 SV655367:TL655367 IZ655367:JP655367 D655367:T655367 WVL589831:WWB589831 WLP589831:WMF589831 WBT589831:WCJ589831 VRX589831:VSN589831 VIB589831:VIR589831 UYF589831:UYV589831 UOJ589831:UOZ589831 UEN589831:UFD589831 TUR589831:TVH589831 TKV589831:TLL589831 TAZ589831:TBP589831 SRD589831:SRT589831 SHH589831:SHX589831 RXL589831:RYB589831 RNP589831:ROF589831 RDT589831:REJ589831 QTX589831:QUN589831 QKB589831:QKR589831 QAF589831:QAV589831 PQJ589831:PQZ589831 PGN589831:PHD589831 OWR589831:OXH589831 OMV589831:ONL589831 OCZ589831:ODP589831 NTD589831:NTT589831 NJH589831:NJX589831 MZL589831:NAB589831 MPP589831:MQF589831 MFT589831:MGJ589831 LVX589831:LWN589831 LMB589831:LMR589831 LCF589831:LCV589831 KSJ589831:KSZ589831 KIN589831:KJD589831 JYR589831:JZH589831 JOV589831:JPL589831 JEZ589831:JFP589831 IVD589831:IVT589831 ILH589831:ILX589831 IBL589831:ICB589831 HRP589831:HSF589831 HHT589831:HIJ589831 GXX589831:GYN589831 GOB589831:GOR589831 GEF589831:GEV589831 FUJ589831:FUZ589831 FKN589831:FLD589831 FAR589831:FBH589831 EQV589831:ERL589831 EGZ589831:EHP589831 DXD589831:DXT589831 DNH589831:DNX589831 DDL589831:DEB589831 CTP589831:CUF589831 CJT589831:CKJ589831 BZX589831:CAN589831 BQB589831:BQR589831 BGF589831:BGV589831 AWJ589831:AWZ589831 AMN589831:AND589831 ACR589831:ADH589831 SV589831:TL589831 IZ589831:JP589831 D589831:T589831 WVL524295:WWB524295 WLP524295:WMF524295 WBT524295:WCJ524295 VRX524295:VSN524295 VIB524295:VIR524295 UYF524295:UYV524295 UOJ524295:UOZ524295 UEN524295:UFD524295 TUR524295:TVH524295 TKV524295:TLL524295 TAZ524295:TBP524295 SRD524295:SRT524295 SHH524295:SHX524295 RXL524295:RYB524295 RNP524295:ROF524295 RDT524295:REJ524295 QTX524295:QUN524295 QKB524295:QKR524295 QAF524295:QAV524295 PQJ524295:PQZ524295 PGN524295:PHD524295 OWR524295:OXH524295 OMV524295:ONL524295 OCZ524295:ODP524295 NTD524295:NTT524295 NJH524295:NJX524295 MZL524295:NAB524295 MPP524295:MQF524295 MFT524295:MGJ524295 LVX524295:LWN524295 LMB524295:LMR524295 LCF524295:LCV524295 KSJ524295:KSZ524295 KIN524295:KJD524295 JYR524295:JZH524295 JOV524295:JPL524295 JEZ524295:JFP524295 IVD524295:IVT524295 ILH524295:ILX524295 IBL524295:ICB524295 HRP524295:HSF524295 HHT524295:HIJ524295 GXX524295:GYN524295 GOB524295:GOR524295 GEF524295:GEV524295 FUJ524295:FUZ524295 FKN524295:FLD524295 FAR524295:FBH524295 EQV524295:ERL524295 EGZ524295:EHP524295 DXD524295:DXT524295 DNH524295:DNX524295 DDL524295:DEB524295 CTP524295:CUF524295 CJT524295:CKJ524295 BZX524295:CAN524295 BQB524295:BQR524295 BGF524295:BGV524295 AWJ524295:AWZ524295 AMN524295:AND524295 ACR524295:ADH524295 SV524295:TL524295 IZ524295:JP524295 D524295:T524295 WVL458759:WWB458759 WLP458759:WMF458759 WBT458759:WCJ458759 VRX458759:VSN458759 VIB458759:VIR458759 UYF458759:UYV458759 UOJ458759:UOZ458759 UEN458759:UFD458759 TUR458759:TVH458759 TKV458759:TLL458759 TAZ458759:TBP458759 SRD458759:SRT458759 SHH458759:SHX458759 RXL458759:RYB458759 RNP458759:ROF458759 RDT458759:REJ458759 QTX458759:QUN458759 QKB458759:QKR458759 QAF458759:QAV458759 PQJ458759:PQZ458759 PGN458759:PHD458759 OWR458759:OXH458759 OMV458759:ONL458759 OCZ458759:ODP458759 NTD458759:NTT458759 NJH458759:NJX458759 MZL458759:NAB458759 MPP458759:MQF458759 MFT458759:MGJ458759 LVX458759:LWN458759 LMB458759:LMR458759 LCF458759:LCV458759 KSJ458759:KSZ458759 KIN458759:KJD458759 JYR458759:JZH458759 JOV458759:JPL458759 JEZ458759:JFP458759 IVD458759:IVT458759 ILH458759:ILX458759 IBL458759:ICB458759 HRP458759:HSF458759 HHT458759:HIJ458759 GXX458759:GYN458759 GOB458759:GOR458759 GEF458759:GEV458759 FUJ458759:FUZ458759 FKN458759:FLD458759 FAR458759:FBH458759 EQV458759:ERL458759 EGZ458759:EHP458759 DXD458759:DXT458759 DNH458759:DNX458759 DDL458759:DEB458759 CTP458759:CUF458759 CJT458759:CKJ458759 BZX458759:CAN458759 BQB458759:BQR458759 BGF458759:BGV458759 AWJ458759:AWZ458759 AMN458759:AND458759 ACR458759:ADH458759 SV458759:TL458759 IZ458759:JP458759 D458759:T458759 WVL393223:WWB393223 WLP393223:WMF393223 WBT393223:WCJ393223 VRX393223:VSN393223 VIB393223:VIR393223 UYF393223:UYV393223 UOJ393223:UOZ393223 UEN393223:UFD393223 TUR393223:TVH393223 TKV393223:TLL393223 TAZ393223:TBP393223 SRD393223:SRT393223 SHH393223:SHX393223 RXL393223:RYB393223 RNP393223:ROF393223 RDT393223:REJ393223 QTX393223:QUN393223 QKB393223:QKR393223 QAF393223:QAV393223 PQJ393223:PQZ393223 PGN393223:PHD393223 OWR393223:OXH393223 OMV393223:ONL393223 OCZ393223:ODP393223 NTD393223:NTT393223 NJH393223:NJX393223 MZL393223:NAB393223 MPP393223:MQF393223 MFT393223:MGJ393223 LVX393223:LWN393223 LMB393223:LMR393223 LCF393223:LCV393223 KSJ393223:KSZ393223 KIN393223:KJD393223 JYR393223:JZH393223 JOV393223:JPL393223 JEZ393223:JFP393223 IVD393223:IVT393223 ILH393223:ILX393223 IBL393223:ICB393223 HRP393223:HSF393223 HHT393223:HIJ393223 GXX393223:GYN393223 GOB393223:GOR393223 GEF393223:GEV393223 FUJ393223:FUZ393223 FKN393223:FLD393223 FAR393223:FBH393223 EQV393223:ERL393223 EGZ393223:EHP393223 DXD393223:DXT393223 DNH393223:DNX393223 DDL393223:DEB393223 CTP393223:CUF393223 CJT393223:CKJ393223 BZX393223:CAN393223 BQB393223:BQR393223 BGF393223:BGV393223 AWJ393223:AWZ393223 AMN393223:AND393223 ACR393223:ADH393223 SV393223:TL393223 IZ393223:JP393223 D393223:T393223 WVL327687:WWB327687 WLP327687:WMF327687 WBT327687:WCJ327687 VRX327687:VSN327687 VIB327687:VIR327687 UYF327687:UYV327687 UOJ327687:UOZ327687 UEN327687:UFD327687 TUR327687:TVH327687 TKV327687:TLL327687 TAZ327687:TBP327687 SRD327687:SRT327687 SHH327687:SHX327687 RXL327687:RYB327687 RNP327687:ROF327687 RDT327687:REJ327687 QTX327687:QUN327687 QKB327687:QKR327687 QAF327687:QAV327687 PQJ327687:PQZ327687 PGN327687:PHD327687 OWR327687:OXH327687 OMV327687:ONL327687 OCZ327687:ODP327687 NTD327687:NTT327687 NJH327687:NJX327687 MZL327687:NAB327687 MPP327687:MQF327687 MFT327687:MGJ327687 LVX327687:LWN327687 LMB327687:LMR327687 LCF327687:LCV327687 KSJ327687:KSZ327687 KIN327687:KJD327687 JYR327687:JZH327687 JOV327687:JPL327687 JEZ327687:JFP327687 IVD327687:IVT327687 ILH327687:ILX327687 IBL327687:ICB327687 HRP327687:HSF327687 HHT327687:HIJ327687 GXX327687:GYN327687 GOB327687:GOR327687 GEF327687:GEV327687 FUJ327687:FUZ327687 FKN327687:FLD327687 FAR327687:FBH327687 EQV327687:ERL327687 EGZ327687:EHP327687 DXD327687:DXT327687 DNH327687:DNX327687 DDL327687:DEB327687 CTP327687:CUF327687 CJT327687:CKJ327687 BZX327687:CAN327687 BQB327687:BQR327687 BGF327687:BGV327687 AWJ327687:AWZ327687 AMN327687:AND327687 ACR327687:ADH327687 SV327687:TL327687 IZ327687:JP327687 D327687:T327687 WVL262151:WWB262151 WLP262151:WMF262151 WBT262151:WCJ262151 VRX262151:VSN262151 VIB262151:VIR262151 UYF262151:UYV262151 UOJ262151:UOZ262151 UEN262151:UFD262151 TUR262151:TVH262151 TKV262151:TLL262151 TAZ262151:TBP262151 SRD262151:SRT262151 SHH262151:SHX262151 RXL262151:RYB262151 RNP262151:ROF262151 RDT262151:REJ262151 QTX262151:QUN262151 QKB262151:QKR262151 QAF262151:QAV262151 PQJ262151:PQZ262151 PGN262151:PHD262151 OWR262151:OXH262151 OMV262151:ONL262151 OCZ262151:ODP262151 NTD262151:NTT262151 NJH262151:NJX262151 MZL262151:NAB262151 MPP262151:MQF262151 MFT262151:MGJ262151 LVX262151:LWN262151 LMB262151:LMR262151 LCF262151:LCV262151 KSJ262151:KSZ262151 KIN262151:KJD262151 JYR262151:JZH262151 JOV262151:JPL262151 JEZ262151:JFP262151 IVD262151:IVT262151 ILH262151:ILX262151 IBL262151:ICB262151 HRP262151:HSF262151 HHT262151:HIJ262151 GXX262151:GYN262151 GOB262151:GOR262151 GEF262151:GEV262151 FUJ262151:FUZ262151 FKN262151:FLD262151 FAR262151:FBH262151 EQV262151:ERL262151 EGZ262151:EHP262151 DXD262151:DXT262151 DNH262151:DNX262151 DDL262151:DEB262151 CTP262151:CUF262151 CJT262151:CKJ262151 BZX262151:CAN262151 BQB262151:BQR262151 BGF262151:BGV262151 AWJ262151:AWZ262151 AMN262151:AND262151 ACR262151:ADH262151 SV262151:TL262151 IZ262151:JP262151 D262151:T262151 WVL196615:WWB196615 WLP196615:WMF196615 WBT196615:WCJ196615 VRX196615:VSN196615 VIB196615:VIR196615 UYF196615:UYV196615 UOJ196615:UOZ196615 UEN196615:UFD196615 TUR196615:TVH196615 TKV196615:TLL196615 TAZ196615:TBP196615 SRD196615:SRT196615 SHH196615:SHX196615 RXL196615:RYB196615 RNP196615:ROF196615 RDT196615:REJ196615 QTX196615:QUN196615 QKB196615:QKR196615 QAF196615:QAV196615 PQJ196615:PQZ196615 PGN196615:PHD196615 OWR196615:OXH196615 OMV196615:ONL196615 OCZ196615:ODP196615 NTD196615:NTT196615 NJH196615:NJX196615 MZL196615:NAB196615 MPP196615:MQF196615 MFT196615:MGJ196615 LVX196615:LWN196615 LMB196615:LMR196615 LCF196615:LCV196615 KSJ196615:KSZ196615 KIN196615:KJD196615 JYR196615:JZH196615 JOV196615:JPL196615 JEZ196615:JFP196615 IVD196615:IVT196615 ILH196615:ILX196615 IBL196615:ICB196615 HRP196615:HSF196615 HHT196615:HIJ196615 GXX196615:GYN196615 GOB196615:GOR196615 GEF196615:GEV196615 FUJ196615:FUZ196615 FKN196615:FLD196615 FAR196615:FBH196615 EQV196615:ERL196615 EGZ196615:EHP196615 DXD196615:DXT196615 DNH196615:DNX196615 DDL196615:DEB196615 CTP196615:CUF196615 CJT196615:CKJ196615 BZX196615:CAN196615 BQB196615:BQR196615 BGF196615:BGV196615 AWJ196615:AWZ196615 AMN196615:AND196615 ACR196615:ADH196615 SV196615:TL196615 IZ196615:JP196615 D196615:T196615 WVL131079:WWB131079 WLP131079:WMF131079 WBT131079:WCJ131079 VRX131079:VSN131079 VIB131079:VIR131079 UYF131079:UYV131079 UOJ131079:UOZ131079 UEN131079:UFD131079 TUR131079:TVH131079 TKV131079:TLL131079 TAZ131079:TBP131079 SRD131079:SRT131079 SHH131079:SHX131079 RXL131079:RYB131079 RNP131079:ROF131079 RDT131079:REJ131079 QTX131079:QUN131079 QKB131079:QKR131079 QAF131079:QAV131079 PQJ131079:PQZ131079 PGN131079:PHD131079 OWR131079:OXH131079 OMV131079:ONL131079 OCZ131079:ODP131079 NTD131079:NTT131079 NJH131079:NJX131079 MZL131079:NAB131079 MPP131079:MQF131079 MFT131079:MGJ131079 LVX131079:LWN131079 LMB131079:LMR131079 LCF131079:LCV131079 KSJ131079:KSZ131079 KIN131079:KJD131079 JYR131079:JZH131079 JOV131079:JPL131079 JEZ131079:JFP131079 IVD131079:IVT131079 ILH131079:ILX131079 IBL131079:ICB131079 HRP131079:HSF131079 HHT131079:HIJ131079 GXX131079:GYN131079 GOB131079:GOR131079 GEF131079:GEV131079 FUJ131079:FUZ131079 FKN131079:FLD131079 FAR131079:FBH131079 EQV131079:ERL131079 EGZ131079:EHP131079 DXD131079:DXT131079 DNH131079:DNX131079 DDL131079:DEB131079 CTP131079:CUF131079 CJT131079:CKJ131079 BZX131079:CAN131079 BQB131079:BQR131079 BGF131079:BGV131079 AWJ131079:AWZ131079 AMN131079:AND131079 ACR131079:ADH131079 SV131079:TL131079 IZ131079:JP131079 D131079:T131079 WVL65543:WWB65543 WLP65543:WMF65543 WBT65543:WCJ65543 VRX65543:VSN65543 VIB65543:VIR65543 UYF65543:UYV65543 UOJ65543:UOZ65543 UEN65543:UFD65543 TUR65543:TVH65543 TKV65543:TLL65543 TAZ65543:TBP65543 SRD65543:SRT65543 SHH65543:SHX65543 RXL65543:RYB65543 RNP65543:ROF65543 RDT65543:REJ65543 QTX65543:QUN65543 QKB65543:QKR65543 QAF65543:QAV65543 PQJ65543:PQZ65543 PGN65543:PHD65543 OWR65543:OXH65543 OMV65543:ONL65543 OCZ65543:ODP65543 NTD65543:NTT65543 NJH65543:NJX65543 MZL65543:NAB65543 MPP65543:MQF65543 MFT65543:MGJ65543 LVX65543:LWN65543 LMB65543:LMR65543 LCF65543:LCV65543 KSJ65543:KSZ65543 KIN65543:KJD65543 JYR65543:JZH65543 JOV65543:JPL65543 JEZ65543:JFP65543 IVD65543:IVT65543 ILH65543:ILX65543 IBL65543:ICB65543 HRP65543:HSF65543 HHT65543:HIJ65543 GXX65543:GYN65543 GOB65543:GOR65543 GEF65543:GEV65543 FUJ65543:FUZ65543 FKN65543:FLD65543 FAR65543:FBH65543 EQV65543:ERL65543 EGZ65543:EHP65543 DXD65543:DXT65543 DNH65543:DNX65543 DDL65543:DEB65543 CTP65543:CUF65543 CJT65543:CKJ65543 BZX65543:CAN65543 BQB65543:BQR65543 BGF65543:BGV65543 AWJ65543:AWZ65543 AMN65543:AND65543 ACR65543:ADH65543 SV65543:TL65543 IZ65543:JP65543 D65543:T65543 WVL5:WWB5 WLP5:WMF5 WBT5:WCJ5 VRX5:VSN5 VIB5:VIR5 UYF5:UYV5 UOJ5:UOZ5 UEN5:UFD5 TUR5:TVH5 TKV5:TLL5 TAZ5:TBP5 SRD5:SRT5 SHH5:SHX5 RXL5:RYB5 RNP5:ROF5 RDT5:REJ5 QTX5:QUN5 QKB5:QKR5 QAF5:QAV5 PQJ5:PQZ5 PGN5:PHD5 OWR5:OXH5 OMV5:ONL5 OCZ5:ODP5 NTD5:NTT5 NJH5:NJX5 MZL5:NAB5 MPP5:MQF5 MFT5:MGJ5 LVX5:LWN5 LMB5:LMR5 LCF5:LCV5 KSJ5:KSZ5 KIN5:KJD5 JYR5:JZH5 JOV5:JPL5 JEZ5:JFP5 IVD5:IVT5 ILH5:ILX5 IBL5:ICB5 HRP5:HSF5 HHT5:HIJ5 GXX5:GYN5 GOB5:GOR5 GEF5:GEV5 FUJ5:FUZ5 FKN5:FLD5 FAR5:FBH5 EQV5:ERL5 EGZ5:EHP5 DXD5:DXT5 DNH5:DNX5 DDL5:DEB5 CTP5:CUF5 CJT5:CKJ5 BZX5:CAN5 BQB5:BQR5 BGF5:BGV5 AWJ5:AWZ5 AMN5:AND5 ACR5:ADH5 SV5:TL5 IZ5:JP5">
      <formula1>$AV$1:$AV$21</formula1>
    </dataValidation>
  </dataValidations>
  <pageMargins left="0.31496062992125984" right="0.31496062992125984" top="0.74803149606299213" bottom="0.74803149606299213" header="0.31496062992125984" footer="0.31496062992125984"/>
  <pageSetup paperSize="9" scale="90" orientation="portrait" r:id="rId1"/>
  <headerFooter>
    <oddFooter>&amp;L&amp;"华文行楷,加粗"&amp;16
&amp;"-,常规"&amp;11
制单：
日期：&amp;C审核：
日期：</oddFooter>
  </headerFooter>
  <legacyDrawing r:id="rId2"/>
</worksheet>
</file>

<file path=xl/worksheets/sheet11.xml><?xml version="1.0" encoding="utf-8"?>
<worksheet xmlns="http://schemas.openxmlformats.org/spreadsheetml/2006/main" xmlns:r="http://schemas.openxmlformats.org/officeDocument/2006/relationships">
  <sheetPr>
    <tabColor rgb="FF00B0F0"/>
  </sheetPr>
  <dimension ref="A1:BA74"/>
  <sheetViews>
    <sheetView showWhiteSpace="0" view="pageBreakPreview" zoomScaleNormal="130" zoomScaleSheetLayoutView="100" workbookViewId="0">
      <selection activeCell="C2" sqref="C2:D2"/>
    </sheetView>
  </sheetViews>
  <sheetFormatPr defaultRowHeight="13.5"/>
  <cols>
    <col min="1" max="1" width="2.875" style="12" customWidth="1"/>
    <col min="2" max="3" width="3.125" style="12" customWidth="1"/>
    <col min="4" max="4" width="19.125" style="12" customWidth="1"/>
    <col min="5" max="5" width="15.125" style="12" customWidth="1"/>
    <col min="6" max="6" width="5.75" style="12" customWidth="1"/>
    <col min="7" max="7" width="3.75" style="12" customWidth="1"/>
    <col min="8" max="8" width="8.125" style="12" customWidth="1"/>
    <col min="9" max="9" width="2.5" style="12" customWidth="1"/>
    <col min="10" max="10" width="2.75" style="12" customWidth="1"/>
    <col min="11" max="11" width="11.375" style="12" customWidth="1"/>
    <col min="12" max="12" width="12.875" style="12" customWidth="1"/>
    <col min="13" max="13" width="5.625" style="12" customWidth="1"/>
    <col min="14" max="14" width="4" style="12" customWidth="1"/>
    <col min="15" max="15" width="8.125" style="12" customWidth="1"/>
    <col min="16" max="53" width="9" style="68"/>
    <col min="54" max="256" width="9" style="12"/>
    <col min="257" max="257" width="2.875" style="12" customWidth="1"/>
    <col min="258" max="259" width="3.125" style="12" customWidth="1"/>
    <col min="260" max="260" width="19.125" style="12" customWidth="1"/>
    <col min="261" max="261" width="15.125" style="12" customWidth="1"/>
    <col min="262" max="262" width="5.75" style="12" customWidth="1"/>
    <col min="263" max="263" width="3.75" style="12" customWidth="1"/>
    <col min="264" max="264" width="8.125" style="12" customWidth="1"/>
    <col min="265" max="265" width="2.5" style="12" customWidth="1"/>
    <col min="266" max="266" width="2.75" style="12" customWidth="1"/>
    <col min="267" max="267" width="11.375" style="12" customWidth="1"/>
    <col min="268" max="268" width="12.875" style="12" customWidth="1"/>
    <col min="269" max="269" width="5.625" style="12" customWidth="1"/>
    <col min="270" max="270" width="4" style="12" customWidth="1"/>
    <col min="271" max="271" width="8.125" style="12" customWidth="1"/>
    <col min="272" max="512" width="9" style="12"/>
    <col min="513" max="513" width="2.875" style="12" customWidth="1"/>
    <col min="514" max="515" width="3.125" style="12" customWidth="1"/>
    <col min="516" max="516" width="19.125" style="12" customWidth="1"/>
    <col min="517" max="517" width="15.125" style="12" customWidth="1"/>
    <col min="518" max="518" width="5.75" style="12" customWidth="1"/>
    <col min="519" max="519" width="3.75" style="12" customWidth="1"/>
    <col min="520" max="520" width="8.125" style="12" customWidth="1"/>
    <col min="521" max="521" width="2.5" style="12" customWidth="1"/>
    <col min="522" max="522" width="2.75" style="12" customWidth="1"/>
    <col min="523" max="523" width="11.375" style="12" customWidth="1"/>
    <col min="524" max="524" width="12.875" style="12" customWidth="1"/>
    <col min="525" max="525" width="5.625" style="12" customWidth="1"/>
    <col min="526" max="526" width="4" style="12" customWidth="1"/>
    <col min="527" max="527" width="8.125" style="12" customWidth="1"/>
    <col min="528" max="768" width="9" style="12"/>
    <col min="769" max="769" width="2.875" style="12" customWidth="1"/>
    <col min="770" max="771" width="3.125" style="12" customWidth="1"/>
    <col min="772" max="772" width="19.125" style="12" customWidth="1"/>
    <col min="773" max="773" width="15.125" style="12" customWidth="1"/>
    <col min="774" max="774" width="5.75" style="12" customWidth="1"/>
    <col min="775" max="775" width="3.75" style="12" customWidth="1"/>
    <col min="776" max="776" width="8.125" style="12" customWidth="1"/>
    <col min="777" max="777" width="2.5" style="12" customWidth="1"/>
    <col min="778" max="778" width="2.75" style="12" customWidth="1"/>
    <col min="779" max="779" width="11.375" style="12" customWidth="1"/>
    <col min="780" max="780" width="12.875" style="12" customWidth="1"/>
    <col min="781" max="781" width="5.625" style="12" customWidth="1"/>
    <col min="782" max="782" width="4" style="12" customWidth="1"/>
    <col min="783" max="783" width="8.125" style="12" customWidth="1"/>
    <col min="784" max="1024" width="9" style="12"/>
    <col min="1025" max="1025" width="2.875" style="12" customWidth="1"/>
    <col min="1026" max="1027" width="3.125" style="12" customWidth="1"/>
    <col min="1028" max="1028" width="19.125" style="12" customWidth="1"/>
    <col min="1029" max="1029" width="15.125" style="12" customWidth="1"/>
    <col min="1030" max="1030" width="5.75" style="12" customWidth="1"/>
    <col min="1031" max="1031" width="3.75" style="12" customWidth="1"/>
    <col min="1032" max="1032" width="8.125" style="12" customWidth="1"/>
    <col min="1033" max="1033" width="2.5" style="12" customWidth="1"/>
    <col min="1034" max="1034" width="2.75" style="12" customWidth="1"/>
    <col min="1035" max="1035" width="11.375" style="12" customWidth="1"/>
    <col min="1036" max="1036" width="12.875" style="12" customWidth="1"/>
    <col min="1037" max="1037" width="5.625" style="12" customWidth="1"/>
    <col min="1038" max="1038" width="4" style="12" customWidth="1"/>
    <col min="1039" max="1039" width="8.125" style="12" customWidth="1"/>
    <col min="1040" max="1280" width="9" style="12"/>
    <col min="1281" max="1281" width="2.875" style="12" customWidth="1"/>
    <col min="1282" max="1283" width="3.125" style="12" customWidth="1"/>
    <col min="1284" max="1284" width="19.125" style="12" customWidth="1"/>
    <col min="1285" max="1285" width="15.125" style="12" customWidth="1"/>
    <col min="1286" max="1286" width="5.75" style="12" customWidth="1"/>
    <col min="1287" max="1287" width="3.75" style="12" customWidth="1"/>
    <col min="1288" max="1288" width="8.125" style="12" customWidth="1"/>
    <col min="1289" max="1289" width="2.5" style="12" customWidth="1"/>
    <col min="1290" max="1290" width="2.75" style="12" customWidth="1"/>
    <col min="1291" max="1291" width="11.375" style="12" customWidth="1"/>
    <col min="1292" max="1292" width="12.875" style="12" customWidth="1"/>
    <col min="1293" max="1293" width="5.625" style="12" customWidth="1"/>
    <col min="1294" max="1294" width="4" style="12" customWidth="1"/>
    <col min="1295" max="1295" width="8.125" style="12" customWidth="1"/>
    <col min="1296" max="1536" width="9" style="12"/>
    <col min="1537" max="1537" width="2.875" style="12" customWidth="1"/>
    <col min="1538" max="1539" width="3.125" style="12" customWidth="1"/>
    <col min="1540" max="1540" width="19.125" style="12" customWidth="1"/>
    <col min="1541" max="1541" width="15.125" style="12" customWidth="1"/>
    <col min="1542" max="1542" width="5.75" style="12" customWidth="1"/>
    <col min="1543" max="1543" width="3.75" style="12" customWidth="1"/>
    <col min="1544" max="1544" width="8.125" style="12" customWidth="1"/>
    <col min="1545" max="1545" width="2.5" style="12" customWidth="1"/>
    <col min="1546" max="1546" width="2.75" style="12" customWidth="1"/>
    <col min="1547" max="1547" width="11.375" style="12" customWidth="1"/>
    <col min="1548" max="1548" width="12.875" style="12" customWidth="1"/>
    <col min="1549" max="1549" width="5.625" style="12" customWidth="1"/>
    <col min="1550" max="1550" width="4" style="12" customWidth="1"/>
    <col min="1551" max="1551" width="8.125" style="12" customWidth="1"/>
    <col min="1552" max="1792" width="9" style="12"/>
    <col min="1793" max="1793" width="2.875" style="12" customWidth="1"/>
    <col min="1794" max="1795" width="3.125" style="12" customWidth="1"/>
    <col min="1796" max="1796" width="19.125" style="12" customWidth="1"/>
    <col min="1797" max="1797" width="15.125" style="12" customWidth="1"/>
    <col min="1798" max="1798" width="5.75" style="12" customWidth="1"/>
    <col min="1799" max="1799" width="3.75" style="12" customWidth="1"/>
    <col min="1800" max="1800" width="8.125" style="12" customWidth="1"/>
    <col min="1801" max="1801" width="2.5" style="12" customWidth="1"/>
    <col min="1802" max="1802" width="2.75" style="12" customWidth="1"/>
    <col min="1803" max="1803" width="11.375" style="12" customWidth="1"/>
    <col min="1804" max="1804" width="12.875" style="12" customWidth="1"/>
    <col min="1805" max="1805" width="5.625" style="12" customWidth="1"/>
    <col min="1806" max="1806" width="4" style="12" customWidth="1"/>
    <col min="1807" max="1807" width="8.125" style="12" customWidth="1"/>
    <col min="1808" max="2048" width="9" style="12"/>
    <col min="2049" max="2049" width="2.875" style="12" customWidth="1"/>
    <col min="2050" max="2051" width="3.125" style="12" customWidth="1"/>
    <col min="2052" max="2052" width="19.125" style="12" customWidth="1"/>
    <col min="2053" max="2053" width="15.125" style="12" customWidth="1"/>
    <col min="2054" max="2054" width="5.75" style="12" customWidth="1"/>
    <col min="2055" max="2055" width="3.75" style="12" customWidth="1"/>
    <col min="2056" max="2056" width="8.125" style="12" customWidth="1"/>
    <col min="2057" max="2057" width="2.5" style="12" customWidth="1"/>
    <col min="2058" max="2058" width="2.75" style="12" customWidth="1"/>
    <col min="2059" max="2059" width="11.375" style="12" customWidth="1"/>
    <col min="2060" max="2060" width="12.875" style="12" customWidth="1"/>
    <col min="2061" max="2061" width="5.625" style="12" customWidth="1"/>
    <col min="2062" max="2062" width="4" style="12" customWidth="1"/>
    <col min="2063" max="2063" width="8.125" style="12" customWidth="1"/>
    <col min="2064" max="2304" width="9" style="12"/>
    <col min="2305" max="2305" width="2.875" style="12" customWidth="1"/>
    <col min="2306" max="2307" width="3.125" style="12" customWidth="1"/>
    <col min="2308" max="2308" width="19.125" style="12" customWidth="1"/>
    <col min="2309" max="2309" width="15.125" style="12" customWidth="1"/>
    <col min="2310" max="2310" width="5.75" style="12" customWidth="1"/>
    <col min="2311" max="2311" width="3.75" style="12" customWidth="1"/>
    <col min="2312" max="2312" width="8.125" style="12" customWidth="1"/>
    <col min="2313" max="2313" width="2.5" style="12" customWidth="1"/>
    <col min="2314" max="2314" width="2.75" style="12" customWidth="1"/>
    <col min="2315" max="2315" width="11.375" style="12" customWidth="1"/>
    <col min="2316" max="2316" width="12.875" style="12" customWidth="1"/>
    <col min="2317" max="2317" width="5.625" style="12" customWidth="1"/>
    <col min="2318" max="2318" width="4" style="12" customWidth="1"/>
    <col min="2319" max="2319" width="8.125" style="12" customWidth="1"/>
    <col min="2320" max="2560" width="9" style="12"/>
    <col min="2561" max="2561" width="2.875" style="12" customWidth="1"/>
    <col min="2562" max="2563" width="3.125" style="12" customWidth="1"/>
    <col min="2564" max="2564" width="19.125" style="12" customWidth="1"/>
    <col min="2565" max="2565" width="15.125" style="12" customWidth="1"/>
    <col min="2566" max="2566" width="5.75" style="12" customWidth="1"/>
    <col min="2567" max="2567" width="3.75" style="12" customWidth="1"/>
    <col min="2568" max="2568" width="8.125" style="12" customWidth="1"/>
    <col min="2569" max="2569" width="2.5" style="12" customWidth="1"/>
    <col min="2570" max="2570" width="2.75" style="12" customWidth="1"/>
    <col min="2571" max="2571" width="11.375" style="12" customWidth="1"/>
    <col min="2572" max="2572" width="12.875" style="12" customWidth="1"/>
    <col min="2573" max="2573" width="5.625" style="12" customWidth="1"/>
    <col min="2574" max="2574" width="4" style="12" customWidth="1"/>
    <col min="2575" max="2575" width="8.125" style="12" customWidth="1"/>
    <col min="2576" max="2816" width="9" style="12"/>
    <col min="2817" max="2817" width="2.875" style="12" customWidth="1"/>
    <col min="2818" max="2819" width="3.125" style="12" customWidth="1"/>
    <col min="2820" max="2820" width="19.125" style="12" customWidth="1"/>
    <col min="2821" max="2821" width="15.125" style="12" customWidth="1"/>
    <col min="2822" max="2822" width="5.75" style="12" customWidth="1"/>
    <col min="2823" max="2823" width="3.75" style="12" customWidth="1"/>
    <col min="2824" max="2824" width="8.125" style="12" customWidth="1"/>
    <col min="2825" max="2825" width="2.5" style="12" customWidth="1"/>
    <col min="2826" max="2826" width="2.75" style="12" customWidth="1"/>
    <col min="2827" max="2827" width="11.375" style="12" customWidth="1"/>
    <col min="2828" max="2828" width="12.875" style="12" customWidth="1"/>
    <col min="2829" max="2829" width="5.625" style="12" customWidth="1"/>
    <col min="2830" max="2830" width="4" style="12" customWidth="1"/>
    <col min="2831" max="2831" width="8.125" style="12" customWidth="1"/>
    <col min="2832" max="3072" width="9" style="12"/>
    <col min="3073" max="3073" width="2.875" style="12" customWidth="1"/>
    <col min="3074" max="3075" width="3.125" style="12" customWidth="1"/>
    <col min="3076" max="3076" width="19.125" style="12" customWidth="1"/>
    <col min="3077" max="3077" width="15.125" style="12" customWidth="1"/>
    <col min="3078" max="3078" width="5.75" style="12" customWidth="1"/>
    <col min="3079" max="3079" width="3.75" style="12" customWidth="1"/>
    <col min="3080" max="3080" width="8.125" style="12" customWidth="1"/>
    <col min="3081" max="3081" width="2.5" style="12" customWidth="1"/>
    <col min="3082" max="3082" width="2.75" style="12" customWidth="1"/>
    <col min="3083" max="3083" width="11.375" style="12" customWidth="1"/>
    <col min="3084" max="3084" width="12.875" style="12" customWidth="1"/>
    <col min="3085" max="3085" width="5.625" style="12" customWidth="1"/>
    <col min="3086" max="3086" width="4" style="12" customWidth="1"/>
    <col min="3087" max="3087" width="8.125" style="12" customWidth="1"/>
    <col min="3088" max="3328" width="9" style="12"/>
    <col min="3329" max="3329" width="2.875" style="12" customWidth="1"/>
    <col min="3330" max="3331" width="3.125" style="12" customWidth="1"/>
    <col min="3332" max="3332" width="19.125" style="12" customWidth="1"/>
    <col min="3333" max="3333" width="15.125" style="12" customWidth="1"/>
    <col min="3334" max="3334" width="5.75" style="12" customWidth="1"/>
    <col min="3335" max="3335" width="3.75" style="12" customWidth="1"/>
    <col min="3336" max="3336" width="8.125" style="12" customWidth="1"/>
    <col min="3337" max="3337" width="2.5" style="12" customWidth="1"/>
    <col min="3338" max="3338" width="2.75" style="12" customWidth="1"/>
    <col min="3339" max="3339" width="11.375" style="12" customWidth="1"/>
    <col min="3340" max="3340" width="12.875" style="12" customWidth="1"/>
    <col min="3341" max="3341" width="5.625" style="12" customWidth="1"/>
    <col min="3342" max="3342" width="4" style="12" customWidth="1"/>
    <col min="3343" max="3343" width="8.125" style="12" customWidth="1"/>
    <col min="3344" max="3584" width="9" style="12"/>
    <col min="3585" max="3585" width="2.875" style="12" customWidth="1"/>
    <col min="3586" max="3587" width="3.125" style="12" customWidth="1"/>
    <col min="3588" max="3588" width="19.125" style="12" customWidth="1"/>
    <col min="3589" max="3589" width="15.125" style="12" customWidth="1"/>
    <col min="3590" max="3590" width="5.75" style="12" customWidth="1"/>
    <col min="3591" max="3591" width="3.75" style="12" customWidth="1"/>
    <col min="3592" max="3592" width="8.125" style="12" customWidth="1"/>
    <col min="3593" max="3593" width="2.5" style="12" customWidth="1"/>
    <col min="3594" max="3594" width="2.75" style="12" customWidth="1"/>
    <col min="3595" max="3595" width="11.375" style="12" customWidth="1"/>
    <col min="3596" max="3596" width="12.875" style="12" customWidth="1"/>
    <col min="3597" max="3597" width="5.625" style="12" customWidth="1"/>
    <col min="3598" max="3598" width="4" style="12" customWidth="1"/>
    <col min="3599" max="3599" width="8.125" style="12" customWidth="1"/>
    <col min="3600" max="3840" width="9" style="12"/>
    <col min="3841" max="3841" width="2.875" style="12" customWidth="1"/>
    <col min="3842" max="3843" width="3.125" style="12" customWidth="1"/>
    <col min="3844" max="3844" width="19.125" style="12" customWidth="1"/>
    <col min="3845" max="3845" width="15.125" style="12" customWidth="1"/>
    <col min="3846" max="3846" width="5.75" style="12" customWidth="1"/>
    <col min="3847" max="3847" width="3.75" style="12" customWidth="1"/>
    <col min="3848" max="3848" width="8.125" style="12" customWidth="1"/>
    <col min="3849" max="3849" width="2.5" style="12" customWidth="1"/>
    <col min="3850" max="3850" width="2.75" style="12" customWidth="1"/>
    <col min="3851" max="3851" width="11.375" style="12" customWidth="1"/>
    <col min="3852" max="3852" width="12.875" style="12" customWidth="1"/>
    <col min="3853" max="3853" width="5.625" style="12" customWidth="1"/>
    <col min="3854" max="3854" width="4" style="12" customWidth="1"/>
    <col min="3855" max="3855" width="8.125" style="12" customWidth="1"/>
    <col min="3856" max="4096" width="9" style="12"/>
    <col min="4097" max="4097" width="2.875" style="12" customWidth="1"/>
    <col min="4098" max="4099" width="3.125" style="12" customWidth="1"/>
    <col min="4100" max="4100" width="19.125" style="12" customWidth="1"/>
    <col min="4101" max="4101" width="15.125" style="12" customWidth="1"/>
    <col min="4102" max="4102" width="5.75" style="12" customWidth="1"/>
    <col min="4103" max="4103" width="3.75" style="12" customWidth="1"/>
    <col min="4104" max="4104" width="8.125" style="12" customWidth="1"/>
    <col min="4105" max="4105" width="2.5" style="12" customWidth="1"/>
    <col min="4106" max="4106" width="2.75" style="12" customWidth="1"/>
    <col min="4107" max="4107" width="11.375" style="12" customWidth="1"/>
    <col min="4108" max="4108" width="12.875" style="12" customWidth="1"/>
    <col min="4109" max="4109" width="5.625" style="12" customWidth="1"/>
    <col min="4110" max="4110" width="4" style="12" customWidth="1"/>
    <col min="4111" max="4111" width="8.125" style="12" customWidth="1"/>
    <col min="4112" max="4352" width="9" style="12"/>
    <col min="4353" max="4353" width="2.875" style="12" customWidth="1"/>
    <col min="4354" max="4355" width="3.125" style="12" customWidth="1"/>
    <col min="4356" max="4356" width="19.125" style="12" customWidth="1"/>
    <col min="4357" max="4357" width="15.125" style="12" customWidth="1"/>
    <col min="4358" max="4358" width="5.75" style="12" customWidth="1"/>
    <col min="4359" max="4359" width="3.75" style="12" customWidth="1"/>
    <col min="4360" max="4360" width="8.125" style="12" customWidth="1"/>
    <col min="4361" max="4361" width="2.5" style="12" customWidth="1"/>
    <col min="4362" max="4362" width="2.75" style="12" customWidth="1"/>
    <col min="4363" max="4363" width="11.375" style="12" customWidth="1"/>
    <col min="4364" max="4364" width="12.875" style="12" customWidth="1"/>
    <col min="4365" max="4365" width="5.625" style="12" customWidth="1"/>
    <col min="4366" max="4366" width="4" style="12" customWidth="1"/>
    <col min="4367" max="4367" width="8.125" style="12" customWidth="1"/>
    <col min="4368" max="4608" width="9" style="12"/>
    <col min="4609" max="4609" width="2.875" style="12" customWidth="1"/>
    <col min="4610" max="4611" width="3.125" style="12" customWidth="1"/>
    <col min="4612" max="4612" width="19.125" style="12" customWidth="1"/>
    <col min="4613" max="4613" width="15.125" style="12" customWidth="1"/>
    <col min="4614" max="4614" width="5.75" style="12" customWidth="1"/>
    <col min="4615" max="4615" width="3.75" style="12" customWidth="1"/>
    <col min="4616" max="4616" width="8.125" style="12" customWidth="1"/>
    <col min="4617" max="4617" width="2.5" style="12" customWidth="1"/>
    <col min="4618" max="4618" width="2.75" style="12" customWidth="1"/>
    <col min="4619" max="4619" width="11.375" style="12" customWidth="1"/>
    <col min="4620" max="4620" width="12.875" style="12" customWidth="1"/>
    <col min="4621" max="4621" width="5.625" style="12" customWidth="1"/>
    <col min="4622" max="4622" width="4" style="12" customWidth="1"/>
    <col min="4623" max="4623" width="8.125" style="12" customWidth="1"/>
    <col min="4624" max="4864" width="9" style="12"/>
    <col min="4865" max="4865" width="2.875" style="12" customWidth="1"/>
    <col min="4866" max="4867" width="3.125" style="12" customWidth="1"/>
    <col min="4868" max="4868" width="19.125" style="12" customWidth="1"/>
    <col min="4869" max="4869" width="15.125" style="12" customWidth="1"/>
    <col min="4870" max="4870" width="5.75" style="12" customWidth="1"/>
    <col min="4871" max="4871" width="3.75" style="12" customWidth="1"/>
    <col min="4872" max="4872" width="8.125" style="12" customWidth="1"/>
    <col min="4873" max="4873" width="2.5" style="12" customWidth="1"/>
    <col min="4874" max="4874" width="2.75" style="12" customWidth="1"/>
    <col min="4875" max="4875" width="11.375" style="12" customWidth="1"/>
    <col min="4876" max="4876" width="12.875" style="12" customWidth="1"/>
    <col min="4877" max="4877" width="5.625" style="12" customWidth="1"/>
    <col min="4878" max="4878" width="4" style="12" customWidth="1"/>
    <col min="4879" max="4879" width="8.125" style="12" customWidth="1"/>
    <col min="4880" max="5120" width="9" style="12"/>
    <col min="5121" max="5121" width="2.875" style="12" customWidth="1"/>
    <col min="5122" max="5123" width="3.125" style="12" customWidth="1"/>
    <col min="5124" max="5124" width="19.125" style="12" customWidth="1"/>
    <col min="5125" max="5125" width="15.125" style="12" customWidth="1"/>
    <col min="5126" max="5126" width="5.75" style="12" customWidth="1"/>
    <col min="5127" max="5127" width="3.75" style="12" customWidth="1"/>
    <col min="5128" max="5128" width="8.125" style="12" customWidth="1"/>
    <col min="5129" max="5129" width="2.5" style="12" customWidth="1"/>
    <col min="5130" max="5130" width="2.75" style="12" customWidth="1"/>
    <col min="5131" max="5131" width="11.375" style="12" customWidth="1"/>
    <col min="5132" max="5132" width="12.875" style="12" customWidth="1"/>
    <col min="5133" max="5133" width="5.625" style="12" customWidth="1"/>
    <col min="5134" max="5134" width="4" style="12" customWidth="1"/>
    <col min="5135" max="5135" width="8.125" style="12" customWidth="1"/>
    <col min="5136" max="5376" width="9" style="12"/>
    <col min="5377" max="5377" width="2.875" style="12" customWidth="1"/>
    <col min="5378" max="5379" width="3.125" style="12" customWidth="1"/>
    <col min="5380" max="5380" width="19.125" style="12" customWidth="1"/>
    <col min="5381" max="5381" width="15.125" style="12" customWidth="1"/>
    <col min="5382" max="5382" width="5.75" style="12" customWidth="1"/>
    <col min="5383" max="5383" width="3.75" style="12" customWidth="1"/>
    <col min="5384" max="5384" width="8.125" style="12" customWidth="1"/>
    <col min="5385" max="5385" width="2.5" style="12" customWidth="1"/>
    <col min="5386" max="5386" width="2.75" style="12" customWidth="1"/>
    <col min="5387" max="5387" width="11.375" style="12" customWidth="1"/>
    <col min="5388" max="5388" width="12.875" style="12" customWidth="1"/>
    <col min="5389" max="5389" width="5.625" style="12" customWidth="1"/>
    <col min="5390" max="5390" width="4" style="12" customWidth="1"/>
    <col min="5391" max="5391" width="8.125" style="12" customWidth="1"/>
    <col min="5392" max="5632" width="9" style="12"/>
    <col min="5633" max="5633" width="2.875" style="12" customWidth="1"/>
    <col min="5634" max="5635" width="3.125" style="12" customWidth="1"/>
    <col min="5636" max="5636" width="19.125" style="12" customWidth="1"/>
    <col min="5637" max="5637" width="15.125" style="12" customWidth="1"/>
    <col min="5638" max="5638" width="5.75" style="12" customWidth="1"/>
    <col min="5639" max="5639" width="3.75" style="12" customWidth="1"/>
    <col min="5640" max="5640" width="8.125" style="12" customWidth="1"/>
    <col min="5641" max="5641" width="2.5" style="12" customWidth="1"/>
    <col min="5642" max="5642" width="2.75" style="12" customWidth="1"/>
    <col min="5643" max="5643" width="11.375" style="12" customWidth="1"/>
    <col min="5644" max="5644" width="12.875" style="12" customWidth="1"/>
    <col min="5645" max="5645" width="5.625" style="12" customWidth="1"/>
    <col min="5646" max="5646" width="4" style="12" customWidth="1"/>
    <col min="5647" max="5647" width="8.125" style="12" customWidth="1"/>
    <col min="5648" max="5888" width="9" style="12"/>
    <col min="5889" max="5889" width="2.875" style="12" customWidth="1"/>
    <col min="5890" max="5891" width="3.125" style="12" customWidth="1"/>
    <col min="5892" max="5892" width="19.125" style="12" customWidth="1"/>
    <col min="5893" max="5893" width="15.125" style="12" customWidth="1"/>
    <col min="5894" max="5894" width="5.75" style="12" customWidth="1"/>
    <col min="5895" max="5895" width="3.75" style="12" customWidth="1"/>
    <col min="5896" max="5896" width="8.125" style="12" customWidth="1"/>
    <col min="5897" max="5897" width="2.5" style="12" customWidth="1"/>
    <col min="5898" max="5898" width="2.75" style="12" customWidth="1"/>
    <col min="5899" max="5899" width="11.375" style="12" customWidth="1"/>
    <col min="5900" max="5900" width="12.875" style="12" customWidth="1"/>
    <col min="5901" max="5901" width="5.625" style="12" customWidth="1"/>
    <col min="5902" max="5902" width="4" style="12" customWidth="1"/>
    <col min="5903" max="5903" width="8.125" style="12" customWidth="1"/>
    <col min="5904" max="6144" width="9" style="12"/>
    <col min="6145" max="6145" width="2.875" style="12" customWidth="1"/>
    <col min="6146" max="6147" width="3.125" style="12" customWidth="1"/>
    <col min="6148" max="6148" width="19.125" style="12" customWidth="1"/>
    <col min="6149" max="6149" width="15.125" style="12" customWidth="1"/>
    <col min="6150" max="6150" width="5.75" style="12" customWidth="1"/>
    <col min="6151" max="6151" width="3.75" style="12" customWidth="1"/>
    <col min="6152" max="6152" width="8.125" style="12" customWidth="1"/>
    <col min="6153" max="6153" width="2.5" style="12" customWidth="1"/>
    <col min="6154" max="6154" width="2.75" style="12" customWidth="1"/>
    <col min="6155" max="6155" width="11.375" style="12" customWidth="1"/>
    <col min="6156" max="6156" width="12.875" style="12" customWidth="1"/>
    <col min="6157" max="6157" width="5.625" style="12" customWidth="1"/>
    <col min="6158" max="6158" width="4" style="12" customWidth="1"/>
    <col min="6159" max="6159" width="8.125" style="12" customWidth="1"/>
    <col min="6160" max="6400" width="9" style="12"/>
    <col min="6401" max="6401" width="2.875" style="12" customWidth="1"/>
    <col min="6402" max="6403" width="3.125" style="12" customWidth="1"/>
    <col min="6404" max="6404" width="19.125" style="12" customWidth="1"/>
    <col min="6405" max="6405" width="15.125" style="12" customWidth="1"/>
    <col min="6406" max="6406" width="5.75" style="12" customWidth="1"/>
    <col min="6407" max="6407" width="3.75" style="12" customWidth="1"/>
    <col min="6408" max="6408" width="8.125" style="12" customWidth="1"/>
    <col min="6409" max="6409" width="2.5" style="12" customWidth="1"/>
    <col min="6410" max="6410" width="2.75" style="12" customWidth="1"/>
    <col min="6411" max="6411" width="11.375" style="12" customWidth="1"/>
    <col min="6412" max="6412" width="12.875" style="12" customWidth="1"/>
    <col min="6413" max="6413" width="5.625" style="12" customWidth="1"/>
    <col min="6414" max="6414" width="4" style="12" customWidth="1"/>
    <col min="6415" max="6415" width="8.125" style="12" customWidth="1"/>
    <col min="6416" max="6656" width="9" style="12"/>
    <col min="6657" max="6657" width="2.875" style="12" customWidth="1"/>
    <col min="6658" max="6659" width="3.125" style="12" customWidth="1"/>
    <col min="6660" max="6660" width="19.125" style="12" customWidth="1"/>
    <col min="6661" max="6661" width="15.125" style="12" customWidth="1"/>
    <col min="6662" max="6662" width="5.75" style="12" customWidth="1"/>
    <col min="6663" max="6663" width="3.75" style="12" customWidth="1"/>
    <col min="6664" max="6664" width="8.125" style="12" customWidth="1"/>
    <col min="6665" max="6665" width="2.5" style="12" customWidth="1"/>
    <col min="6666" max="6666" width="2.75" style="12" customWidth="1"/>
    <col min="6667" max="6667" width="11.375" style="12" customWidth="1"/>
    <col min="6668" max="6668" width="12.875" style="12" customWidth="1"/>
    <col min="6669" max="6669" width="5.625" style="12" customWidth="1"/>
    <col min="6670" max="6670" width="4" style="12" customWidth="1"/>
    <col min="6671" max="6671" width="8.125" style="12" customWidth="1"/>
    <col min="6672" max="6912" width="9" style="12"/>
    <col min="6913" max="6913" width="2.875" style="12" customWidth="1"/>
    <col min="6914" max="6915" width="3.125" style="12" customWidth="1"/>
    <col min="6916" max="6916" width="19.125" style="12" customWidth="1"/>
    <col min="6917" max="6917" width="15.125" style="12" customWidth="1"/>
    <col min="6918" max="6918" width="5.75" style="12" customWidth="1"/>
    <col min="6919" max="6919" width="3.75" style="12" customWidth="1"/>
    <col min="6920" max="6920" width="8.125" style="12" customWidth="1"/>
    <col min="6921" max="6921" width="2.5" style="12" customWidth="1"/>
    <col min="6922" max="6922" width="2.75" style="12" customWidth="1"/>
    <col min="6923" max="6923" width="11.375" style="12" customWidth="1"/>
    <col min="6924" max="6924" width="12.875" style="12" customWidth="1"/>
    <col min="6925" max="6925" width="5.625" style="12" customWidth="1"/>
    <col min="6926" max="6926" width="4" style="12" customWidth="1"/>
    <col min="6927" max="6927" width="8.125" style="12" customWidth="1"/>
    <col min="6928" max="7168" width="9" style="12"/>
    <col min="7169" max="7169" width="2.875" style="12" customWidth="1"/>
    <col min="7170" max="7171" width="3.125" style="12" customWidth="1"/>
    <col min="7172" max="7172" width="19.125" style="12" customWidth="1"/>
    <col min="7173" max="7173" width="15.125" style="12" customWidth="1"/>
    <col min="7174" max="7174" width="5.75" style="12" customWidth="1"/>
    <col min="7175" max="7175" width="3.75" style="12" customWidth="1"/>
    <col min="7176" max="7176" width="8.125" style="12" customWidth="1"/>
    <col min="7177" max="7177" width="2.5" style="12" customWidth="1"/>
    <col min="7178" max="7178" width="2.75" style="12" customWidth="1"/>
    <col min="7179" max="7179" width="11.375" style="12" customWidth="1"/>
    <col min="7180" max="7180" width="12.875" style="12" customWidth="1"/>
    <col min="7181" max="7181" width="5.625" style="12" customWidth="1"/>
    <col min="7182" max="7182" width="4" style="12" customWidth="1"/>
    <col min="7183" max="7183" width="8.125" style="12" customWidth="1"/>
    <col min="7184" max="7424" width="9" style="12"/>
    <col min="7425" max="7425" width="2.875" style="12" customWidth="1"/>
    <col min="7426" max="7427" width="3.125" style="12" customWidth="1"/>
    <col min="7428" max="7428" width="19.125" style="12" customWidth="1"/>
    <col min="7429" max="7429" width="15.125" style="12" customWidth="1"/>
    <col min="7430" max="7430" width="5.75" style="12" customWidth="1"/>
    <col min="7431" max="7431" width="3.75" style="12" customWidth="1"/>
    <col min="7432" max="7432" width="8.125" style="12" customWidth="1"/>
    <col min="7433" max="7433" width="2.5" style="12" customWidth="1"/>
    <col min="7434" max="7434" width="2.75" style="12" customWidth="1"/>
    <col min="7435" max="7435" width="11.375" style="12" customWidth="1"/>
    <col min="7436" max="7436" width="12.875" style="12" customWidth="1"/>
    <col min="7437" max="7437" width="5.625" style="12" customWidth="1"/>
    <col min="7438" max="7438" width="4" style="12" customWidth="1"/>
    <col min="7439" max="7439" width="8.125" style="12" customWidth="1"/>
    <col min="7440" max="7680" width="9" style="12"/>
    <col min="7681" max="7681" width="2.875" style="12" customWidth="1"/>
    <col min="7682" max="7683" width="3.125" style="12" customWidth="1"/>
    <col min="7684" max="7684" width="19.125" style="12" customWidth="1"/>
    <col min="7685" max="7685" width="15.125" style="12" customWidth="1"/>
    <col min="7686" max="7686" width="5.75" style="12" customWidth="1"/>
    <col min="7687" max="7687" width="3.75" style="12" customWidth="1"/>
    <col min="7688" max="7688" width="8.125" style="12" customWidth="1"/>
    <col min="7689" max="7689" width="2.5" style="12" customWidth="1"/>
    <col min="7690" max="7690" width="2.75" style="12" customWidth="1"/>
    <col min="7691" max="7691" width="11.375" style="12" customWidth="1"/>
    <col min="7692" max="7692" width="12.875" style="12" customWidth="1"/>
    <col min="7693" max="7693" width="5.625" style="12" customWidth="1"/>
    <col min="7694" max="7694" width="4" style="12" customWidth="1"/>
    <col min="7695" max="7695" width="8.125" style="12" customWidth="1"/>
    <col min="7696" max="7936" width="9" style="12"/>
    <col min="7937" max="7937" width="2.875" style="12" customWidth="1"/>
    <col min="7938" max="7939" width="3.125" style="12" customWidth="1"/>
    <col min="7940" max="7940" width="19.125" style="12" customWidth="1"/>
    <col min="7941" max="7941" width="15.125" style="12" customWidth="1"/>
    <col min="7942" max="7942" width="5.75" style="12" customWidth="1"/>
    <col min="7943" max="7943" width="3.75" style="12" customWidth="1"/>
    <col min="7944" max="7944" width="8.125" style="12" customWidth="1"/>
    <col min="7945" max="7945" width="2.5" style="12" customWidth="1"/>
    <col min="7946" max="7946" width="2.75" style="12" customWidth="1"/>
    <col min="7947" max="7947" width="11.375" style="12" customWidth="1"/>
    <col min="7948" max="7948" width="12.875" style="12" customWidth="1"/>
    <col min="7949" max="7949" width="5.625" style="12" customWidth="1"/>
    <col min="7950" max="7950" width="4" style="12" customWidth="1"/>
    <col min="7951" max="7951" width="8.125" style="12" customWidth="1"/>
    <col min="7952" max="8192" width="9" style="12"/>
    <col min="8193" max="8193" width="2.875" style="12" customWidth="1"/>
    <col min="8194" max="8195" width="3.125" style="12" customWidth="1"/>
    <col min="8196" max="8196" width="19.125" style="12" customWidth="1"/>
    <col min="8197" max="8197" width="15.125" style="12" customWidth="1"/>
    <col min="8198" max="8198" width="5.75" style="12" customWidth="1"/>
    <col min="8199" max="8199" width="3.75" style="12" customWidth="1"/>
    <col min="8200" max="8200" width="8.125" style="12" customWidth="1"/>
    <col min="8201" max="8201" width="2.5" style="12" customWidth="1"/>
    <col min="8202" max="8202" width="2.75" style="12" customWidth="1"/>
    <col min="8203" max="8203" width="11.375" style="12" customWidth="1"/>
    <col min="8204" max="8204" width="12.875" style="12" customWidth="1"/>
    <col min="8205" max="8205" width="5.625" style="12" customWidth="1"/>
    <col min="8206" max="8206" width="4" style="12" customWidth="1"/>
    <col min="8207" max="8207" width="8.125" style="12" customWidth="1"/>
    <col min="8208" max="8448" width="9" style="12"/>
    <col min="8449" max="8449" width="2.875" style="12" customWidth="1"/>
    <col min="8450" max="8451" width="3.125" style="12" customWidth="1"/>
    <col min="8452" max="8452" width="19.125" style="12" customWidth="1"/>
    <col min="8453" max="8453" width="15.125" style="12" customWidth="1"/>
    <col min="8454" max="8454" width="5.75" style="12" customWidth="1"/>
    <col min="8455" max="8455" width="3.75" style="12" customWidth="1"/>
    <col min="8456" max="8456" width="8.125" style="12" customWidth="1"/>
    <col min="8457" max="8457" width="2.5" style="12" customWidth="1"/>
    <col min="8458" max="8458" width="2.75" style="12" customWidth="1"/>
    <col min="8459" max="8459" width="11.375" style="12" customWidth="1"/>
    <col min="8460" max="8460" width="12.875" style="12" customWidth="1"/>
    <col min="8461" max="8461" width="5.625" style="12" customWidth="1"/>
    <col min="8462" max="8462" width="4" style="12" customWidth="1"/>
    <col min="8463" max="8463" width="8.125" style="12" customWidth="1"/>
    <col min="8464" max="8704" width="9" style="12"/>
    <col min="8705" max="8705" width="2.875" style="12" customWidth="1"/>
    <col min="8706" max="8707" width="3.125" style="12" customWidth="1"/>
    <col min="8708" max="8708" width="19.125" style="12" customWidth="1"/>
    <col min="8709" max="8709" width="15.125" style="12" customWidth="1"/>
    <col min="8710" max="8710" width="5.75" style="12" customWidth="1"/>
    <col min="8711" max="8711" width="3.75" style="12" customWidth="1"/>
    <col min="8712" max="8712" width="8.125" style="12" customWidth="1"/>
    <col min="8713" max="8713" width="2.5" style="12" customWidth="1"/>
    <col min="8714" max="8714" width="2.75" style="12" customWidth="1"/>
    <col min="8715" max="8715" width="11.375" style="12" customWidth="1"/>
    <col min="8716" max="8716" width="12.875" style="12" customWidth="1"/>
    <col min="8717" max="8717" width="5.625" style="12" customWidth="1"/>
    <col min="8718" max="8718" width="4" style="12" customWidth="1"/>
    <col min="8719" max="8719" width="8.125" style="12" customWidth="1"/>
    <col min="8720" max="8960" width="9" style="12"/>
    <col min="8961" max="8961" width="2.875" style="12" customWidth="1"/>
    <col min="8962" max="8963" width="3.125" style="12" customWidth="1"/>
    <col min="8964" max="8964" width="19.125" style="12" customWidth="1"/>
    <col min="8965" max="8965" width="15.125" style="12" customWidth="1"/>
    <col min="8966" max="8966" width="5.75" style="12" customWidth="1"/>
    <col min="8967" max="8967" width="3.75" style="12" customWidth="1"/>
    <col min="8968" max="8968" width="8.125" style="12" customWidth="1"/>
    <col min="8969" max="8969" width="2.5" style="12" customWidth="1"/>
    <col min="8970" max="8970" width="2.75" style="12" customWidth="1"/>
    <col min="8971" max="8971" width="11.375" style="12" customWidth="1"/>
    <col min="8972" max="8972" width="12.875" style="12" customWidth="1"/>
    <col min="8973" max="8973" width="5.625" style="12" customWidth="1"/>
    <col min="8974" max="8974" width="4" style="12" customWidth="1"/>
    <col min="8975" max="8975" width="8.125" style="12" customWidth="1"/>
    <col min="8976" max="9216" width="9" style="12"/>
    <col min="9217" max="9217" width="2.875" style="12" customWidth="1"/>
    <col min="9218" max="9219" width="3.125" style="12" customWidth="1"/>
    <col min="9220" max="9220" width="19.125" style="12" customWidth="1"/>
    <col min="9221" max="9221" width="15.125" style="12" customWidth="1"/>
    <col min="9222" max="9222" width="5.75" style="12" customWidth="1"/>
    <col min="9223" max="9223" width="3.75" style="12" customWidth="1"/>
    <col min="9224" max="9224" width="8.125" style="12" customWidth="1"/>
    <col min="9225" max="9225" width="2.5" style="12" customWidth="1"/>
    <col min="9226" max="9226" width="2.75" style="12" customWidth="1"/>
    <col min="9227" max="9227" width="11.375" style="12" customWidth="1"/>
    <col min="9228" max="9228" width="12.875" style="12" customWidth="1"/>
    <col min="9229" max="9229" width="5.625" style="12" customWidth="1"/>
    <col min="9230" max="9230" width="4" style="12" customWidth="1"/>
    <col min="9231" max="9231" width="8.125" style="12" customWidth="1"/>
    <col min="9232" max="9472" width="9" style="12"/>
    <col min="9473" max="9473" width="2.875" style="12" customWidth="1"/>
    <col min="9474" max="9475" width="3.125" style="12" customWidth="1"/>
    <col min="9476" max="9476" width="19.125" style="12" customWidth="1"/>
    <col min="9477" max="9477" width="15.125" style="12" customWidth="1"/>
    <col min="9478" max="9478" width="5.75" style="12" customWidth="1"/>
    <col min="9479" max="9479" width="3.75" style="12" customWidth="1"/>
    <col min="9480" max="9480" width="8.125" style="12" customWidth="1"/>
    <col min="9481" max="9481" width="2.5" style="12" customWidth="1"/>
    <col min="9482" max="9482" width="2.75" style="12" customWidth="1"/>
    <col min="9483" max="9483" width="11.375" style="12" customWidth="1"/>
    <col min="9484" max="9484" width="12.875" style="12" customWidth="1"/>
    <col min="9485" max="9485" width="5.625" style="12" customWidth="1"/>
    <col min="9486" max="9486" width="4" style="12" customWidth="1"/>
    <col min="9487" max="9487" width="8.125" style="12" customWidth="1"/>
    <col min="9488" max="9728" width="9" style="12"/>
    <col min="9729" max="9729" width="2.875" style="12" customWidth="1"/>
    <col min="9730" max="9731" width="3.125" style="12" customWidth="1"/>
    <col min="9732" max="9732" width="19.125" style="12" customWidth="1"/>
    <col min="9733" max="9733" width="15.125" style="12" customWidth="1"/>
    <col min="9734" max="9734" width="5.75" style="12" customWidth="1"/>
    <col min="9735" max="9735" width="3.75" style="12" customWidth="1"/>
    <col min="9736" max="9736" width="8.125" style="12" customWidth="1"/>
    <col min="9737" max="9737" width="2.5" style="12" customWidth="1"/>
    <col min="9738" max="9738" width="2.75" style="12" customWidth="1"/>
    <col min="9739" max="9739" width="11.375" style="12" customWidth="1"/>
    <col min="9740" max="9740" width="12.875" style="12" customWidth="1"/>
    <col min="9741" max="9741" width="5.625" style="12" customWidth="1"/>
    <col min="9742" max="9742" width="4" style="12" customWidth="1"/>
    <col min="9743" max="9743" width="8.125" style="12" customWidth="1"/>
    <col min="9744" max="9984" width="9" style="12"/>
    <col min="9985" max="9985" width="2.875" style="12" customWidth="1"/>
    <col min="9986" max="9987" width="3.125" style="12" customWidth="1"/>
    <col min="9988" max="9988" width="19.125" style="12" customWidth="1"/>
    <col min="9989" max="9989" width="15.125" style="12" customWidth="1"/>
    <col min="9990" max="9990" width="5.75" style="12" customWidth="1"/>
    <col min="9991" max="9991" width="3.75" style="12" customWidth="1"/>
    <col min="9992" max="9992" width="8.125" style="12" customWidth="1"/>
    <col min="9993" max="9993" width="2.5" style="12" customWidth="1"/>
    <col min="9994" max="9994" width="2.75" style="12" customWidth="1"/>
    <col min="9995" max="9995" width="11.375" style="12" customWidth="1"/>
    <col min="9996" max="9996" width="12.875" style="12" customWidth="1"/>
    <col min="9997" max="9997" width="5.625" style="12" customWidth="1"/>
    <col min="9998" max="9998" width="4" style="12" customWidth="1"/>
    <col min="9999" max="9999" width="8.125" style="12" customWidth="1"/>
    <col min="10000" max="10240" width="9" style="12"/>
    <col min="10241" max="10241" width="2.875" style="12" customWidth="1"/>
    <col min="10242" max="10243" width="3.125" style="12" customWidth="1"/>
    <col min="10244" max="10244" width="19.125" style="12" customWidth="1"/>
    <col min="10245" max="10245" width="15.125" style="12" customWidth="1"/>
    <col min="10246" max="10246" width="5.75" style="12" customWidth="1"/>
    <col min="10247" max="10247" width="3.75" style="12" customWidth="1"/>
    <col min="10248" max="10248" width="8.125" style="12" customWidth="1"/>
    <col min="10249" max="10249" width="2.5" style="12" customWidth="1"/>
    <col min="10250" max="10250" width="2.75" style="12" customWidth="1"/>
    <col min="10251" max="10251" width="11.375" style="12" customWidth="1"/>
    <col min="10252" max="10252" width="12.875" style="12" customWidth="1"/>
    <col min="10253" max="10253" width="5.625" style="12" customWidth="1"/>
    <col min="10254" max="10254" width="4" style="12" customWidth="1"/>
    <col min="10255" max="10255" width="8.125" style="12" customWidth="1"/>
    <col min="10256" max="10496" width="9" style="12"/>
    <col min="10497" max="10497" width="2.875" style="12" customWidth="1"/>
    <col min="10498" max="10499" width="3.125" style="12" customWidth="1"/>
    <col min="10500" max="10500" width="19.125" style="12" customWidth="1"/>
    <col min="10501" max="10501" width="15.125" style="12" customWidth="1"/>
    <col min="10502" max="10502" width="5.75" style="12" customWidth="1"/>
    <col min="10503" max="10503" width="3.75" style="12" customWidth="1"/>
    <col min="10504" max="10504" width="8.125" style="12" customWidth="1"/>
    <col min="10505" max="10505" width="2.5" style="12" customWidth="1"/>
    <col min="10506" max="10506" width="2.75" style="12" customWidth="1"/>
    <col min="10507" max="10507" width="11.375" style="12" customWidth="1"/>
    <col min="10508" max="10508" width="12.875" style="12" customWidth="1"/>
    <col min="10509" max="10509" width="5.625" style="12" customWidth="1"/>
    <col min="10510" max="10510" width="4" style="12" customWidth="1"/>
    <col min="10511" max="10511" width="8.125" style="12" customWidth="1"/>
    <col min="10512" max="10752" width="9" style="12"/>
    <col min="10753" max="10753" width="2.875" style="12" customWidth="1"/>
    <col min="10754" max="10755" width="3.125" style="12" customWidth="1"/>
    <col min="10756" max="10756" width="19.125" style="12" customWidth="1"/>
    <col min="10757" max="10757" width="15.125" style="12" customWidth="1"/>
    <col min="10758" max="10758" width="5.75" style="12" customWidth="1"/>
    <col min="10759" max="10759" width="3.75" style="12" customWidth="1"/>
    <col min="10760" max="10760" width="8.125" style="12" customWidth="1"/>
    <col min="10761" max="10761" width="2.5" style="12" customWidth="1"/>
    <col min="10762" max="10762" width="2.75" style="12" customWidth="1"/>
    <col min="10763" max="10763" width="11.375" style="12" customWidth="1"/>
    <col min="10764" max="10764" width="12.875" style="12" customWidth="1"/>
    <col min="10765" max="10765" width="5.625" style="12" customWidth="1"/>
    <col min="10766" max="10766" width="4" style="12" customWidth="1"/>
    <col min="10767" max="10767" width="8.125" style="12" customWidth="1"/>
    <col min="10768" max="11008" width="9" style="12"/>
    <col min="11009" max="11009" width="2.875" style="12" customWidth="1"/>
    <col min="11010" max="11011" width="3.125" style="12" customWidth="1"/>
    <col min="11012" max="11012" width="19.125" style="12" customWidth="1"/>
    <col min="11013" max="11013" width="15.125" style="12" customWidth="1"/>
    <col min="11014" max="11014" width="5.75" style="12" customWidth="1"/>
    <col min="11015" max="11015" width="3.75" style="12" customWidth="1"/>
    <col min="11016" max="11016" width="8.125" style="12" customWidth="1"/>
    <col min="11017" max="11017" width="2.5" style="12" customWidth="1"/>
    <col min="11018" max="11018" width="2.75" style="12" customWidth="1"/>
    <col min="11019" max="11019" width="11.375" style="12" customWidth="1"/>
    <col min="11020" max="11020" width="12.875" style="12" customWidth="1"/>
    <col min="11021" max="11021" width="5.625" style="12" customWidth="1"/>
    <col min="11022" max="11022" width="4" style="12" customWidth="1"/>
    <col min="11023" max="11023" width="8.125" style="12" customWidth="1"/>
    <col min="11024" max="11264" width="9" style="12"/>
    <col min="11265" max="11265" width="2.875" style="12" customWidth="1"/>
    <col min="11266" max="11267" width="3.125" style="12" customWidth="1"/>
    <col min="11268" max="11268" width="19.125" style="12" customWidth="1"/>
    <col min="11269" max="11269" width="15.125" style="12" customWidth="1"/>
    <col min="11270" max="11270" width="5.75" style="12" customWidth="1"/>
    <col min="11271" max="11271" width="3.75" style="12" customWidth="1"/>
    <col min="11272" max="11272" width="8.125" style="12" customWidth="1"/>
    <col min="11273" max="11273" width="2.5" style="12" customWidth="1"/>
    <col min="11274" max="11274" width="2.75" style="12" customWidth="1"/>
    <col min="11275" max="11275" width="11.375" style="12" customWidth="1"/>
    <col min="11276" max="11276" width="12.875" style="12" customWidth="1"/>
    <col min="11277" max="11277" width="5.625" style="12" customWidth="1"/>
    <col min="11278" max="11278" width="4" style="12" customWidth="1"/>
    <col min="11279" max="11279" width="8.125" style="12" customWidth="1"/>
    <col min="11280" max="11520" width="9" style="12"/>
    <col min="11521" max="11521" width="2.875" style="12" customWidth="1"/>
    <col min="11522" max="11523" width="3.125" style="12" customWidth="1"/>
    <col min="11524" max="11524" width="19.125" style="12" customWidth="1"/>
    <col min="11525" max="11525" width="15.125" style="12" customWidth="1"/>
    <col min="11526" max="11526" width="5.75" style="12" customWidth="1"/>
    <col min="11527" max="11527" width="3.75" style="12" customWidth="1"/>
    <col min="11528" max="11528" width="8.125" style="12" customWidth="1"/>
    <col min="11529" max="11529" width="2.5" style="12" customWidth="1"/>
    <col min="11530" max="11530" width="2.75" style="12" customWidth="1"/>
    <col min="11531" max="11531" width="11.375" style="12" customWidth="1"/>
    <col min="11532" max="11532" width="12.875" style="12" customWidth="1"/>
    <col min="11533" max="11533" width="5.625" style="12" customWidth="1"/>
    <col min="11534" max="11534" width="4" style="12" customWidth="1"/>
    <col min="11535" max="11535" width="8.125" style="12" customWidth="1"/>
    <col min="11536" max="11776" width="9" style="12"/>
    <col min="11777" max="11777" width="2.875" style="12" customWidth="1"/>
    <col min="11778" max="11779" width="3.125" style="12" customWidth="1"/>
    <col min="11780" max="11780" width="19.125" style="12" customWidth="1"/>
    <col min="11781" max="11781" width="15.125" style="12" customWidth="1"/>
    <col min="11782" max="11782" width="5.75" style="12" customWidth="1"/>
    <col min="11783" max="11783" width="3.75" style="12" customWidth="1"/>
    <col min="11784" max="11784" width="8.125" style="12" customWidth="1"/>
    <col min="11785" max="11785" width="2.5" style="12" customWidth="1"/>
    <col min="11786" max="11786" width="2.75" style="12" customWidth="1"/>
    <col min="11787" max="11787" width="11.375" style="12" customWidth="1"/>
    <col min="11788" max="11788" width="12.875" style="12" customWidth="1"/>
    <col min="11789" max="11789" width="5.625" style="12" customWidth="1"/>
    <col min="11790" max="11790" width="4" style="12" customWidth="1"/>
    <col min="11791" max="11791" width="8.125" style="12" customWidth="1"/>
    <col min="11792" max="12032" width="9" style="12"/>
    <col min="12033" max="12033" width="2.875" style="12" customWidth="1"/>
    <col min="12034" max="12035" width="3.125" style="12" customWidth="1"/>
    <col min="12036" max="12036" width="19.125" style="12" customWidth="1"/>
    <col min="12037" max="12037" width="15.125" style="12" customWidth="1"/>
    <col min="12038" max="12038" width="5.75" style="12" customWidth="1"/>
    <col min="12039" max="12039" width="3.75" style="12" customWidth="1"/>
    <col min="12040" max="12040" width="8.125" style="12" customWidth="1"/>
    <col min="12041" max="12041" width="2.5" style="12" customWidth="1"/>
    <col min="12042" max="12042" width="2.75" style="12" customWidth="1"/>
    <col min="12043" max="12043" width="11.375" style="12" customWidth="1"/>
    <col min="12044" max="12044" width="12.875" style="12" customWidth="1"/>
    <col min="12045" max="12045" width="5.625" style="12" customWidth="1"/>
    <col min="12046" max="12046" width="4" style="12" customWidth="1"/>
    <col min="12047" max="12047" width="8.125" style="12" customWidth="1"/>
    <col min="12048" max="12288" width="9" style="12"/>
    <col min="12289" max="12289" width="2.875" style="12" customWidth="1"/>
    <col min="12290" max="12291" width="3.125" style="12" customWidth="1"/>
    <col min="12292" max="12292" width="19.125" style="12" customWidth="1"/>
    <col min="12293" max="12293" width="15.125" style="12" customWidth="1"/>
    <col min="12294" max="12294" width="5.75" style="12" customWidth="1"/>
    <col min="12295" max="12295" width="3.75" style="12" customWidth="1"/>
    <col min="12296" max="12296" width="8.125" style="12" customWidth="1"/>
    <col min="12297" max="12297" width="2.5" style="12" customWidth="1"/>
    <col min="12298" max="12298" width="2.75" style="12" customWidth="1"/>
    <col min="12299" max="12299" width="11.375" style="12" customWidth="1"/>
    <col min="12300" max="12300" width="12.875" style="12" customWidth="1"/>
    <col min="12301" max="12301" width="5.625" style="12" customWidth="1"/>
    <col min="12302" max="12302" width="4" style="12" customWidth="1"/>
    <col min="12303" max="12303" width="8.125" style="12" customWidth="1"/>
    <col min="12304" max="12544" width="9" style="12"/>
    <col min="12545" max="12545" width="2.875" style="12" customWidth="1"/>
    <col min="12546" max="12547" width="3.125" style="12" customWidth="1"/>
    <col min="12548" max="12548" width="19.125" style="12" customWidth="1"/>
    <col min="12549" max="12549" width="15.125" style="12" customWidth="1"/>
    <col min="12550" max="12550" width="5.75" style="12" customWidth="1"/>
    <col min="12551" max="12551" width="3.75" style="12" customWidth="1"/>
    <col min="12552" max="12552" width="8.125" style="12" customWidth="1"/>
    <col min="12553" max="12553" width="2.5" style="12" customWidth="1"/>
    <col min="12554" max="12554" width="2.75" style="12" customWidth="1"/>
    <col min="12555" max="12555" width="11.375" style="12" customWidth="1"/>
    <col min="12556" max="12556" width="12.875" style="12" customWidth="1"/>
    <col min="12557" max="12557" width="5.625" style="12" customWidth="1"/>
    <col min="12558" max="12558" width="4" style="12" customWidth="1"/>
    <col min="12559" max="12559" width="8.125" style="12" customWidth="1"/>
    <col min="12560" max="12800" width="9" style="12"/>
    <col min="12801" max="12801" width="2.875" style="12" customWidth="1"/>
    <col min="12802" max="12803" width="3.125" style="12" customWidth="1"/>
    <col min="12804" max="12804" width="19.125" style="12" customWidth="1"/>
    <col min="12805" max="12805" width="15.125" style="12" customWidth="1"/>
    <col min="12806" max="12806" width="5.75" style="12" customWidth="1"/>
    <col min="12807" max="12807" width="3.75" style="12" customWidth="1"/>
    <col min="12808" max="12808" width="8.125" style="12" customWidth="1"/>
    <col min="12809" max="12809" width="2.5" style="12" customWidth="1"/>
    <col min="12810" max="12810" width="2.75" style="12" customWidth="1"/>
    <col min="12811" max="12811" width="11.375" style="12" customWidth="1"/>
    <col min="12812" max="12812" width="12.875" style="12" customWidth="1"/>
    <col min="12813" max="12813" width="5.625" style="12" customWidth="1"/>
    <col min="12814" max="12814" width="4" style="12" customWidth="1"/>
    <col min="12815" max="12815" width="8.125" style="12" customWidth="1"/>
    <col min="12816" max="13056" width="9" style="12"/>
    <col min="13057" max="13057" width="2.875" style="12" customWidth="1"/>
    <col min="13058" max="13059" width="3.125" style="12" customWidth="1"/>
    <col min="13060" max="13060" width="19.125" style="12" customWidth="1"/>
    <col min="13061" max="13061" width="15.125" style="12" customWidth="1"/>
    <col min="13062" max="13062" width="5.75" style="12" customWidth="1"/>
    <col min="13063" max="13063" width="3.75" style="12" customWidth="1"/>
    <col min="13064" max="13064" width="8.125" style="12" customWidth="1"/>
    <col min="13065" max="13065" width="2.5" style="12" customWidth="1"/>
    <col min="13066" max="13066" width="2.75" style="12" customWidth="1"/>
    <col min="13067" max="13067" width="11.375" style="12" customWidth="1"/>
    <col min="13068" max="13068" width="12.875" style="12" customWidth="1"/>
    <col min="13069" max="13069" width="5.625" style="12" customWidth="1"/>
    <col min="13070" max="13070" width="4" style="12" customWidth="1"/>
    <col min="13071" max="13071" width="8.125" style="12" customWidth="1"/>
    <col min="13072" max="13312" width="9" style="12"/>
    <col min="13313" max="13313" width="2.875" style="12" customWidth="1"/>
    <col min="13314" max="13315" width="3.125" style="12" customWidth="1"/>
    <col min="13316" max="13316" width="19.125" style="12" customWidth="1"/>
    <col min="13317" max="13317" width="15.125" style="12" customWidth="1"/>
    <col min="13318" max="13318" width="5.75" style="12" customWidth="1"/>
    <col min="13319" max="13319" width="3.75" style="12" customWidth="1"/>
    <col min="13320" max="13320" width="8.125" style="12" customWidth="1"/>
    <col min="13321" max="13321" width="2.5" style="12" customWidth="1"/>
    <col min="13322" max="13322" width="2.75" style="12" customWidth="1"/>
    <col min="13323" max="13323" width="11.375" style="12" customWidth="1"/>
    <col min="13324" max="13324" width="12.875" style="12" customWidth="1"/>
    <col min="13325" max="13325" width="5.625" style="12" customWidth="1"/>
    <col min="13326" max="13326" width="4" style="12" customWidth="1"/>
    <col min="13327" max="13327" width="8.125" style="12" customWidth="1"/>
    <col min="13328" max="13568" width="9" style="12"/>
    <col min="13569" max="13569" width="2.875" style="12" customWidth="1"/>
    <col min="13570" max="13571" width="3.125" style="12" customWidth="1"/>
    <col min="13572" max="13572" width="19.125" style="12" customWidth="1"/>
    <col min="13573" max="13573" width="15.125" style="12" customWidth="1"/>
    <col min="13574" max="13574" width="5.75" style="12" customWidth="1"/>
    <col min="13575" max="13575" width="3.75" style="12" customWidth="1"/>
    <col min="13576" max="13576" width="8.125" style="12" customWidth="1"/>
    <col min="13577" max="13577" width="2.5" style="12" customWidth="1"/>
    <col min="13578" max="13578" width="2.75" style="12" customWidth="1"/>
    <col min="13579" max="13579" width="11.375" style="12" customWidth="1"/>
    <col min="13580" max="13580" width="12.875" style="12" customWidth="1"/>
    <col min="13581" max="13581" width="5.625" style="12" customWidth="1"/>
    <col min="13582" max="13582" width="4" style="12" customWidth="1"/>
    <col min="13583" max="13583" width="8.125" style="12" customWidth="1"/>
    <col min="13584" max="13824" width="9" style="12"/>
    <col min="13825" max="13825" width="2.875" style="12" customWidth="1"/>
    <col min="13826" max="13827" width="3.125" style="12" customWidth="1"/>
    <col min="13828" max="13828" width="19.125" style="12" customWidth="1"/>
    <col min="13829" max="13829" width="15.125" style="12" customWidth="1"/>
    <col min="13830" max="13830" width="5.75" style="12" customWidth="1"/>
    <col min="13831" max="13831" width="3.75" style="12" customWidth="1"/>
    <col min="13832" max="13832" width="8.125" style="12" customWidth="1"/>
    <col min="13833" max="13833" width="2.5" style="12" customWidth="1"/>
    <col min="13834" max="13834" width="2.75" style="12" customWidth="1"/>
    <col min="13835" max="13835" width="11.375" style="12" customWidth="1"/>
    <col min="13836" max="13836" width="12.875" style="12" customWidth="1"/>
    <col min="13837" max="13837" width="5.625" style="12" customWidth="1"/>
    <col min="13838" max="13838" width="4" style="12" customWidth="1"/>
    <col min="13839" max="13839" width="8.125" style="12" customWidth="1"/>
    <col min="13840" max="14080" width="9" style="12"/>
    <col min="14081" max="14081" width="2.875" style="12" customWidth="1"/>
    <col min="14082" max="14083" width="3.125" style="12" customWidth="1"/>
    <col min="14084" max="14084" width="19.125" style="12" customWidth="1"/>
    <col min="14085" max="14085" width="15.125" style="12" customWidth="1"/>
    <col min="14086" max="14086" width="5.75" style="12" customWidth="1"/>
    <col min="14087" max="14087" width="3.75" style="12" customWidth="1"/>
    <col min="14088" max="14088" width="8.125" style="12" customWidth="1"/>
    <col min="14089" max="14089" width="2.5" style="12" customWidth="1"/>
    <col min="14090" max="14090" width="2.75" style="12" customWidth="1"/>
    <col min="14091" max="14091" width="11.375" style="12" customWidth="1"/>
    <col min="14092" max="14092" width="12.875" style="12" customWidth="1"/>
    <col min="14093" max="14093" width="5.625" style="12" customWidth="1"/>
    <col min="14094" max="14094" width="4" style="12" customWidth="1"/>
    <col min="14095" max="14095" width="8.125" style="12" customWidth="1"/>
    <col min="14096" max="14336" width="9" style="12"/>
    <col min="14337" max="14337" width="2.875" style="12" customWidth="1"/>
    <col min="14338" max="14339" width="3.125" style="12" customWidth="1"/>
    <col min="14340" max="14340" width="19.125" style="12" customWidth="1"/>
    <col min="14341" max="14341" width="15.125" style="12" customWidth="1"/>
    <col min="14342" max="14342" width="5.75" style="12" customWidth="1"/>
    <col min="14343" max="14343" width="3.75" style="12" customWidth="1"/>
    <col min="14344" max="14344" width="8.125" style="12" customWidth="1"/>
    <col min="14345" max="14345" width="2.5" style="12" customWidth="1"/>
    <col min="14346" max="14346" width="2.75" style="12" customWidth="1"/>
    <col min="14347" max="14347" width="11.375" style="12" customWidth="1"/>
    <col min="14348" max="14348" width="12.875" style="12" customWidth="1"/>
    <col min="14349" max="14349" width="5.625" style="12" customWidth="1"/>
    <col min="14350" max="14350" width="4" style="12" customWidth="1"/>
    <col min="14351" max="14351" width="8.125" style="12" customWidth="1"/>
    <col min="14352" max="14592" width="9" style="12"/>
    <col min="14593" max="14593" width="2.875" style="12" customWidth="1"/>
    <col min="14594" max="14595" width="3.125" style="12" customWidth="1"/>
    <col min="14596" max="14596" width="19.125" style="12" customWidth="1"/>
    <col min="14597" max="14597" width="15.125" style="12" customWidth="1"/>
    <col min="14598" max="14598" width="5.75" style="12" customWidth="1"/>
    <col min="14599" max="14599" width="3.75" style="12" customWidth="1"/>
    <col min="14600" max="14600" width="8.125" style="12" customWidth="1"/>
    <col min="14601" max="14601" width="2.5" style="12" customWidth="1"/>
    <col min="14602" max="14602" width="2.75" style="12" customWidth="1"/>
    <col min="14603" max="14603" width="11.375" style="12" customWidth="1"/>
    <col min="14604" max="14604" width="12.875" style="12" customWidth="1"/>
    <col min="14605" max="14605" width="5.625" style="12" customWidth="1"/>
    <col min="14606" max="14606" width="4" style="12" customWidth="1"/>
    <col min="14607" max="14607" width="8.125" style="12" customWidth="1"/>
    <col min="14608" max="14848" width="9" style="12"/>
    <col min="14849" max="14849" width="2.875" style="12" customWidth="1"/>
    <col min="14850" max="14851" width="3.125" style="12" customWidth="1"/>
    <col min="14852" max="14852" width="19.125" style="12" customWidth="1"/>
    <col min="14853" max="14853" width="15.125" style="12" customWidth="1"/>
    <col min="14854" max="14854" width="5.75" style="12" customWidth="1"/>
    <col min="14855" max="14855" width="3.75" style="12" customWidth="1"/>
    <col min="14856" max="14856" width="8.125" style="12" customWidth="1"/>
    <col min="14857" max="14857" width="2.5" style="12" customWidth="1"/>
    <col min="14858" max="14858" width="2.75" style="12" customWidth="1"/>
    <col min="14859" max="14859" width="11.375" style="12" customWidth="1"/>
    <col min="14860" max="14860" width="12.875" style="12" customWidth="1"/>
    <col min="14861" max="14861" width="5.625" style="12" customWidth="1"/>
    <col min="14862" max="14862" width="4" style="12" customWidth="1"/>
    <col min="14863" max="14863" width="8.125" style="12" customWidth="1"/>
    <col min="14864" max="15104" width="9" style="12"/>
    <col min="15105" max="15105" width="2.875" style="12" customWidth="1"/>
    <col min="15106" max="15107" width="3.125" style="12" customWidth="1"/>
    <col min="15108" max="15108" width="19.125" style="12" customWidth="1"/>
    <col min="15109" max="15109" width="15.125" style="12" customWidth="1"/>
    <col min="15110" max="15110" width="5.75" style="12" customWidth="1"/>
    <col min="15111" max="15111" width="3.75" style="12" customWidth="1"/>
    <col min="15112" max="15112" width="8.125" style="12" customWidth="1"/>
    <col min="15113" max="15113" width="2.5" style="12" customWidth="1"/>
    <col min="15114" max="15114" width="2.75" style="12" customWidth="1"/>
    <col min="15115" max="15115" width="11.375" style="12" customWidth="1"/>
    <col min="15116" max="15116" width="12.875" style="12" customWidth="1"/>
    <col min="15117" max="15117" width="5.625" style="12" customWidth="1"/>
    <col min="15118" max="15118" width="4" style="12" customWidth="1"/>
    <col min="15119" max="15119" width="8.125" style="12" customWidth="1"/>
    <col min="15120" max="15360" width="9" style="12"/>
    <col min="15361" max="15361" width="2.875" style="12" customWidth="1"/>
    <col min="15362" max="15363" width="3.125" style="12" customWidth="1"/>
    <col min="15364" max="15364" width="19.125" style="12" customWidth="1"/>
    <col min="15365" max="15365" width="15.125" style="12" customWidth="1"/>
    <col min="15366" max="15366" width="5.75" style="12" customWidth="1"/>
    <col min="15367" max="15367" width="3.75" style="12" customWidth="1"/>
    <col min="15368" max="15368" width="8.125" style="12" customWidth="1"/>
    <col min="15369" max="15369" width="2.5" style="12" customWidth="1"/>
    <col min="15370" max="15370" width="2.75" style="12" customWidth="1"/>
    <col min="15371" max="15371" width="11.375" style="12" customWidth="1"/>
    <col min="15372" max="15372" width="12.875" style="12" customWidth="1"/>
    <col min="15373" max="15373" width="5.625" style="12" customWidth="1"/>
    <col min="15374" max="15374" width="4" style="12" customWidth="1"/>
    <col min="15375" max="15375" width="8.125" style="12" customWidth="1"/>
    <col min="15376" max="15616" width="9" style="12"/>
    <col min="15617" max="15617" width="2.875" style="12" customWidth="1"/>
    <col min="15618" max="15619" width="3.125" style="12" customWidth="1"/>
    <col min="15620" max="15620" width="19.125" style="12" customWidth="1"/>
    <col min="15621" max="15621" width="15.125" style="12" customWidth="1"/>
    <col min="15622" max="15622" width="5.75" style="12" customWidth="1"/>
    <col min="15623" max="15623" width="3.75" style="12" customWidth="1"/>
    <col min="15624" max="15624" width="8.125" style="12" customWidth="1"/>
    <col min="15625" max="15625" width="2.5" style="12" customWidth="1"/>
    <col min="15626" max="15626" width="2.75" style="12" customWidth="1"/>
    <col min="15627" max="15627" width="11.375" style="12" customWidth="1"/>
    <col min="15628" max="15628" width="12.875" style="12" customWidth="1"/>
    <col min="15629" max="15629" width="5.625" style="12" customWidth="1"/>
    <col min="15630" max="15630" width="4" style="12" customWidth="1"/>
    <col min="15631" max="15631" width="8.125" style="12" customWidth="1"/>
    <col min="15632" max="15872" width="9" style="12"/>
    <col min="15873" max="15873" width="2.875" style="12" customWidth="1"/>
    <col min="15874" max="15875" width="3.125" style="12" customWidth="1"/>
    <col min="15876" max="15876" width="19.125" style="12" customWidth="1"/>
    <col min="15877" max="15877" width="15.125" style="12" customWidth="1"/>
    <col min="15878" max="15878" width="5.75" style="12" customWidth="1"/>
    <col min="15879" max="15879" width="3.75" style="12" customWidth="1"/>
    <col min="15880" max="15880" width="8.125" style="12" customWidth="1"/>
    <col min="15881" max="15881" width="2.5" style="12" customWidth="1"/>
    <col min="15882" max="15882" width="2.75" style="12" customWidth="1"/>
    <col min="15883" max="15883" width="11.375" style="12" customWidth="1"/>
    <col min="15884" max="15884" width="12.875" style="12" customWidth="1"/>
    <col min="15885" max="15885" width="5.625" style="12" customWidth="1"/>
    <col min="15886" max="15886" width="4" style="12" customWidth="1"/>
    <col min="15887" max="15887" width="8.125" style="12" customWidth="1"/>
    <col min="15888" max="16128" width="9" style="12"/>
    <col min="16129" max="16129" width="2.875" style="12" customWidth="1"/>
    <col min="16130" max="16131" width="3.125" style="12" customWidth="1"/>
    <col min="16132" max="16132" width="19.125" style="12" customWidth="1"/>
    <col min="16133" max="16133" width="15.125" style="12" customWidth="1"/>
    <col min="16134" max="16134" width="5.75" style="12" customWidth="1"/>
    <col min="16135" max="16135" width="3.75" style="12" customWidth="1"/>
    <col min="16136" max="16136" width="8.125" style="12" customWidth="1"/>
    <col min="16137" max="16137" width="2.5" style="12" customWidth="1"/>
    <col min="16138" max="16138" width="2.75" style="12" customWidth="1"/>
    <col min="16139" max="16139" width="11.375" style="12" customWidth="1"/>
    <col min="16140" max="16140" width="12.875" style="12" customWidth="1"/>
    <col min="16141" max="16141" width="5.625" style="12" customWidth="1"/>
    <col min="16142" max="16142" width="4" style="12" customWidth="1"/>
    <col min="16143" max="16143" width="8.125" style="12" customWidth="1"/>
    <col min="16144" max="16384" width="9" style="12"/>
  </cols>
  <sheetData>
    <row r="1" spans="1:15" ht="22.5" customHeight="1">
      <c r="A1" s="622" t="s">
        <v>196</v>
      </c>
      <c r="B1" s="622"/>
      <c r="C1" s="622"/>
      <c r="D1" s="622"/>
      <c r="E1" s="622"/>
      <c r="F1" s="622"/>
      <c r="G1" s="622"/>
      <c r="H1" s="622"/>
      <c r="I1" s="622"/>
      <c r="J1" s="622"/>
      <c r="K1" s="622"/>
      <c r="L1" s="622"/>
      <c r="M1" s="622"/>
      <c r="N1" s="622"/>
      <c r="O1" s="622"/>
    </row>
    <row r="2" spans="1:15" ht="20.25" customHeight="1">
      <c r="A2" s="676" t="s">
        <v>197</v>
      </c>
      <c r="B2" s="676"/>
      <c r="C2" s="676"/>
      <c r="D2" s="358" t="str">
        <f>+柜体!D4:J4</f>
        <v>S400374221</v>
      </c>
      <c r="E2" s="677" t="s">
        <v>565</v>
      </c>
      <c r="F2" s="677"/>
      <c r="G2" s="678" t="str">
        <f>+柜体!N4</f>
        <v>壁柜</v>
      </c>
      <c r="H2" s="678"/>
      <c r="I2" s="678"/>
      <c r="J2" s="678"/>
      <c r="K2" s="42" t="s">
        <v>199</v>
      </c>
      <c r="L2" s="679" t="str">
        <f>+柜体!D3</f>
        <v>刘万兴</v>
      </c>
      <c r="M2" s="679"/>
      <c r="N2" s="679"/>
      <c r="O2" s="679"/>
    </row>
    <row r="3" spans="1:15" ht="21.75" customHeight="1">
      <c r="A3" s="43" t="s">
        <v>200</v>
      </c>
      <c r="B3" s="43"/>
      <c r="C3" s="43"/>
      <c r="D3" s="44">
        <f>柜体!X5</f>
        <v>0</v>
      </c>
      <c r="E3" s="673" t="str">
        <f>+柜体!U3</f>
        <v>应完成日期</v>
      </c>
      <c r="F3" s="673"/>
      <c r="G3" s="674" t="str">
        <f>+柜体!X3</f>
        <v>2017-</v>
      </c>
      <c r="H3" s="674"/>
      <c r="I3" s="674"/>
      <c r="J3" s="674"/>
      <c r="K3" s="261" t="s">
        <v>564</v>
      </c>
      <c r="L3" s="675" t="str">
        <f>+柜体!X4</f>
        <v>天津</v>
      </c>
      <c r="M3" s="675"/>
      <c r="N3" s="675"/>
      <c r="O3" s="675"/>
    </row>
    <row r="4" spans="1:15">
      <c r="A4" s="621" t="s">
        <v>202</v>
      </c>
      <c r="B4" s="621"/>
      <c r="C4" s="621"/>
      <c r="D4" s="621"/>
      <c r="E4" s="71" t="s">
        <v>203</v>
      </c>
      <c r="F4" s="71" t="s">
        <v>204</v>
      </c>
      <c r="G4" s="71" t="s">
        <v>205</v>
      </c>
      <c r="H4" s="72" t="s">
        <v>206</v>
      </c>
      <c r="I4" s="680" t="s">
        <v>202</v>
      </c>
      <c r="J4" s="680"/>
      <c r="K4" s="680"/>
      <c r="L4" s="104" t="s">
        <v>203</v>
      </c>
      <c r="M4" s="104" t="s">
        <v>204</v>
      </c>
      <c r="N4" s="104" t="s">
        <v>205</v>
      </c>
      <c r="O4" s="72" t="s">
        <v>206</v>
      </c>
    </row>
    <row r="5" spans="1:15" ht="13.5" customHeight="1">
      <c r="A5" s="681" t="s">
        <v>207</v>
      </c>
      <c r="B5" s="682" t="str">
        <f>+IF(OR(混油!AK23&gt;0),(柜体!V28),"")</f>
        <v/>
      </c>
      <c r="C5" s="683"/>
      <c r="D5" s="684"/>
      <c r="E5" s="71" t="str">
        <f>+IF(OR(混油!AK23&gt;0),"25*1220*2440","")</f>
        <v/>
      </c>
      <c r="F5" s="105" t="str">
        <f>+IF(OR(混油!AK23&gt;0),混油!AK24,"")</f>
        <v/>
      </c>
      <c r="G5" s="71" t="str">
        <f>+IF(OR(混油!AK23&gt;0),"张","")</f>
        <v/>
      </c>
      <c r="H5" s="79"/>
      <c r="I5" s="681" t="s">
        <v>209</v>
      </c>
      <c r="J5" s="680"/>
      <c r="K5" s="680"/>
      <c r="L5" s="71"/>
      <c r="M5" s="71"/>
      <c r="N5" s="71"/>
      <c r="O5" s="71"/>
    </row>
    <row r="6" spans="1:15" ht="13.5" customHeight="1">
      <c r="A6" s="681"/>
      <c r="B6" s="685" t="str">
        <f>+IF(OR(混油!AL23&gt;0),柜体!V28,"")</f>
        <v/>
      </c>
      <c r="C6" s="686"/>
      <c r="D6" s="687"/>
      <c r="E6" s="106" t="str">
        <f>+IF(OR(混油!AL23&gt;0),"18*1220*2440","")</f>
        <v/>
      </c>
      <c r="F6" s="105" t="str">
        <f>+IF(OR(混油!AL23&gt;0),混油!AL24,"")</f>
        <v/>
      </c>
      <c r="G6" s="71" t="str">
        <f>+IF(OR(混油!AL23&gt;0),"张","")</f>
        <v/>
      </c>
      <c r="H6" s="79"/>
      <c r="I6" s="681"/>
      <c r="J6" s="680"/>
      <c r="K6" s="680"/>
      <c r="L6" s="71"/>
      <c r="M6" s="71"/>
      <c r="N6" s="71"/>
      <c r="O6" s="107"/>
    </row>
    <row r="7" spans="1:15" ht="13.5" customHeight="1">
      <c r="A7" s="681"/>
      <c r="B7" s="685" t="str">
        <f>+IF(OR(混油!AM23&gt;0),(柜体!V28),"")</f>
        <v/>
      </c>
      <c r="C7" s="686"/>
      <c r="D7" s="687"/>
      <c r="E7" s="71" t="str">
        <f>+IF(OR(混油!AM23&gt;0),"22*1220*2440","")</f>
        <v/>
      </c>
      <c r="F7" s="105" t="str">
        <f>+IF(OR(混油!AM23&gt;0),混油!AM24,"")</f>
        <v/>
      </c>
      <c r="G7" s="71" t="str">
        <f>+IF(OR(混油!AM23&gt;0),"张","")</f>
        <v/>
      </c>
      <c r="H7" s="79"/>
      <c r="I7" s="681"/>
      <c r="J7" s="680"/>
      <c r="K7" s="680"/>
      <c r="L7" s="71"/>
      <c r="M7" s="71"/>
      <c r="N7" s="71"/>
      <c r="O7" s="71"/>
    </row>
    <row r="8" spans="1:15">
      <c r="A8" s="681"/>
      <c r="B8" s="685" t="str">
        <f>+IF(OR(混油!AJ23&gt;0),"素高林E1级中密度板","")</f>
        <v/>
      </c>
      <c r="C8" s="686"/>
      <c r="D8" s="687"/>
      <c r="E8" s="71" t="str">
        <f>+IF(OR(混油!AJ23&gt;0),"18*1220*2440","")</f>
        <v/>
      </c>
      <c r="F8" s="108" t="str">
        <f>+IF(OR(混油!AJ23&gt;0),混油!AJ24,"")</f>
        <v/>
      </c>
      <c r="G8" s="71" t="str">
        <f>+IF(OR(混油!AJ23&gt;0),"张","")</f>
        <v/>
      </c>
      <c r="H8" s="79"/>
      <c r="I8" s="681"/>
      <c r="J8" s="680"/>
      <c r="K8" s="680"/>
      <c r="L8" s="71"/>
      <c r="M8" s="71"/>
      <c r="N8" s="71"/>
      <c r="O8" s="107"/>
    </row>
    <row r="9" spans="1:15" ht="13.5" customHeight="1">
      <c r="A9" s="681"/>
      <c r="B9" s="685"/>
      <c r="C9" s="686"/>
      <c r="D9" s="687"/>
      <c r="E9" s="71" t="str">
        <f>+料单!E9</f>
        <v>18*1220*2440</v>
      </c>
      <c r="F9" s="108"/>
      <c r="G9" s="71"/>
      <c r="H9" s="79"/>
      <c r="I9" s="681"/>
      <c r="J9" s="621"/>
      <c r="K9" s="621"/>
      <c r="L9" s="71"/>
      <c r="M9" s="71"/>
      <c r="N9" s="71"/>
      <c r="O9" s="71"/>
    </row>
    <row r="10" spans="1:15" ht="13.5" customHeight="1">
      <c r="A10" s="681" t="s">
        <v>213</v>
      </c>
      <c r="B10" s="688" t="s">
        <v>214</v>
      </c>
      <c r="C10" s="688"/>
      <c r="D10" s="688"/>
      <c r="E10" s="81" t="s">
        <v>215</v>
      </c>
      <c r="F10" s="49">
        <f>+F19*4.1</f>
        <v>0</v>
      </c>
      <c r="G10" s="48" t="s">
        <v>216</v>
      </c>
      <c r="H10" s="79"/>
      <c r="I10" s="681"/>
      <c r="J10" s="680"/>
      <c r="K10" s="680"/>
      <c r="L10" s="71"/>
      <c r="M10" s="71"/>
      <c r="N10" s="109"/>
      <c r="O10" s="109"/>
    </row>
    <row r="11" spans="1:15" ht="13.5" customHeight="1">
      <c r="A11" s="681"/>
      <c r="B11" s="688"/>
      <c r="C11" s="688"/>
      <c r="D11" s="688"/>
      <c r="E11" s="81"/>
      <c r="F11" s="49"/>
      <c r="G11" s="48"/>
      <c r="H11" s="79"/>
      <c r="I11" s="681"/>
      <c r="J11" s="621"/>
      <c r="K11" s="621"/>
      <c r="L11" s="71"/>
      <c r="M11" s="71"/>
      <c r="N11" s="71"/>
      <c r="O11" s="71"/>
    </row>
    <row r="12" spans="1:15" ht="13.5" customHeight="1">
      <c r="A12" s="681"/>
      <c r="B12" s="688"/>
      <c r="C12" s="688"/>
      <c r="D12" s="688"/>
      <c r="E12" s="81"/>
      <c r="F12" s="49"/>
      <c r="G12" s="48"/>
      <c r="H12" s="79"/>
      <c r="I12" s="681"/>
      <c r="J12" s="621"/>
      <c r="K12" s="621"/>
      <c r="L12" s="71"/>
      <c r="M12" s="71"/>
      <c r="N12" s="71"/>
      <c r="O12" s="107"/>
    </row>
    <row r="13" spans="1:15" ht="13.5" customHeight="1">
      <c r="A13" s="681"/>
      <c r="B13" s="688"/>
      <c r="C13" s="688"/>
      <c r="D13" s="688"/>
      <c r="E13" s="81"/>
      <c r="F13" s="49"/>
      <c r="G13" s="48"/>
      <c r="H13" s="82"/>
      <c r="I13" s="681"/>
      <c r="J13" s="621"/>
      <c r="K13" s="621"/>
      <c r="L13" s="71"/>
      <c r="M13" s="71"/>
      <c r="N13" s="71"/>
      <c r="O13" s="71"/>
    </row>
    <row r="14" spans="1:15" ht="13.5" customHeight="1">
      <c r="A14" s="681"/>
      <c r="B14" s="688"/>
      <c r="C14" s="688"/>
      <c r="D14" s="688"/>
      <c r="E14" s="48"/>
      <c r="F14" s="110"/>
      <c r="G14" s="48"/>
      <c r="H14" s="82"/>
      <c r="I14" s="681"/>
      <c r="J14" s="621"/>
      <c r="K14" s="621"/>
      <c r="L14" s="71"/>
      <c r="M14" s="71"/>
      <c r="N14" s="71"/>
      <c r="O14" s="71"/>
    </row>
    <row r="15" spans="1:15" ht="13.5" customHeight="1">
      <c r="A15" s="681" t="s">
        <v>11</v>
      </c>
      <c r="B15" s="689"/>
      <c r="C15" s="689"/>
      <c r="D15" s="689"/>
      <c r="E15" s="48"/>
      <c r="F15" s="51"/>
      <c r="G15" s="48"/>
      <c r="H15" s="79"/>
      <c r="I15" s="681"/>
      <c r="J15" s="621"/>
      <c r="K15" s="621"/>
      <c r="L15" s="71"/>
      <c r="M15" s="71"/>
      <c r="N15" s="71"/>
      <c r="O15" s="109"/>
    </row>
    <row r="16" spans="1:15" ht="13.5" customHeight="1">
      <c r="A16" s="681"/>
      <c r="B16" s="689"/>
      <c r="C16" s="689"/>
      <c r="D16" s="689"/>
      <c r="E16" s="48"/>
      <c r="F16" s="51"/>
      <c r="G16" s="48"/>
      <c r="H16" s="79"/>
      <c r="I16" s="681"/>
      <c r="J16" s="621"/>
      <c r="K16" s="621"/>
      <c r="L16" s="71"/>
      <c r="M16" s="71"/>
      <c r="N16" s="71"/>
      <c r="O16" s="109"/>
    </row>
    <row r="17" spans="1:15" ht="13.5" customHeight="1">
      <c r="A17" s="681"/>
      <c r="B17" s="689"/>
      <c r="C17" s="689"/>
      <c r="D17" s="689"/>
      <c r="E17" s="48"/>
      <c r="F17" s="51"/>
      <c r="G17" s="48"/>
      <c r="H17" s="79"/>
      <c r="I17" s="681"/>
      <c r="J17" s="621"/>
      <c r="K17" s="621"/>
      <c r="L17" s="71"/>
      <c r="M17" s="71"/>
      <c r="N17" s="52"/>
      <c r="O17" s="109"/>
    </row>
    <row r="18" spans="1:15" ht="13.5" customHeight="1">
      <c r="A18" s="681"/>
      <c r="B18" s="689"/>
      <c r="C18" s="689"/>
      <c r="D18" s="689"/>
      <c r="F18" s="51"/>
      <c r="G18" s="52"/>
      <c r="H18" s="79"/>
      <c r="I18" s="681"/>
      <c r="J18" s="621"/>
      <c r="K18" s="621"/>
      <c r="L18" s="71"/>
      <c r="M18" s="71"/>
      <c r="N18" s="52"/>
      <c r="O18" s="109"/>
    </row>
    <row r="19" spans="1:15" ht="13.5" customHeight="1">
      <c r="A19" s="681"/>
      <c r="B19" s="688" t="s">
        <v>357</v>
      </c>
      <c r="C19" s="688"/>
      <c r="D19" s="688"/>
      <c r="E19" s="48" t="s">
        <v>221</v>
      </c>
      <c r="F19" s="110">
        <f>+混油!AP23</f>
        <v>0</v>
      </c>
      <c r="G19" s="52" t="s">
        <v>219</v>
      </c>
      <c r="H19" s="79"/>
      <c r="I19" s="681"/>
      <c r="J19" s="621"/>
      <c r="K19" s="621"/>
      <c r="L19" s="71"/>
      <c r="M19" s="71"/>
      <c r="N19" s="111"/>
      <c r="O19" s="112"/>
    </row>
    <row r="20" spans="1:15" ht="13.5" customHeight="1">
      <c r="A20" s="681"/>
      <c r="B20" s="689"/>
      <c r="C20" s="689"/>
      <c r="D20" s="689"/>
      <c r="F20" s="51"/>
      <c r="G20" s="52"/>
      <c r="H20" s="79"/>
      <c r="I20" s="681"/>
      <c r="J20" s="621"/>
      <c r="K20" s="621"/>
      <c r="L20" s="71"/>
      <c r="M20" s="71"/>
      <c r="N20" s="52"/>
      <c r="O20" s="71"/>
    </row>
    <row r="21" spans="1:15" ht="13.5" customHeight="1">
      <c r="A21" s="681"/>
      <c r="B21" s="689"/>
      <c r="C21" s="689"/>
      <c r="D21" s="689"/>
      <c r="E21" s="48"/>
      <c r="F21" s="78"/>
      <c r="G21" s="52"/>
      <c r="H21" s="82"/>
      <c r="I21" s="681"/>
      <c r="J21" s="621"/>
      <c r="K21" s="621"/>
      <c r="L21" s="71"/>
      <c r="M21" s="71"/>
      <c r="N21" s="52"/>
      <c r="O21" s="71"/>
    </row>
    <row r="22" spans="1:15" ht="13.5" customHeight="1">
      <c r="A22" s="681"/>
      <c r="B22" s="689"/>
      <c r="C22" s="689"/>
      <c r="D22" s="689"/>
      <c r="E22" s="48"/>
      <c r="F22" s="51"/>
      <c r="G22" s="71"/>
      <c r="H22" s="82"/>
      <c r="I22" s="681"/>
      <c r="J22" s="621"/>
      <c r="K22" s="621"/>
      <c r="L22" s="71"/>
      <c r="M22" s="71"/>
      <c r="N22" s="52"/>
      <c r="O22" s="71"/>
    </row>
    <row r="23" spans="1:15" ht="13.5" customHeight="1">
      <c r="A23" s="681"/>
      <c r="B23" s="688"/>
      <c r="C23" s="690"/>
      <c r="D23" s="690"/>
      <c r="E23" s="71"/>
      <c r="F23" s="51"/>
      <c r="G23" s="71"/>
      <c r="H23" s="90"/>
      <c r="I23" s="681"/>
      <c r="J23" s="621"/>
      <c r="K23" s="621"/>
      <c r="L23" s="71"/>
      <c r="M23" s="71"/>
      <c r="N23" s="71"/>
      <c r="O23" s="71"/>
    </row>
    <row r="24" spans="1:15" ht="13.5" customHeight="1">
      <c r="A24" s="681" t="s">
        <v>358</v>
      </c>
      <c r="B24" s="621"/>
      <c r="C24" s="621"/>
      <c r="D24" s="621"/>
      <c r="E24" s="113"/>
      <c r="F24" s="46"/>
      <c r="G24" s="71"/>
      <c r="H24" s="90"/>
      <c r="I24" s="681"/>
      <c r="J24" s="621"/>
      <c r="K24" s="621"/>
      <c r="L24" s="71"/>
      <c r="M24" s="71"/>
      <c r="N24" s="71"/>
      <c r="O24" s="71"/>
    </row>
    <row r="25" spans="1:15" ht="13.5" customHeight="1">
      <c r="A25" s="681"/>
      <c r="B25" s="621"/>
      <c r="C25" s="621"/>
      <c r="D25" s="621"/>
      <c r="E25" s="113"/>
      <c r="F25" s="46"/>
      <c r="G25" s="71"/>
      <c r="H25" s="90"/>
      <c r="I25" s="681"/>
      <c r="J25" s="621"/>
      <c r="K25" s="621"/>
      <c r="L25" s="71"/>
      <c r="M25" s="71"/>
      <c r="N25" s="71"/>
      <c r="O25" s="71"/>
    </row>
    <row r="26" spans="1:15" ht="13.5" customHeight="1">
      <c r="A26" s="681"/>
      <c r="B26" s="688"/>
      <c r="C26" s="688"/>
      <c r="D26" s="688"/>
      <c r="E26" s="48"/>
      <c r="F26" s="46"/>
      <c r="G26" s="48"/>
      <c r="H26" s="114"/>
      <c r="I26" s="681"/>
      <c r="J26" s="621"/>
      <c r="K26" s="621"/>
      <c r="L26" s="71"/>
      <c r="M26" s="71"/>
      <c r="N26" s="109"/>
      <c r="O26" s="71"/>
    </row>
    <row r="27" spans="1:15" ht="12.75" customHeight="1">
      <c r="A27" s="681"/>
      <c r="B27" s="652"/>
      <c r="C27" s="652"/>
      <c r="D27" s="652"/>
      <c r="E27" s="115"/>
      <c r="F27" s="116"/>
      <c r="G27" s="71"/>
      <c r="H27" s="114"/>
      <c r="I27" s="681"/>
      <c r="J27" s="621"/>
      <c r="K27" s="621"/>
      <c r="L27" s="71"/>
      <c r="M27" s="71"/>
      <c r="N27" s="71"/>
      <c r="O27" s="71"/>
    </row>
    <row r="28" spans="1:15" ht="13.5" customHeight="1">
      <c r="A28" s="681"/>
      <c r="B28" s="652"/>
      <c r="C28" s="652"/>
      <c r="D28" s="652"/>
      <c r="E28" s="117"/>
      <c r="F28" s="118"/>
      <c r="G28" s="115"/>
      <c r="H28" s="88"/>
      <c r="I28" s="681"/>
      <c r="J28" s="621"/>
      <c r="K28" s="621"/>
      <c r="L28" s="71"/>
      <c r="M28" s="71"/>
      <c r="N28" s="71"/>
      <c r="O28" s="104"/>
    </row>
    <row r="29" spans="1:15" ht="13.5" customHeight="1">
      <c r="A29" s="681"/>
      <c r="B29" s="652"/>
      <c r="C29" s="652"/>
      <c r="D29" s="652"/>
      <c r="E29" s="113"/>
      <c r="F29" s="118"/>
      <c r="G29" s="71"/>
      <c r="H29" s="119"/>
      <c r="I29" s="681"/>
      <c r="J29" s="680"/>
      <c r="K29" s="680"/>
      <c r="L29" s="71"/>
      <c r="M29" s="71"/>
      <c r="N29" s="71"/>
      <c r="O29" s="120"/>
    </row>
    <row r="30" spans="1:15" ht="13.5" customHeight="1">
      <c r="A30" s="691" t="s">
        <v>359</v>
      </c>
      <c r="B30" s="652"/>
      <c r="C30" s="652"/>
      <c r="D30" s="652"/>
      <c r="E30" s="121"/>
      <c r="F30" s="118"/>
      <c r="G30" s="115"/>
      <c r="H30" s="119"/>
      <c r="I30" s="681"/>
      <c r="J30" s="680"/>
      <c r="K30" s="680"/>
      <c r="L30" s="71"/>
      <c r="M30" s="71"/>
      <c r="N30" s="122"/>
      <c r="O30" s="104"/>
    </row>
    <row r="31" spans="1:15" ht="13.5" customHeight="1">
      <c r="A31" s="691"/>
      <c r="B31" s="652"/>
      <c r="C31" s="652"/>
      <c r="D31" s="652"/>
      <c r="E31" s="121"/>
      <c r="F31" s="118"/>
      <c r="G31" s="115"/>
      <c r="H31" s="119"/>
      <c r="I31" s="681"/>
      <c r="J31" s="680"/>
      <c r="K31" s="680"/>
      <c r="L31" s="71"/>
      <c r="M31" s="71"/>
      <c r="N31" s="122"/>
      <c r="O31" s="104"/>
    </row>
    <row r="32" spans="1:15" ht="13.5" customHeight="1">
      <c r="A32" s="691"/>
      <c r="B32" s="652"/>
      <c r="C32" s="652"/>
      <c r="D32" s="652"/>
      <c r="E32" s="121"/>
      <c r="F32" s="118"/>
      <c r="G32" s="115"/>
      <c r="H32" s="119"/>
      <c r="I32" s="681"/>
      <c r="J32" s="692"/>
      <c r="K32" s="692"/>
      <c r="L32" s="71"/>
      <c r="M32" s="71"/>
      <c r="N32" s="122"/>
      <c r="O32" s="104"/>
    </row>
    <row r="33" spans="1:15" ht="13.5" customHeight="1">
      <c r="A33" s="691"/>
      <c r="B33" s="652"/>
      <c r="C33" s="652"/>
      <c r="D33" s="652"/>
      <c r="E33" s="123"/>
      <c r="F33" s="124"/>
      <c r="G33" s="115"/>
      <c r="H33" s="125"/>
      <c r="I33" s="681"/>
      <c r="J33" s="680"/>
      <c r="K33" s="680"/>
      <c r="L33" s="71"/>
      <c r="M33" s="71"/>
      <c r="N33" s="122"/>
      <c r="O33" s="104"/>
    </row>
    <row r="34" spans="1:15" ht="13.5" customHeight="1">
      <c r="A34" s="691"/>
      <c r="B34" s="652"/>
      <c r="C34" s="652"/>
      <c r="D34" s="652"/>
      <c r="E34" s="121"/>
      <c r="F34" s="118"/>
      <c r="G34" s="115"/>
      <c r="H34" s="125"/>
      <c r="I34" s="681" t="s">
        <v>48</v>
      </c>
      <c r="J34" s="693"/>
      <c r="K34" s="693"/>
      <c r="L34" s="71"/>
      <c r="M34" s="71"/>
      <c r="N34" s="48"/>
      <c r="O34" s="71"/>
    </row>
    <row r="35" spans="1:15" ht="13.5" customHeight="1">
      <c r="A35" s="691"/>
      <c r="B35" s="652"/>
      <c r="C35" s="652"/>
      <c r="D35" s="652"/>
      <c r="E35" s="121"/>
      <c r="F35" s="118"/>
      <c r="G35" s="115"/>
      <c r="H35" s="126"/>
      <c r="I35" s="681"/>
      <c r="J35" s="680"/>
      <c r="K35" s="680"/>
      <c r="L35" s="71"/>
      <c r="M35" s="71"/>
      <c r="N35" s="71"/>
      <c r="O35" s="71"/>
    </row>
    <row r="36" spans="1:15" ht="13.5" customHeight="1">
      <c r="A36" s="691"/>
      <c r="B36" s="652"/>
      <c r="C36" s="652"/>
      <c r="D36" s="652"/>
      <c r="E36" s="121"/>
      <c r="F36" s="118"/>
      <c r="G36" s="115"/>
      <c r="H36" s="126"/>
      <c r="I36" s="681"/>
      <c r="J36" s="680"/>
      <c r="K36" s="680"/>
      <c r="L36" s="71"/>
      <c r="M36" s="71"/>
      <c r="N36" s="71"/>
      <c r="O36" s="71"/>
    </row>
    <row r="37" spans="1:15" ht="13.5" customHeight="1">
      <c r="A37" s="691"/>
      <c r="B37" s="652"/>
      <c r="C37" s="652"/>
      <c r="D37" s="652"/>
      <c r="E37" s="121"/>
      <c r="F37" s="118"/>
      <c r="G37" s="115"/>
      <c r="H37" s="88"/>
      <c r="I37" s="681"/>
      <c r="J37" s="695"/>
      <c r="K37" s="695"/>
      <c r="L37" s="71"/>
      <c r="M37" s="71"/>
      <c r="N37" s="127"/>
      <c r="O37" s="71"/>
    </row>
    <row r="38" spans="1:15" ht="13.5" customHeight="1">
      <c r="A38" s="691"/>
      <c r="B38" s="652"/>
      <c r="C38" s="652"/>
      <c r="D38" s="652"/>
      <c r="E38" s="121"/>
      <c r="F38" s="118"/>
      <c r="G38" s="115"/>
      <c r="H38" s="88"/>
      <c r="I38" s="681"/>
      <c r="J38" s="695" t="s">
        <v>233</v>
      </c>
      <c r="K38" s="695"/>
      <c r="L38" s="71"/>
      <c r="M38" s="71"/>
      <c r="N38" s="127" t="s">
        <v>211</v>
      </c>
      <c r="O38" s="71"/>
    </row>
    <row r="39" spans="1:15" s="68" customFormat="1">
      <c r="A39" s="128"/>
      <c r="B39" s="128"/>
      <c r="C39" s="128"/>
      <c r="D39" s="128"/>
      <c r="E39" s="128"/>
      <c r="F39" s="128"/>
      <c r="G39" s="128"/>
      <c r="H39" s="128"/>
      <c r="I39" s="696"/>
      <c r="J39" s="698"/>
      <c r="K39" s="698"/>
      <c r="L39" s="129"/>
      <c r="M39" s="130"/>
      <c r="N39" s="130"/>
      <c r="O39" s="130"/>
    </row>
    <row r="40" spans="1:15" s="68" customFormat="1">
      <c r="A40" s="128"/>
      <c r="B40" s="128"/>
      <c r="C40" s="128"/>
      <c r="D40" s="128"/>
      <c r="E40" s="128"/>
      <c r="F40" s="128"/>
      <c r="G40" s="128"/>
      <c r="H40" s="128"/>
      <c r="I40" s="697"/>
      <c r="J40" s="694"/>
      <c r="K40" s="694"/>
      <c r="L40" s="131"/>
      <c r="M40" s="132"/>
      <c r="N40" s="132"/>
      <c r="O40" s="132"/>
    </row>
    <row r="41" spans="1:15" s="68" customFormat="1">
      <c r="D41" s="68" t="s">
        <v>86</v>
      </c>
      <c r="J41" s="694"/>
      <c r="K41" s="694"/>
      <c r="L41" s="132"/>
      <c r="M41" s="132"/>
      <c r="N41" s="132"/>
      <c r="O41" s="133"/>
    </row>
    <row r="42" spans="1:15" s="68" customFormat="1">
      <c r="J42" s="694"/>
      <c r="K42" s="694"/>
      <c r="L42" s="132"/>
      <c r="M42" s="132"/>
      <c r="N42" s="132"/>
      <c r="O42" s="133"/>
    </row>
    <row r="43" spans="1:15" s="68" customFormat="1">
      <c r="J43" s="694"/>
      <c r="K43" s="694"/>
      <c r="L43" s="132"/>
      <c r="M43" s="132"/>
      <c r="N43" s="132"/>
      <c r="O43" s="133"/>
    </row>
    <row r="44" spans="1:15" s="68" customFormat="1">
      <c r="J44" s="699"/>
      <c r="K44" s="699"/>
      <c r="L44" s="132"/>
      <c r="M44" s="132"/>
      <c r="N44" s="132"/>
      <c r="O44" s="133"/>
    </row>
    <row r="45" spans="1:15" s="68" customFormat="1">
      <c r="J45" s="700"/>
      <c r="K45" s="700"/>
      <c r="L45" s="133"/>
      <c r="M45" s="133"/>
      <c r="N45" s="133"/>
      <c r="O45" s="133"/>
    </row>
    <row r="46" spans="1:15" s="68" customFormat="1">
      <c r="J46" s="694"/>
      <c r="K46" s="694"/>
      <c r="L46" s="132"/>
      <c r="M46" s="132"/>
      <c r="N46" s="132"/>
      <c r="O46" s="133"/>
    </row>
    <row r="47" spans="1:15" s="68" customFormat="1">
      <c r="J47" s="134"/>
      <c r="K47" s="134"/>
      <c r="L47" s="134"/>
      <c r="M47" s="134"/>
      <c r="N47" s="134"/>
      <c r="O47" s="134"/>
    </row>
    <row r="48" spans="1:15" s="68" customFormat="1">
      <c r="J48" s="134"/>
      <c r="K48" s="134"/>
      <c r="L48" s="134"/>
      <c r="M48" s="134"/>
      <c r="N48" s="134"/>
      <c r="O48" s="134"/>
    </row>
    <row r="49" spans="10:15" s="68" customFormat="1">
      <c r="J49" s="134"/>
      <c r="K49" s="134"/>
      <c r="L49" s="134"/>
      <c r="M49" s="134"/>
      <c r="N49" s="134"/>
      <c r="O49" s="134"/>
    </row>
    <row r="50" spans="10:15" s="68" customFormat="1">
      <c r="J50" s="134"/>
      <c r="K50" s="134"/>
      <c r="L50" s="134"/>
      <c r="M50" s="134"/>
      <c r="N50" s="134"/>
      <c r="O50" s="134"/>
    </row>
    <row r="51" spans="10:15" s="68" customFormat="1">
      <c r="J51" s="134"/>
      <c r="K51" s="134"/>
      <c r="L51" s="134"/>
      <c r="M51" s="134"/>
      <c r="N51" s="134"/>
      <c r="O51" s="134"/>
    </row>
    <row r="52" spans="10:15" s="68" customFormat="1">
      <c r="J52" s="134"/>
      <c r="K52" s="134"/>
      <c r="L52" s="134"/>
      <c r="M52" s="134"/>
      <c r="N52" s="134"/>
      <c r="O52" s="134"/>
    </row>
    <row r="53" spans="10:15" s="68" customFormat="1">
      <c r="J53" s="134"/>
      <c r="K53" s="134"/>
      <c r="L53" s="134"/>
      <c r="M53" s="134"/>
      <c r="N53" s="134"/>
      <c r="O53" s="134"/>
    </row>
    <row r="54" spans="10:15" s="68" customFormat="1">
      <c r="J54" s="134"/>
      <c r="K54" s="134"/>
      <c r="L54" s="134"/>
      <c r="M54" s="134"/>
      <c r="N54" s="134"/>
      <c r="O54" s="134"/>
    </row>
    <row r="55" spans="10:15" s="68" customFormat="1">
      <c r="J55" s="134"/>
      <c r="K55" s="134"/>
      <c r="L55" s="134"/>
      <c r="M55" s="134"/>
      <c r="N55" s="134"/>
      <c r="O55" s="134"/>
    </row>
    <row r="56" spans="10:15" s="68" customFormat="1"/>
    <row r="57" spans="10:15" s="68" customFormat="1"/>
    <row r="58" spans="10:15" s="68" customFormat="1"/>
    <row r="59" spans="10:15" s="68" customFormat="1"/>
    <row r="60" spans="10:15" s="68" customFormat="1"/>
    <row r="61" spans="10:15" s="68" customFormat="1"/>
    <row r="62" spans="10:15" s="68" customFormat="1"/>
    <row r="63" spans="10:15" s="68" customFormat="1"/>
    <row r="64" spans="10:15" s="68" customFormat="1"/>
    <row r="65" s="68" customFormat="1"/>
    <row r="66" s="68" customFormat="1"/>
    <row r="67" s="68" customFormat="1"/>
    <row r="68" s="68" customFormat="1"/>
    <row r="69" s="68" customFormat="1"/>
    <row r="70" s="68" customFormat="1"/>
    <row r="71" s="68" customFormat="1"/>
    <row r="72" s="68" customFormat="1"/>
    <row r="73" s="68" customFormat="1"/>
    <row r="74" s="68" customFormat="1"/>
  </sheetData>
  <mergeCells count="94">
    <mergeCell ref="J46:K46"/>
    <mergeCell ref="J36:K36"/>
    <mergeCell ref="B37:D37"/>
    <mergeCell ref="J37:K37"/>
    <mergeCell ref="B38:D38"/>
    <mergeCell ref="J38:K38"/>
    <mergeCell ref="I39:I40"/>
    <mergeCell ref="J39:K39"/>
    <mergeCell ref="J40:K40"/>
    <mergeCell ref="J41:K41"/>
    <mergeCell ref="J42:K42"/>
    <mergeCell ref="J43:K43"/>
    <mergeCell ref="J44:K44"/>
    <mergeCell ref="J45:K45"/>
    <mergeCell ref="A30:A38"/>
    <mergeCell ref="B30:D30"/>
    <mergeCell ref="J30:K30"/>
    <mergeCell ref="B31:D31"/>
    <mergeCell ref="J31:K31"/>
    <mergeCell ref="B32:D32"/>
    <mergeCell ref="J32:K32"/>
    <mergeCell ref="B33:D33"/>
    <mergeCell ref="J33:K33"/>
    <mergeCell ref="B34:D34"/>
    <mergeCell ref="I34:I38"/>
    <mergeCell ref="J34:K34"/>
    <mergeCell ref="B35:D35"/>
    <mergeCell ref="J35:K35"/>
    <mergeCell ref="B36:D36"/>
    <mergeCell ref="A15:A23"/>
    <mergeCell ref="B15:D15"/>
    <mergeCell ref="J15:K15"/>
    <mergeCell ref="B16:D16"/>
    <mergeCell ref="J16:K16"/>
    <mergeCell ref="B21:D21"/>
    <mergeCell ref="J21:K21"/>
    <mergeCell ref="B22:D22"/>
    <mergeCell ref="J22:K22"/>
    <mergeCell ref="B23:D23"/>
    <mergeCell ref="J23:K23"/>
    <mergeCell ref="B18:D18"/>
    <mergeCell ref="J18:K18"/>
    <mergeCell ref="B19:D19"/>
    <mergeCell ref="J19:K19"/>
    <mergeCell ref="B20:D20"/>
    <mergeCell ref="A24:A29"/>
    <mergeCell ref="B24:D24"/>
    <mergeCell ref="J24:K24"/>
    <mergeCell ref="B25:D25"/>
    <mergeCell ref="J25:K25"/>
    <mergeCell ref="B26:D26"/>
    <mergeCell ref="J26:K26"/>
    <mergeCell ref="B27:D27"/>
    <mergeCell ref="J27:K27"/>
    <mergeCell ref="B28:D28"/>
    <mergeCell ref="J28:K28"/>
    <mergeCell ref="B29:D29"/>
    <mergeCell ref="J29:K29"/>
    <mergeCell ref="J20:K20"/>
    <mergeCell ref="B13:D13"/>
    <mergeCell ref="J13:K13"/>
    <mergeCell ref="B14:D14"/>
    <mergeCell ref="J14:K14"/>
    <mergeCell ref="B17:D17"/>
    <mergeCell ref="J17:K17"/>
    <mergeCell ref="J10:K10"/>
    <mergeCell ref="B11:D11"/>
    <mergeCell ref="J11:K11"/>
    <mergeCell ref="B12:D12"/>
    <mergeCell ref="J12:K12"/>
    <mergeCell ref="A4:D4"/>
    <mergeCell ref="I4:K4"/>
    <mergeCell ref="A5:A9"/>
    <mergeCell ref="B5:D5"/>
    <mergeCell ref="I5:I33"/>
    <mergeCell ref="J5:K5"/>
    <mergeCell ref="B6:D6"/>
    <mergeCell ref="J6:K6"/>
    <mergeCell ref="B7:D7"/>
    <mergeCell ref="J7:K7"/>
    <mergeCell ref="B8:D8"/>
    <mergeCell ref="J8:K8"/>
    <mergeCell ref="B9:D9"/>
    <mergeCell ref="J9:K9"/>
    <mergeCell ref="A10:A14"/>
    <mergeCell ref="B10:D10"/>
    <mergeCell ref="E3:F3"/>
    <mergeCell ref="G3:J3"/>
    <mergeCell ref="L3:O3"/>
    <mergeCell ref="A1:O1"/>
    <mergeCell ref="A2:C2"/>
    <mergeCell ref="E2:F2"/>
    <mergeCell ref="G2:J2"/>
    <mergeCell ref="L2:O2"/>
  </mergeCells>
  <phoneticPr fontId="22" type="noConversion"/>
  <conditionalFormatting sqref="B33:H34 B27:G32 B35:G38 F26 B24:F25">
    <cfRule type="expression" dxfId="3" priority="5" stopIfTrue="1">
      <formula>#REF!="直营"</formula>
    </cfRule>
  </conditionalFormatting>
  <conditionalFormatting sqref="B35:H38 B33:G34 B28:H32 B27:G27 B24:F25 F26">
    <cfRule type="expression" dxfId="2" priority="4" stopIfTrue="1">
      <formula>#REF!="北分"</formula>
    </cfRule>
  </conditionalFormatting>
  <conditionalFormatting sqref="G38 B38:E38 B29:G37 F28:G28 B27:G27 F24:F26">
    <cfRule type="expression" dxfId="1" priority="1" stopIfTrue="1">
      <formula>#REF!="北分"</formula>
    </cfRule>
    <cfRule type="expression" dxfId="0" priority="2" stopIfTrue="1">
      <formula>"$P$2=""北分"""</formula>
    </cfRule>
    <cfRule type="expression" priority="3" stopIfTrue="1">
      <formula>"$P$2""北分"""</formula>
    </cfRule>
  </conditionalFormatting>
  <dataValidations count="2">
    <dataValidation type="list" allowBlank="1" showInputMessage="1" showErrorMessage="1"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formula1>#REF!</formula1>
    </dataValidation>
    <dataValidation type="list" allowBlank="1" showInputMessage="1" showErrorMessage="1" sqref="J20:L21 JF20:JH21 TB20:TD21 ACX20:ACZ21 AMT20:AMV21 AWP20:AWR21 BGL20:BGN21 BQH20:BQJ21 CAD20:CAF21 CJZ20:CKB21 CTV20:CTX21 DDR20:DDT21 DNN20:DNP21 DXJ20:DXL21 EHF20:EHH21 ERB20:ERD21 FAX20:FAZ21 FKT20:FKV21 FUP20:FUR21 GEL20:GEN21 GOH20:GOJ21 GYD20:GYF21 HHZ20:HIB21 HRV20:HRX21 IBR20:IBT21 ILN20:ILP21 IVJ20:IVL21 JFF20:JFH21 JPB20:JPD21 JYX20:JYZ21 KIT20:KIV21 KSP20:KSR21 LCL20:LCN21 LMH20:LMJ21 LWD20:LWF21 MFZ20:MGB21 MPV20:MPX21 MZR20:MZT21 NJN20:NJP21 NTJ20:NTL21 ODF20:ODH21 ONB20:OND21 OWX20:OWZ21 PGT20:PGV21 PQP20:PQR21 QAL20:QAN21 QKH20:QKJ21 QUD20:QUF21 RDZ20:REB21 RNV20:RNX21 RXR20:RXT21 SHN20:SHP21 SRJ20:SRL21 TBF20:TBH21 TLB20:TLD21 TUX20:TUZ21 UET20:UEV21 UOP20:UOR21 UYL20:UYN21 VIH20:VIJ21 VSD20:VSF21 WBZ20:WCB21 WLV20:WLX21 WVR20:WVT21 J65556:L65557 JF65556:JH65557 TB65556:TD65557 ACX65556:ACZ65557 AMT65556:AMV65557 AWP65556:AWR65557 BGL65556:BGN65557 BQH65556:BQJ65557 CAD65556:CAF65557 CJZ65556:CKB65557 CTV65556:CTX65557 DDR65556:DDT65557 DNN65556:DNP65557 DXJ65556:DXL65557 EHF65556:EHH65557 ERB65556:ERD65557 FAX65556:FAZ65557 FKT65556:FKV65557 FUP65556:FUR65557 GEL65556:GEN65557 GOH65556:GOJ65557 GYD65556:GYF65557 HHZ65556:HIB65557 HRV65556:HRX65557 IBR65556:IBT65557 ILN65556:ILP65557 IVJ65556:IVL65557 JFF65556:JFH65557 JPB65556:JPD65557 JYX65556:JYZ65557 KIT65556:KIV65557 KSP65556:KSR65557 LCL65556:LCN65557 LMH65556:LMJ65557 LWD65556:LWF65557 MFZ65556:MGB65557 MPV65556:MPX65557 MZR65556:MZT65557 NJN65556:NJP65557 NTJ65556:NTL65557 ODF65556:ODH65557 ONB65556:OND65557 OWX65556:OWZ65557 PGT65556:PGV65557 PQP65556:PQR65557 QAL65556:QAN65557 QKH65556:QKJ65557 QUD65556:QUF65557 RDZ65556:REB65557 RNV65556:RNX65557 RXR65556:RXT65557 SHN65556:SHP65557 SRJ65556:SRL65557 TBF65556:TBH65557 TLB65556:TLD65557 TUX65556:TUZ65557 UET65556:UEV65557 UOP65556:UOR65557 UYL65556:UYN65557 VIH65556:VIJ65557 VSD65556:VSF65557 WBZ65556:WCB65557 WLV65556:WLX65557 WVR65556:WVT65557 J131092:L131093 JF131092:JH131093 TB131092:TD131093 ACX131092:ACZ131093 AMT131092:AMV131093 AWP131092:AWR131093 BGL131092:BGN131093 BQH131092:BQJ131093 CAD131092:CAF131093 CJZ131092:CKB131093 CTV131092:CTX131093 DDR131092:DDT131093 DNN131092:DNP131093 DXJ131092:DXL131093 EHF131092:EHH131093 ERB131092:ERD131093 FAX131092:FAZ131093 FKT131092:FKV131093 FUP131092:FUR131093 GEL131092:GEN131093 GOH131092:GOJ131093 GYD131092:GYF131093 HHZ131092:HIB131093 HRV131092:HRX131093 IBR131092:IBT131093 ILN131092:ILP131093 IVJ131092:IVL131093 JFF131092:JFH131093 JPB131092:JPD131093 JYX131092:JYZ131093 KIT131092:KIV131093 KSP131092:KSR131093 LCL131092:LCN131093 LMH131092:LMJ131093 LWD131092:LWF131093 MFZ131092:MGB131093 MPV131092:MPX131093 MZR131092:MZT131093 NJN131092:NJP131093 NTJ131092:NTL131093 ODF131092:ODH131093 ONB131092:OND131093 OWX131092:OWZ131093 PGT131092:PGV131093 PQP131092:PQR131093 QAL131092:QAN131093 QKH131092:QKJ131093 QUD131092:QUF131093 RDZ131092:REB131093 RNV131092:RNX131093 RXR131092:RXT131093 SHN131092:SHP131093 SRJ131092:SRL131093 TBF131092:TBH131093 TLB131092:TLD131093 TUX131092:TUZ131093 UET131092:UEV131093 UOP131092:UOR131093 UYL131092:UYN131093 VIH131092:VIJ131093 VSD131092:VSF131093 WBZ131092:WCB131093 WLV131092:WLX131093 WVR131092:WVT131093 J196628:L196629 JF196628:JH196629 TB196628:TD196629 ACX196628:ACZ196629 AMT196628:AMV196629 AWP196628:AWR196629 BGL196628:BGN196629 BQH196628:BQJ196629 CAD196628:CAF196629 CJZ196628:CKB196629 CTV196628:CTX196629 DDR196628:DDT196629 DNN196628:DNP196629 DXJ196628:DXL196629 EHF196628:EHH196629 ERB196628:ERD196629 FAX196628:FAZ196629 FKT196628:FKV196629 FUP196628:FUR196629 GEL196628:GEN196629 GOH196628:GOJ196629 GYD196628:GYF196629 HHZ196628:HIB196629 HRV196628:HRX196629 IBR196628:IBT196629 ILN196628:ILP196629 IVJ196628:IVL196629 JFF196628:JFH196629 JPB196628:JPD196629 JYX196628:JYZ196629 KIT196628:KIV196629 KSP196628:KSR196629 LCL196628:LCN196629 LMH196628:LMJ196629 LWD196628:LWF196629 MFZ196628:MGB196629 MPV196628:MPX196629 MZR196628:MZT196629 NJN196628:NJP196629 NTJ196628:NTL196629 ODF196628:ODH196629 ONB196628:OND196629 OWX196628:OWZ196629 PGT196628:PGV196629 PQP196628:PQR196629 QAL196628:QAN196629 QKH196628:QKJ196629 QUD196628:QUF196629 RDZ196628:REB196629 RNV196628:RNX196629 RXR196628:RXT196629 SHN196628:SHP196629 SRJ196628:SRL196629 TBF196628:TBH196629 TLB196628:TLD196629 TUX196628:TUZ196629 UET196628:UEV196629 UOP196628:UOR196629 UYL196628:UYN196629 VIH196628:VIJ196629 VSD196628:VSF196629 WBZ196628:WCB196629 WLV196628:WLX196629 WVR196628:WVT196629 J262164:L262165 JF262164:JH262165 TB262164:TD262165 ACX262164:ACZ262165 AMT262164:AMV262165 AWP262164:AWR262165 BGL262164:BGN262165 BQH262164:BQJ262165 CAD262164:CAF262165 CJZ262164:CKB262165 CTV262164:CTX262165 DDR262164:DDT262165 DNN262164:DNP262165 DXJ262164:DXL262165 EHF262164:EHH262165 ERB262164:ERD262165 FAX262164:FAZ262165 FKT262164:FKV262165 FUP262164:FUR262165 GEL262164:GEN262165 GOH262164:GOJ262165 GYD262164:GYF262165 HHZ262164:HIB262165 HRV262164:HRX262165 IBR262164:IBT262165 ILN262164:ILP262165 IVJ262164:IVL262165 JFF262164:JFH262165 JPB262164:JPD262165 JYX262164:JYZ262165 KIT262164:KIV262165 KSP262164:KSR262165 LCL262164:LCN262165 LMH262164:LMJ262165 LWD262164:LWF262165 MFZ262164:MGB262165 MPV262164:MPX262165 MZR262164:MZT262165 NJN262164:NJP262165 NTJ262164:NTL262165 ODF262164:ODH262165 ONB262164:OND262165 OWX262164:OWZ262165 PGT262164:PGV262165 PQP262164:PQR262165 QAL262164:QAN262165 QKH262164:QKJ262165 QUD262164:QUF262165 RDZ262164:REB262165 RNV262164:RNX262165 RXR262164:RXT262165 SHN262164:SHP262165 SRJ262164:SRL262165 TBF262164:TBH262165 TLB262164:TLD262165 TUX262164:TUZ262165 UET262164:UEV262165 UOP262164:UOR262165 UYL262164:UYN262165 VIH262164:VIJ262165 VSD262164:VSF262165 WBZ262164:WCB262165 WLV262164:WLX262165 WVR262164:WVT262165 J327700:L327701 JF327700:JH327701 TB327700:TD327701 ACX327700:ACZ327701 AMT327700:AMV327701 AWP327700:AWR327701 BGL327700:BGN327701 BQH327700:BQJ327701 CAD327700:CAF327701 CJZ327700:CKB327701 CTV327700:CTX327701 DDR327700:DDT327701 DNN327700:DNP327701 DXJ327700:DXL327701 EHF327700:EHH327701 ERB327700:ERD327701 FAX327700:FAZ327701 FKT327700:FKV327701 FUP327700:FUR327701 GEL327700:GEN327701 GOH327700:GOJ327701 GYD327700:GYF327701 HHZ327700:HIB327701 HRV327700:HRX327701 IBR327700:IBT327701 ILN327700:ILP327701 IVJ327700:IVL327701 JFF327700:JFH327701 JPB327700:JPD327701 JYX327700:JYZ327701 KIT327700:KIV327701 KSP327700:KSR327701 LCL327700:LCN327701 LMH327700:LMJ327701 LWD327700:LWF327701 MFZ327700:MGB327701 MPV327700:MPX327701 MZR327700:MZT327701 NJN327700:NJP327701 NTJ327700:NTL327701 ODF327700:ODH327701 ONB327700:OND327701 OWX327700:OWZ327701 PGT327700:PGV327701 PQP327700:PQR327701 QAL327700:QAN327701 QKH327700:QKJ327701 QUD327700:QUF327701 RDZ327700:REB327701 RNV327700:RNX327701 RXR327700:RXT327701 SHN327700:SHP327701 SRJ327700:SRL327701 TBF327700:TBH327701 TLB327700:TLD327701 TUX327700:TUZ327701 UET327700:UEV327701 UOP327700:UOR327701 UYL327700:UYN327701 VIH327700:VIJ327701 VSD327700:VSF327701 WBZ327700:WCB327701 WLV327700:WLX327701 WVR327700:WVT327701 J393236:L393237 JF393236:JH393237 TB393236:TD393237 ACX393236:ACZ393237 AMT393236:AMV393237 AWP393236:AWR393237 BGL393236:BGN393237 BQH393236:BQJ393237 CAD393236:CAF393237 CJZ393236:CKB393237 CTV393236:CTX393237 DDR393236:DDT393237 DNN393236:DNP393237 DXJ393236:DXL393237 EHF393236:EHH393237 ERB393236:ERD393237 FAX393236:FAZ393237 FKT393236:FKV393237 FUP393236:FUR393237 GEL393236:GEN393237 GOH393236:GOJ393237 GYD393236:GYF393237 HHZ393236:HIB393237 HRV393236:HRX393237 IBR393236:IBT393237 ILN393236:ILP393237 IVJ393236:IVL393237 JFF393236:JFH393237 JPB393236:JPD393237 JYX393236:JYZ393237 KIT393236:KIV393237 KSP393236:KSR393237 LCL393236:LCN393237 LMH393236:LMJ393237 LWD393236:LWF393237 MFZ393236:MGB393237 MPV393236:MPX393237 MZR393236:MZT393237 NJN393236:NJP393237 NTJ393236:NTL393237 ODF393236:ODH393237 ONB393236:OND393237 OWX393236:OWZ393237 PGT393236:PGV393237 PQP393236:PQR393237 QAL393236:QAN393237 QKH393236:QKJ393237 QUD393236:QUF393237 RDZ393236:REB393237 RNV393236:RNX393237 RXR393236:RXT393237 SHN393236:SHP393237 SRJ393236:SRL393237 TBF393236:TBH393237 TLB393236:TLD393237 TUX393236:TUZ393237 UET393236:UEV393237 UOP393236:UOR393237 UYL393236:UYN393237 VIH393236:VIJ393237 VSD393236:VSF393237 WBZ393236:WCB393237 WLV393236:WLX393237 WVR393236:WVT393237 J458772:L458773 JF458772:JH458773 TB458772:TD458773 ACX458772:ACZ458773 AMT458772:AMV458773 AWP458772:AWR458773 BGL458772:BGN458773 BQH458772:BQJ458773 CAD458772:CAF458773 CJZ458772:CKB458773 CTV458772:CTX458773 DDR458772:DDT458773 DNN458772:DNP458773 DXJ458772:DXL458773 EHF458772:EHH458773 ERB458772:ERD458773 FAX458772:FAZ458773 FKT458772:FKV458773 FUP458772:FUR458773 GEL458772:GEN458773 GOH458772:GOJ458773 GYD458772:GYF458773 HHZ458772:HIB458773 HRV458772:HRX458773 IBR458772:IBT458773 ILN458772:ILP458773 IVJ458772:IVL458773 JFF458772:JFH458773 JPB458772:JPD458773 JYX458772:JYZ458773 KIT458772:KIV458773 KSP458772:KSR458773 LCL458772:LCN458773 LMH458772:LMJ458773 LWD458772:LWF458773 MFZ458772:MGB458773 MPV458772:MPX458773 MZR458772:MZT458773 NJN458772:NJP458773 NTJ458772:NTL458773 ODF458772:ODH458773 ONB458772:OND458773 OWX458772:OWZ458773 PGT458772:PGV458773 PQP458772:PQR458773 QAL458772:QAN458773 QKH458772:QKJ458773 QUD458772:QUF458773 RDZ458772:REB458773 RNV458772:RNX458773 RXR458772:RXT458773 SHN458772:SHP458773 SRJ458772:SRL458773 TBF458772:TBH458773 TLB458772:TLD458773 TUX458772:TUZ458773 UET458772:UEV458773 UOP458772:UOR458773 UYL458772:UYN458773 VIH458772:VIJ458773 VSD458772:VSF458773 WBZ458772:WCB458773 WLV458772:WLX458773 WVR458772:WVT458773 J524308:L524309 JF524308:JH524309 TB524308:TD524309 ACX524308:ACZ524309 AMT524308:AMV524309 AWP524308:AWR524309 BGL524308:BGN524309 BQH524308:BQJ524309 CAD524308:CAF524309 CJZ524308:CKB524309 CTV524308:CTX524309 DDR524308:DDT524309 DNN524308:DNP524309 DXJ524308:DXL524309 EHF524308:EHH524309 ERB524308:ERD524309 FAX524308:FAZ524309 FKT524308:FKV524309 FUP524308:FUR524309 GEL524308:GEN524309 GOH524308:GOJ524309 GYD524308:GYF524309 HHZ524308:HIB524309 HRV524308:HRX524309 IBR524308:IBT524309 ILN524308:ILP524309 IVJ524308:IVL524309 JFF524308:JFH524309 JPB524308:JPD524309 JYX524308:JYZ524309 KIT524308:KIV524309 KSP524308:KSR524309 LCL524308:LCN524309 LMH524308:LMJ524309 LWD524308:LWF524309 MFZ524308:MGB524309 MPV524308:MPX524309 MZR524308:MZT524309 NJN524308:NJP524309 NTJ524308:NTL524309 ODF524308:ODH524309 ONB524308:OND524309 OWX524308:OWZ524309 PGT524308:PGV524309 PQP524308:PQR524309 QAL524308:QAN524309 QKH524308:QKJ524309 QUD524308:QUF524309 RDZ524308:REB524309 RNV524308:RNX524309 RXR524308:RXT524309 SHN524308:SHP524309 SRJ524308:SRL524309 TBF524308:TBH524309 TLB524308:TLD524309 TUX524308:TUZ524309 UET524308:UEV524309 UOP524308:UOR524309 UYL524308:UYN524309 VIH524308:VIJ524309 VSD524308:VSF524309 WBZ524308:WCB524309 WLV524308:WLX524309 WVR524308:WVT524309 J589844:L589845 JF589844:JH589845 TB589844:TD589845 ACX589844:ACZ589845 AMT589844:AMV589845 AWP589844:AWR589845 BGL589844:BGN589845 BQH589844:BQJ589845 CAD589844:CAF589845 CJZ589844:CKB589845 CTV589844:CTX589845 DDR589844:DDT589845 DNN589844:DNP589845 DXJ589844:DXL589845 EHF589844:EHH589845 ERB589844:ERD589845 FAX589844:FAZ589845 FKT589844:FKV589845 FUP589844:FUR589845 GEL589844:GEN589845 GOH589844:GOJ589845 GYD589844:GYF589845 HHZ589844:HIB589845 HRV589844:HRX589845 IBR589844:IBT589845 ILN589844:ILP589845 IVJ589844:IVL589845 JFF589844:JFH589845 JPB589844:JPD589845 JYX589844:JYZ589845 KIT589844:KIV589845 KSP589844:KSR589845 LCL589844:LCN589845 LMH589844:LMJ589845 LWD589844:LWF589845 MFZ589844:MGB589845 MPV589844:MPX589845 MZR589844:MZT589845 NJN589844:NJP589845 NTJ589844:NTL589845 ODF589844:ODH589845 ONB589844:OND589845 OWX589844:OWZ589845 PGT589844:PGV589845 PQP589844:PQR589845 QAL589844:QAN589845 QKH589844:QKJ589845 QUD589844:QUF589845 RDZ589844:REB589845 RNV589844:RNX589845 RXR589844:RXT589845 SHN589844:SHP589845 SRJ589844:SRL589845 TBF589844:TBH589845 TLB589844:TLD589845 TUX589844:TUZ589845 UET589844:UEV589845 UOP589844:UOR589845 UYL589844:UYN589845 VIH589844:VIJ589845 VSD589844:VSF589845 WBZ589844:WCB589845 WLV589844:WLX589845 WVR589844:WVT589845 J655380:L655381 JF655380:JH655381 TB655380:TD655381 ACX655380:ACZ655381 AMT655380:AMV655381 AWP655380:AWR655381 BGL655380:BGN655381 BQH655380:BQJ655381 CAD655380:CAF655381 CJZ655380:CKB655381 CTV655380:CTX655381 DDR655380:DDT655381 DNN655380:DNP655381 DXJ655380:DXL655381 EHF655380:EHH655381 ERB655380:ERD655381 FAX655380:FAZ655381 FKT655380:FKV655381 FUP655380:FUR655381 GEL655380:GEN655381 GOH655380:GOJ655381 GYD655380:GYF655381 HHZ655380:HIB655381 HRV655380:HRX655381 IBR655380:IBT655381 ILN655380:ILP655381 IVJ655380:IVL655381 JFF655380:JFH655381 JPB655380:JPD655381 JYX655380:JYZ655381 KIT655380:KIV655381 KSP655380:KSR655381 LCL655380:LCN655381 LMH655380:LMJ655381 LWD655380:LWF655381 MFZ655380:MGB655381 MPV655380:MPX655381 MZR655380:MZT655381 NJN655380:NJP655381 NTJ655380:NTL655381 ODF655380:ODH655381 ONB655380:OND655381 OWX655380:OWZ655381 PGT655380:PGV655381 PQP655380:PQR655381 QAL655380:QAN655381 QKH655380:QKJ655381 QUD655380:QUF655381 RDZ655380:REB655381 RNV655380:RNX655381 RXR655380:RXT655381 SHN655380:SHP655381 SRJ655380:SRL655381 TBF655380:TBH655381 TLB655380:TLD655381 TUX655380:TUZ655381 UET655380:UEV655381 UOP655380:UOR655381 UYL655380:UYN655381 VIH655380:VIJ655381 VSD655380:VSF655381 WBZ655380:WCB655381 WLV655380:WLX655381 WVR655380:WVT655381 J720916:L720917 JF720916:JH720917 TB720916:TD720917 ACX720916:ACZ720917 AMT720916:AMV720917 AWP720916:AWR720917 BGL720916:BGN720917 BQH720916:BQJ720917 CAD720916:CAF720917 CJZ720916:CKB720917 CTV720916:CTX720917 DDR720916:DDT720917 DNN720916:DNP720917 DXJ720916:DXL720917 EHF720916:EHH720917 ERB720916:ERD720917 FAX720916:FAZ720917 FKT720916:FKV720917 FUP720916:FUR720917 GEL720916:GEN720917 GOH720916:GOJ720917 GYD720916:GYF720917 HHZ720916:HIB720917 HRV720916:HRX720917 IBR720916:IBT720917 ILN720916:ILP720917 IVJ720916:IVL720917 JFF720916:JFH720917 JPB720916:JPD720917 JYX720916:JYZ720917 KIT720916:KIV720917 KSP720916:KSR720917 LCL720916:LCN720917 LMH720916:LMJ720917 LWD720916:LWF720917 MFZ720916:MGB720917 MPV720916:MPX720917 MZR720916:MZT720917 NJN720916:NJP720917 NTJ720916:NTL720917 ODF720916:ODH720917 ONB720916:OND720917 OWX720916:OWZ720917 PGT720916:PGV720917 PQP720916:PQR720917 QAL720916:QAN720917 QKH720916:QKJ720917 QUD720916:QUF720917 RDZ720916:REB720917 RNV720916:RNX720917 RXR720916:RXT720917 SHN720916:SHP720917 SRJ720916:SRL720917 TBF720916:TBH720917 TLB720916:TLD720917 TUX720916:TUZ720917 UET720916:UEV720917 UOP720916:UOR720917 UYL720916:UYN720917 VIH720916:VIJ720917 VSD720916:VSF720917 WBZ720916:WCB720917 WLV720916:WLX720917 WVR720916:WVT720917 J786452:L786453 JF786452:JH786453 TB786452:TD786453 ACX786452:ACZ786453 AMT786452:AMV786453 AWP786452:AWR786453 BGL786452:BGN786453 BQH786452:BQJ786453 CAD786452:CAF786453 CJZ786452:CKB786453 CTV786452:CTX786453 DDR786452:DDT786453 DNN786452:DNP786453 DXJ786452:DXL786453 EHF786452:EHH786453 ERB786452:ERD786453 FAX786452:FAZ786453 FKT786452:FKV786453 FUP786452:FUR786453 GEL786452:GEN786453 GOH786452:GOJ786453 GYD786452:GYF786453 HHZ786452:HIB786453 HRV786452:HRX786453 IBR786452:IBT786453 ILN786452:ILP786453 IVJ786452:IVL786453 JFF786452:JFH786453 JPB786452:JPD786453 JYX786452:JYZ786453 KIT786452:KIV786453 KSP786452:KSR786453 LCL786452:LCN786453 LMH786452:LMJ786453 LWD786452:LWF786453 MFZ786452:MGB786453 MPV786452:MPX786453 MZR786452:MZT786453 NJN786452:NJP786453 NTJ786452:NTL786453 ODF786452:ODH786453 ONB786452:OND786453 OWX786452:OWZ786453 PGT786452:PGV786453 PQP786452:PQR786453 QAL786452:QAN786453 QKH786452:QKJ786453 QUD786452:QUF786453 RDZ786452:REB786453 RNV786452:RNX786453 RXR786452:RXT786453 SHN786452:SHP786453 SRJ786452:SRL786453 TBF786452:TBH786453 TLB786452:TLD786453 TUX786452:TUZ786453 UET786452:UEV786453 UOP786452:UOR786453 UYL786452:UYN786453 VIH786452:VIJ786453 VSD786452:VSF786453 WBZ786452:WCB786453 WLV786452:WLX786453 WVR786452:WVT786453 J851988:L851989 JF851988:JH851989 TB851988:TD851989 ACX851988:ACZ851989 AMT851988:AMV851989 AWP851988:AWR851989 BGL851988:BGN851989 BQH851988:BQJ851989 CAD851988:CAF851989 CJZ851988:CKB851989 CTV851988:CTX851989 DDR851988:DDT851989 DNN851988:DNP851989 DXJ851988:DXL851989 EHF851988:EHH851989 ERB851988:ERD851989 FAX851988:FAZ851989 FKT851988:FKV851989 FUP851988:FUR851989 GEL851988:GEN851989 GOH851988:GOJ851989 GYD851988:GYF851989 HHZ851988:HIB851989 HRV851988:HRX851989 IBR851988:IBT851989 ILN851988:ILP851989 IVJ851988:IVL851989 JFF851988:JFH851989 JPB851988:JPD851989 JYX851988:JYZ851989 KIT851988:KIV851989 KSP851988:KSR851989 LCL851988:LCN851989 LMH851988:LMJ851989 LWD851988:LWF851989 MFZ851988:MGB851989 MPV851988:MPX851989 MZR851988:MZT851989 NJN851988:NJP851989 NTJ851988:NTL851989 ODF851988:ODH851989 ONB851988:OND851989 OWX851988:OWZ851989 PGT851988:PGV851989 PQP851988:PQR851989 QAL851988:QAN851989 QKH851988:QKJ851989 QUD851988:QUF851989 RDZ851988:REB851989 RNV851988:RNX851989 RXR851988:RXT851989 SHN851988:SHP851989 SRJ851988:SRL851989 TBF851988:TBH851989 TLB851988:TLD851989 TUX851988:TUZ851989 UET851988:UEV851989 UOP851988:UOR851989 UYL851988:UYN851989 VIH851988:VIJ851989 VSD851988:VSF851989 WBZ851988:WCB851989 WLV851988:WLX851989 WVR851988:WVT851989 J917524:L917525 JF917524:JH917525 TB917524:TD917525 ACX917524:ACZ917525 AMT917524:AMV917525 AWP917524:AWR917525 BGL917524:BGN917525 BQH917524:BQJ917525 CAD917524:CAF917525 CJZ917524:CKB917525 CTV917524:CTX917525 DDR917524:DDT917525 DNN917524:DNP917525 DXJ917524:DXL917525 EHF917524:EHH917525 ERB917524:ERD917525 FAX917524:FAZ917525 FKT917524:FKV917525 FUP917524:FUR917525 GEL917524:GEN917525 GOH917524:GOJ917525 GYD917524:GYF917525 HHZ917524:HIB917525 HRV917524:HRX917525 IBR917524:IBT917525 ILN917524:ILP917525 IVJ917524:IVL917525 JFF917524:JFH917525 JPB917524:JPD917525 JYX917524:JYZ917525 KIT917524:KIV917525 KSP917524:KSR917525 LCL917524:LCN917525 LMH917524:LMJ917525 LWD917524:LWF917525 MFZ917524:MGB917525 MPV917524:MPX917525 MZR917524:MZT917525 NJN917524:NJP917525 NTJ917524:NTL917525 ODF917524:ODH917525 ONB917524:OND917525 OWX917524:OWZ917525 PGT917524:PGV917525 PQP917524:PQR917525 QAL917524:QAN917525 QKH917524:QKJ917525 QUD917524:QUF917525 RDZ917524:REB917525 RNV917524:RNX917525 RXR917524:RXT917525 SHN917524:SHP917525 SRJ917524:SRL917525 TBF917524:TBH917525 TLB917524:TLD917525 TUX917524:TUZ917525 UET917524:UEV917525 UOP917524:UOR917525 UYL917524:UYN917525 VIH917524:VIJ917525 VSD917524:VSF917525 WBZ917524:WCB917525 WLV917524:WLX917525 WVR917524:WVT917525 J983060:L983061 JF983060:JH983061 TB983060:TD983061 ACX983060:ACZ983061 AMT983060:AMV983061 AWP983060:AWR983061 BGL983060:BGN983061 BQH983060:BQJ983061 CAD983060:CAF983061 CJZ983060:CKB983061 CTV983060:CTX983061 DDR983060:DDT983061 DNN983060:DNP983061 DXJ983060:DXL983061 EHF983060:EHH983061 ERB983060:ERD983061 FAX983060:FAZ983061 FKT983060:FKV983061 FUP983060:FUR983061 GEL983060:GEN983061 GOH983060:GOJ983061 GYD983060:GYF983061 HHZ983060:HIB983061 HRV983060:HRX983061 IBR983060:IBT983061 ILN983060:ILP983061 IVJ983060:IVL983061 JFF983060:JFH983061 JPB983060:JPD983061 JYX983060:JYZ983061 KIT983060:KIV983061 KSP983060:KSR983061 LCL983060:LCN983061 LMH983060:LMJ983061 LWD983060:LWF983061 MFZ983060:MGB983061 MPV983060:MPX983061 MZR983060:MZT983061 NJN983060:NJP983061 NTJ983060:NTL983061 ODF983060:ODH983061 ONB983060:OND983061 OWX983060:OWZ983061 PGT983060:PGV983061 PQP983060:PQR983061 QAL983060:QAN983061 QKH983060:QKJ983061 QUD983060:QUF983061 RDZ983060:REB983061 RNV983060:RNX983061 RXR983060:RXT983061 SHN983060:SHP983061 SRJ983060:SRL983061 TBF983060:TBH983061 TLB983060:TLD983061 TUX983060:TUZ983061 UET983060:UEV983061 UOP983060:UOR983061 UYL983060:UYN983061 VIH983060:VIJ983061 VSD983060:VSF983061 WBZ983060:WCB983061 WLV983060:WLX983061 WVR983060:WVT983061">
      <formula1>#REF!</formula1>
    </dataValidation>
  </dataValidations>
  <printOptions horizontalCentered="1"/>
  <pageMargins left="0.19685039370078741" right="0.11811023622047245" top="0.55118110236220474" bottom="3.4645669291338583" header="0.15748031496062992" footer="0.23622047244094491"/>
  <pageSetup paperSize="9" scale="86" orientation="portrait" r:id="rId1"/>
  <headerFooter>
    <oddFooter>&amp;L制单：&amp;"-,常规"&amp;11
日期：&amp;C  装箱人：
装箱日期：</oddFooter>
  </headerFooter>
  <legacyDrawing r:id="rId2"/>
</worksheet>
</file>

<file path=xl/worksheets/sheet12.xml><?xml version="1.0" encoding="utf-8"?>
<worksheet xmlns="http://schemas.openxmlformats.org/spreadsheetml/2006/main" xmlns:r="http://schemas.openxmlformats.org/officeDocument/2006/relationships">
  <sheetPr>
    <tabColor rgb="FF00B0F0"/>
  </sheetPr>
  <dimension ref="A1:Q55"/>
  <sheetViews>
    <sheetView showWhiteSpace="0" view="pageBreakPreview" zoomScaleNormal="130" zoomScaleSheetLayoutView="100" workbookViewId="0">
      <selection activeCell="C2" sqref="C2:D2"/>
    </sheetView>
  </sheetViews>
  <sheetFormatPr defaultRowHeight="13.5"/>
  <cols>
    <col min="1" max="1" width="8.375" style="12" customWidth="1"/>
    <col min="2" max="2" width="5.25" style="12" bestFit="1" customWidth="1"/>
    <col min="3" max="3" width="13.125" style="12" customWidth="1"/>
    <col min="4" max="4" width="10" style="12" customWidth="1"/>
    <col min="5" max="5" width="10.75" style="12" customWidth="1"/>
    <col min="6" max="6" width="8.5" style="12" bestFit="1" customWidth="1"/>
    <col min="7" max="7" width="6.5" style="12" customWidth="1"/>
    <col min="8" max="8" width="6.125" style="12" customWidth="1"/>
    <col min="9" max="9" width="6.875" style="12" customWidth="1"/>
    <col min="10" max="10" width="15.125" style="12" customWidth="1"/>
    <col min="11" max="11" width="12" style="12" customWidth="1"/>
    <col min="12" max="12" width="8.875" style="12" customWidth="1"/>
    <col min="13" max="13" width="8.625" style="12" customWidth="1"/>
    <col min="14" max="14" width="8.375" style="12" customWidth="1"/>
    <col min="15" max="15" width="10.25" style="12" customWidth="1"/>
    <col min="16" max="256" width="9" style="12"/>
    <col min="257" max="257" width="8.375" style="12" customWidth="1"/>
    <col min="258" max="258" width="5.25" style="12" bestFit="1" customWidth="1"/>
    <col min="259" max="259" width="13.125" style="12" customWidth="1"/>
    <col min="260" max="260" width="13" style="12" bestFit="1" customWidth="1"/>
    <col min="261" max="261" width="10.5" style="12" bestFit="1" customWidth="1"/>
    <col min="262" max="262" width="7.5" style="12" bestFit="1" customWidth="1"/>
    <col min="263" max="263" width="5.25" style="12" bestFit="1" customWidth="1"/>
    <col min="264" max="264" width="6.125" style="12" customWidth="1"/>
    <col min="265" max="265" width="7" style="12" customWidth="1"/>
    <col min="266" max="266" width="6.25" style="12" customWidth="1"/>
    <col min="267" max="512" width="9" style="12"/>
    <col min="513" max="513" width="8.375" style="12" customWidth="1"/>
    <col min="514" max="514" width="5.25" style="12" bestFit="1" customWidth="1"/>
    <col min="515" max="515" width="13.125" style="12" customWidth="1"/>
    <col min="516" max="516" width="13" style="12" bestFit="1" customWidth="1"/>
    <col min="517" max="517" width="10.5" style="12" bestFit="1" customWidth="1"/>
    <col min="518" max="518" width="7.5" style="12" bestFit="1" customWidth="1"/>
    <col min="519" max="519" width="5.25" style="12" bestFit="1" customWidth="1"/>
    <col min="520" max="520" width="6.125" style="12" customWidth="1"/>
    <col min="521" max="521" width="7" style="12" customWidth="1"/>
    <col min="522" max="522" width="6.25" style="12" customWidth="1"/>
    <col min="523" max="768" width="9" style="12"/>
    <col min="769" max="769" width="8.375" style="12" customWidth="1"/>
    <col min="770" max="770" width="5.25" style="12" bestFit="1" customWidth="1"/>
    <col min="771" max="771" width="13.125" style="12" customWidth="1"/>
    <col min="772" max="772" width="13" style="12" bestFit="1" customWidth="1"/>
    <col min="773" max="773" width="10.5" style="12" bestFit="1" customWidth="1"/>
    <col min="774" max="774" width="7.5" style="12" bestFit="1" customWidth="1"/>
    <col min="775" max="775" width="5.25" style="12" bestFit="1" customWidth="1"/>
    <col min="776" max="776" width="6.125" style="12" customWidth="1"/>
    <col min="777" max="777" width="7" style="12" customWidth="1"/>
    <col min="778" max="778" width="6.25" style="12" customWidth="1"/>
    <col min="779" max="1024" width="9" style="12"/>
    <col min="1025" max="1025" width="8.375" style="12" customWidth="1"/>
    <col min="1026" max="1026" width="5.25" style="12" bestFit="1" customWidth="1"/>
    <col min="1027" max="1027" width="13.125" style="12" customWidth="1"/>
    <col min="1028" max="1028" width="13" style="12" bestFit="1" customWidth="1"/>
    <col min="1029" max="1029" width="10.5" style="12" bestFit="1" customWidth="1"/>
    <col min="1030" max="1030" width="7.5" style="12" bestFit="1" customWidth="1"/>
    <col min="1031" max="1031" width="5.25" style="12" bestFit="1" customWidth="1"/>
    <col min="1032" max="1032" width="6.125" style="12" customWidth="1"/>
    <col min="1033" max="1033" width="7" style="12" customWidth="1"/>
    <col min="1034" max="1034" width="6.25" style="12" customWidth="1"/>
    <col min="1035" max="1280" width="9" style="12"/>
    <col min="1281" max="1281" width="8.375" style="12" customWidth="1"/>
    <col min="1282" max="1282" width="5.25" style="12" bestFit="1" customWidth="1"/>
    <col min="1283" max="1283" width="13.125" style="12" customWidth="1"/>
    <col min="1284" max="1284" width="13" style="12" bestFit="1" customWidth="1"/>
    <col min="1285" max="1285" width="10.5" style="12" bestFit="1" customWidth="1"/>
    <col min="1286" max="1286" width="7.5" style="12" bestFit="1" customWidth="1"/>
    <col min="1287" max="1287" width="5.25" style="12" bestFit="1" customWidth="1"/>
    <col min="1288" max="1288" width="6.125" style="12" customWidth="1"/>
    <col min="1289" max="1289" width="7" style="12" customWidth="1"/>
    <col min="1290" max="1290" width="6.25" style="12" customWidth="1"/>
    <col min="1291" max="1536" width="9" style="12"/>
    <col min="1537" max="1537" width="8.375" style="12" customWidth="1"/>
    <col min="1538" max="1538" width="5.25" style="12" bestFit="1" customWidth="1"/>
    <col min="1539" max="1539" width="13.125" style="12" customWidth="1"/>
    <col min="1540" max="1540" width="13" style="12" bestFit="1" customWidth="1"/>
    <col min="1541" max="1541" width="10.5" style="12" bestFit="1" customWidth="1"/>
    <col min="1542" max="1542" width="7.5" style="12" bestFit="1" customWidth="1"/>
    <col min="1543" max="1543" width="5.25" style="12" bestFit="1" customWidth="1"/>
    <col min="1544" max="1544" width="6.125" style="12" customWidth="1"/>
    <col min="1545" max="1545" width="7" style="12" customWidth="1"/>
    <col min="1546" max="1546" width="6.25" style="12" customWidth="1"/>
    <col min="1547" max="1792" width="9" style="12"/>
    <col min="1793" max="1793" width="8.375" style="12" customWidth="1"/>
    <col min="1794" max="1794" width="5.25" style="12" bestFit="1" customWidth="1"/>
    <col min="1795" max="1795" width="13.125" style="12" customWidth="1"/>
    <col min="1796" max="1796" width="13" style="12" bestFit="1" customWidth="1"/>
    <col min="1797" max="1797" width="10.5" style="12" bestFit="1" customWidth="1"/>
    <col min="1798" max="1798" width="7.5" style="12" bestFit="1" customWidth="1"/>
    <col min="1799" max="1799" width="5.25" style="12" bestFit="1" customWidth="1"/>
    <col min="1800" max="1800" width="6.125" style="12" customWidth="1"/>
    <col min="1801" max="1801" width="7" style="12" customWidth="1"/>
    <col min="1802" max="1802" width="6.25" style="12" customWidth="1"/>
    <col min="1803" max="2048" width="9" style="12"/>
    <col min="2049" max="2049" width="8.375" style="12" customWidth="1"/>
    <col min="2050" max="2050" width="5.25" style="12" bestFit="1" customWidth="1"/>
    <col min="2051" max="2051" width="13.125" style="12" customWidth="1"/>
    <col min="2052" max="2052" width="13" style="12" bestFit="1" customWidth="1"/>
    <col min="2053" max="2053" width="10.5" style="12" bestFit="1" customWidth="1"/>
    <col min="2054" max="2054" width="7.5" style="12" bestFit="1" customWidth="1"/>
    <col min="2055" max="2055" width="5.25" style="12" bestFit="1" customWidth="1"/>
    <col min="2056" max="2056" width="6.125" style="12" customWidth="1"/>
    <col min="2057" max="2057" width="7" style="12" customWidth="1"/>
    <col min="2058" max="2058" width="6.25" style="12" customWidth="1"/>
    <col min="2059" max="2304" width="9" style="12"/>
    <col min="2305" max="2305" width="8.375" style="12" customWidth="1"/>
    <col min="2306" max="2306" width="5.25" style="12" bestFit="1" customWidth="1"/>
    <col min="2307" max="2307" width="13.125" style="12" customWidth="1"/>
    <col min="2308" max="2308" width="13" style="12" bestFit="1" customWidth="1"/>
    <col min="2309" max="2309" width="10.5" style="12" bestFit="1" customWidth="1"/>
    <col min="2310" max="2310" width="7.5" style="12" bestFit="1" customWidth="1"/>
    <col min="2311" max="2311" width="5.25" style="12" bestFit="1" customWidth="1"/>
    <col min="2312" max="2312" width="6.125" style="12" customWidth="1"/>
    <col min="2313" max="2313" width="7" style="12" customWidth="1"/>
    <col min="2314" max="2314" width="6.25" style="12" customWidth="1"/>
    <col min="2315" max="2560" width="9" style="12"/>
    <col min="2561" max="2561" width="8.375" style="12" customWidth="1"/>
    <col min="2562" max="2562" width="5.25" style="12" bestFit="1" customWidth="1"/>
    <col min="2563" max="2563" width="13.125" style="12" customWidth="1"/>
    <col min="2564" max="2564" width="13" style="12" bestFit="1" customWidth="1"/>
    <col min="2565" max="2565" width="10.5" style="12" bestFit="1" customWidth="1"/>
    <col min="2566" max="2566" width="7.5" style="12" bestFit="1" customWidth="1"/>
    <col min="2567" max="2567" width="5.25" style="12" bestFit="1" customWidth="1"/>
    <col min="2568" max="2568" width="6.125" style="12" customWidth="1"/>
    <col min="2569" max="2569" width="7" style="12" customWidth="1"/>
    <col min="2570" max="2570" width="6.25" style="12" customWidth="1"/>
    <col min="2571" max="2816" width="9" style="12"/>
    <col min="2817" max="2817" width="8.375" style="12" customWidth="1"/>
    <col min="2818" max="2818" width="5.25" style="12" bestFit="1" customWidth="1"/>
    <col min="2819" max="2819" width="13.125" style="12" customWidth="1"/>
    <col min="2820" max="2820" width="13" style="12" bestFit="1" customWidth="1"/>
    <col min="2821" max="2821" width="10.5" style="12" bestFit="1" customWidth="1"/>
    <col min="2822" max="2822" width="7.5" style="12" bestFit="1" customWidth="1"/>
    <col min="2823" max="2823" width="5.25" style="12" bestFit="1" customWidth="1"/>
    <col min="2824" max="2824" width="6.125" style="12" customWidth="1"/>
    <col min="2825" max="2825" width="7" style="12" customWidth="1"/>
    <col min="2826" max="2826" width="6.25" style="12" customWidth="1"/>
    <col min="2827" max="3072" width="9" style="12"/>
    <col min="3073" max="3073" width="8.375" style="12" customWidth="1"/>
    <col min="3074" max="3074" width="5.25" style="12" bestFit="1" customWidth="1"/>
    <col min="3075" max="3075" width="13.125" style="12" customWidth="1"/>
    <col min="3076" max="3076" width="13" style="12" bestFit="1" customWidth="1"/>
    <col min="3077" max="3077" width="10.5" style="12" bestFit="1" customWidth="1"/>
    <col min="3078" max="3078" width="7.5" style="12" bestFit="1" customWidth="1"/>
    <col min="3079" max="3079" width="5.25" style="12" bestFit="1" customWidth="1"/>
    <col min="3080" max="3080" width="6.125" style="12" customWidth="1"/>
    <col min="3081" max="3081" width="7" style="12" customWidth="1"/>
    <col min="3082" max="3082" width="6.25" style="12" customWidth="1"/>
    <col min="3083" max="3328" width="9" style="12"/>
    <col min="3329" max="3329" width="8.375" style="12" customWidth="1"/>
    <col min="3330" max="3330" width="5.25" style="12" bestFit="1" customWidth="1"/>
    <col min="3331" max="3331" width="13.125" style="12" customWidth="1"/>
    <col min="3332" max="3332" width="13" style="12" bestFit="1" customWidth="1"/>
    <col min="3333" max="3333" width="10.5" style="12" bestFit="1" customWidth="1"/>
    <col min="3334" max="3334" width="7.5" style="12" bestFit="1" customWidth="1"/>
    <col min="3335" max="3335" width="5.25" style="12" bestFit="1" customWidth="1"/>
    <col min="3336" max="3336" width="6.125" style="12" customWidth="1"/>
    <col min="3337" max="3337" width="7" style="12" customWidth="1"/>
    <col min="3338" max="3338" width="6.25" style="12" customWidth="1"/>
    <col min="3339" max="3584" width="9" style="12"/>
    <col min="3585" max="3585" width="8.375" style="12" customWidth="1"/>
    <col min="3586" max="3586" width="5.25" style="12" bestFit="1" customWidth="1"/>
    <col min="3587" max="3587" width="13.125" style="12" customWidth="1"/>
    <col min="3588" max="3588" width="13" style="12" bestFit="1" customWidth="1"/>
    <col min="3589" max="3589" width="10.5" style="12" bestFit="1" customWidth="1"/>
    <col min="3590" max="3590" width="7.5" style="12" bestFit="1" customWidth="1"/>
    <col min="3591" max="3591" width="5.25" style="12" bestFit="1" customWidth="1"/>
    <col min="3592" max="3592" width="6.125" style="12" customWidth="1"/>
    <col min="3593" max="3593" width="7" style="12" customWidth="1"/>
    <col min="3594" max="3594" width="6.25" style="12" customWidth="1"/>
    <col min="3595" max="3840" width="9" style="12"/>
    <col min="3841" max="3841" width="8.375" style="12" customWidth="1"/>
    <col min="3842" max="3842" width="5.25" style="12" bestFit="1" customWidth="1"/>
    <col min="3843" max="3843" width="13.125" style="12" customWidth="1"/>
    <col min="3844" max="3844" width="13" style="12" bestFit="1" customWidth="1"/>
    <col min="3845" max="3845" width="10.5" style="12" bestFit="1" customWidth="1"/>
    <col min="3846" max="3846" width="7.5" style="12" bestFit="1" customWidth="1"/>
    <col min="3847" max="3847" width="5.25" style="12" bestFit="1" customWidth="1"/>
    <col min="3848" max="3848" width="6.125" style="12" customWidth="1"/>
    <col min="3849" max="3849" width="7" style="12" customWidth="1"/>
    <col min="3850" max="3850" width="6.25" style="12" customWidth="1"/>
    <col min="3851" max="4096" width="9" style="12"/>
    <col min="4097" max="4097" width="8.375" style="12" customWidth="1"/>
    <col min="4098" max="4098" width="5.25" style="12" bestFit="1" customWidth="1"/>
    <col min="4099" max="4099" width="13.125" style="12" customWidth="1"/>
    <col min="4100" max="4100" width="13" style="12" bestFit="1" customWidth="1"/>
    <col min="4101" max="4101" width="10.5" style="12" bestFit="1" customWidth="1"/>
    <col min="4102" max="4102" width="7.5" style="12" bestFit="1" customWidth="1"/>
    <col min="4103" max="4103" width="5.25" style="12" bestFit="1" customWidth="1"/>
    <col min="4104" max="4104" width="6.125" style="12" customWidth="1"/>
    <col min="4105" max="4105" width="7" style="12" customWidth="1"/>
    <col min="4106" max="4106" width="6.25" style="12" customWidth="1"/>
    <col min="4107" max="4352" width="9" style="12"/>
    <col min="4353" max="4353" width="8.375" style="12" customWidth="1"/>
    <col min="4354" max="4354" width="5.25" style="12" bestFit="1" customWidth="1"/>
    <col min="4355" max="4355" width="13.125" style="12" customWidth="1"/>
    <col min="4356" max="4356" width="13" style="12" bestFit="1" customWidth="1"/>
    <col min="4357" max="4357" width="10.5" style="12" bestFit="1" customWidth="1"/>
    <col min="4358" max="4358" width="7.5" style="12" bestFit="1" customWidth="1"/>
    <col min="4359" max="4359" width="5.25" style="12" bestFit="1" customWidth="1"/>
    <col min="4360" max="4360" width="6.125" style="12" customWidth="1"/>
    <col min="4361" max="4361" width="7" style="12" customWidth="1"/>
    <col min="4362" max="4362" width="6.25" style="12" customWidth="1"/>
    <col min="4363" max="4608" width="9" style="12"/>
    <col min="4609" max="4609" width="8.375" style="12" customWidth="1"/>
    <col min="4610" max="4610" width="5.25" style="12" bestFit="1" customWidth="1"/>
    <col min="4611" max="4611" width="13.125" style="12" customWidth="1"/>
    <col min="4612" max="4612" width="13" style="12" bestFit="1" customWidth="1"/>
    <col min="4613" max="4613" width="10.5" style="12" bestFit="1" customWidth="1"/>
    <col min="4614" max="4614" width="7.5" style="12" bestFit="1" customWidth="1"/>
    <col min="4615" max="4615" width="5.25" style="12" bestFit="1" customWidth="1"/>
    <col min="4616" max="4616" width="6.125" style="12" customWidth="1"/>
    <col min="4617" max="4617" width="7" style="12" customWidth="1"/>
    <col min="4618" max="4618" width="6.25" style="12" customWidth="1"/>
    <col min="4619" max="4864" width="9" style="12"/>
    <col min="4865" max="4865" width="8.375" style="12" customWidth="1"/>
    <col min="4866" max="4866" width="5.25" style="12" bestFit="1" customWidth="1"/>
    <col min="4867" max="4867" width="13.125" style="12" customWidth="1"/>
    <col min="4868" max="4868" width="13" style="12" bestFit="1" customWidth="1"/>
    <col min="4869" max="4869" width="10.5" style="12" bestFit="1" customWidth="1"/>
    <col min="4870" max="4870" width="7.5" style="12" bestFit="1" customWidth="1"/>
    <col min="4871" max="4871" width="5.25" style="12" bestFit="1" customWidth="1"/>
    <col min="4872" max="4872" width="6.125" style="12" customWidth="1"/>
    <col min="4873" max="4873" width="7" style="12" customWidth="1"/>
    <col min="4874" max="4874" width="6.25" style="12" customWidth="1"/>
    <col min="4875" max="5120" width="9" style="12"/>
    <col min="5121" max="5121" width="8.375" style="12" customWidth="1"/>
    <col min="5122" max="5122" width="5.25" style="12" bestFit="1" customWidth="1"/>
    <col min="5123" max="5123" width="13.125" style="12" customWidth="1"/>
    <col min="5124" max="5124" width="13" style="12" bestFit="1" customWidth="1"/>
    <col min="5125" max="5125" width="10.5" style="12" bestFit="1" customWidth="1"/>
    <col min="5126" max="5126" width="7.5" style="12" bestFit="1" customWidth="1"/>
    <col min="5127" max="5127" width="5.25" style="12" bestFit="1" customWidth="1"/>
    <col min="5128" max="5128" width="6.125" style="12" customWidth="1"/>
    <col min="5129" max="5129" width="7" style="12" customWidth="1"/>
    <col min="5130" max="5130" width="6.25" style="12" customWidth="1"/>
    <col min="5131" max="5376" width="9" style="12"/>
    <col min="5377" max="5377" width="8.375" style="12" customWidth="1"/>
    <col min="5378" max="5378" width="5.25" style="12" bestFit="1" customWidth="1"/>
    <col min="5379" max="5379" width="13.125" style="12" customWidth="1"/>
    <col min="5380" max="5380" width="13" style="12" bestFit="1" customWidth="1"/>
    <col min="5381" max="5381" width="10.5" style="12" bestFit="1" customWidth="1"/>
    <col min="5382" max="5382" width="7.5" style="12" bestFit="1" customWidth="1"/>
    <col min="5383" max="5383" width="5.25" style="12" bestFit="1" customWidth="1"/>
    <col min="5384" max="5384" width="6.125" style="12" customWidth="1"/>
    <col min="5385" max="5385" width="7" style="12" customWidth="1"/>
    <col min="5386" max="5386" width="6.25" style="12" customWidth="1"/>
    <col min="5387" max="5632" width="9" style="12"/>
    <col min="5633" max="5633" width="8.375" style="12" customWidth="1"/>
    <col min="5634" max="5634" width="5.25" style="12" bestFit="1" customWidth="1"/>
    <col min="5635" max="5635" width="13.125" style="12" customWidth="1"/>
    <col min="5636" max="5636" width="13" style="12" bestFit="1" customWidth="1"/>
    <col min="5637" max="5637" width="10.5" style="12" bestFit="1" customWidth="1"/>
    <col min="5638" max="5638" width="7.5" style="12" bestFit="1" customWidth="1"/>
    <col min="5639" max="5639" width="5.25" style="12" bestFit="1" customWidth="1"/>
    <col min="5640" max="5640" width="6.125" style="12" customWidth="1"/>
    <col min="5641" max="5641" width="7" style="12" customWidth="1"/>
    <col min="5642" max="5642" width="6.25" style="12" customWidth="1"/>
    <col min="5643" max="5888" width="9" style="12"/>
    <col min="5889" max="5889" width="8.375" style="12" customWidth="1"/>
    <col min="5890" max="5890" width="5.25" style="12" bestFit="1" customWidth="1"/>
    <col min="5891" max="5891" width="13.125" style="12" customWidth="1"/>
    <col min="5892" max="5892" width="13" style="12" bestFit="1" customWidth="1"/>
    <col min="5893" max="5893" width="10.5" style="12" bestFit="1" customWidth="1"/>
    <col min="5894" max="5894" width="7.5" style="12" bestFit="1" customWidth="1"/>
    <col min="5895" max="5895" width="5.25" style="12" bestFit="1" customWidth="1"/>
    <col min="5896" max="5896" width="6.125" style="12" customWidth="1"/>
    <col min="5897" max="5897" width="7" style="12" customWidth="1"/>
    <col min="5898" max="5898" width="6.25" style="12" customWidth="1"/>
    <col min="5899" max="6144" width="9" style="12"/>
    <col min="6145" max="6145" width="8.375" style="12" customWidth="1"/>
    <col min="6146" max="6146" width="5.25" style="12" bestFit="1" customWidth="1"/>
    <col min="6147" max="6147" width="13.125" style="12" customWidth="1"/>
    <col min="6148" max="6148" width="13" style="12" bestFit="1" customWidth="1"/>
    <col min="6149" max="6149" width="10.5" style="12" bestFit="1" customWidth="1"/>
    <col min="6150" max="6150" width="7.5" style="12" bestFit="1" customWidth="1"/>
    <col min="6151" max="6151" width="5.25" style="12" bestFit="1" customWidth="1"/>
    <col min="6152" max="6152" width="6.125" style="12" customWidth="1"/>
    <col min="6153" max="6153" width="7" style="12" customWidth="1"/>
    <col min="6154" max="6154" width="6.25" style="12" customWidth="1"/>
    <col min="6155" max="6400" width="9" style="12"/>
    <col min="6401" max="6401" width="8.375" style="12" customWidth="1"/>
    <col min="6402" max="6402" width="5.25" style="12" bestFit="1" customWidth="1"/>
    <col min="6403" max="6403" width="13.125" style="12" customWidth="1"/>
    <col min="6404" max="6404" width="13" style="12" bestFit="1" customWidth="1"/>
    <col min="6405" max="6405" width="10.5" style="12" bestFit="1" customWidth="1"/>
    <col min="6406" max="6406" width="7.5" style="12" bestFit="1" customWidth="1"/>
    <col min="6407" max="6407" width="5.25" style="12" bestFit="1" customWidth="1"/>
    <col min="6408" max="6408" width="6.125" style="12" customWidth="1"/>
    <col min="6409" max="6409" width="7" style="12" customWidth="1"/>
    <col min="6410" max="6410" width="6.25" style="12" customWidth="1"/>
    <col min="6411" max="6656" width="9" style="12"/>
    <col min="6657" max="6657" width="8.375" style="12" customWidth="1"/>
    <col min="6658" max="6658" width="5.25" style="12" bestFit="1" customWidth="1"/>
    <col min="6659" max="6659" width="13.125" style="12" customWidth="1"/>
    <col min="6660" max="6660" width="13" style="12" bestFit="1" customWidth="1"/>
    <col min="6661" max="6661" width="10.5" style="12" bestFit="1" customWidth="1"/>
    <col min="6662" max="6662" width="7.5" style="12" bestFit="1" customWidth="1"/>
    <col min="6663" max="6663" width="5.25" style="12" bestFit="1" customWidth="1"/>
    <col min="6664" max="6664" width="6.125" style="12" customWidth="1"/>
    <col min="6665" max="6665" width="7" style="12" customWidth="1"/>
    <col min="6666" max="6666" width="6.25" style="12" customWidth="1"/>
    <col min="6667" max="6912" width="9" style="12"/>
    <col min="6913" max="6913" width="8.375" style="12" customWidth="1"/>
    <col min="6914" max="6914" width="5.25" style="12" bestFit="1" customWidth="1"/>
    <col min="6915" max="6915" width="13.125" style="12" customWidth="1"/>
    <col min="6916" max="6916" width="13" style="12" bestFit="1" customWidth="1"/>
    <col min="6917" max="6917" width="10.5" style="12" bestFit="1" customWidth="1"/>
    <col min="6918" max="6918" width="7.5" style="12" bestFit="1" customWidth="1"/>
    <col min="6919" max="6919" width="5.25" style="12" bestFit="1" customWidth="1"/>
    <col min="6920" max="6920" width="6.125" style="12" customWidth="1"/>
    <col min="6921" max="6921" width="7" style="12" customWidth="1"/>
    <col min="6922" max="6922" width="6.25" style="12" customWidth="1"/>
    <col min="6923" max="7168" width="9" style="12"/>
    <col min="7169" max="7169" width="8.375" style="12" customWidth="1"/>
    <col min="7170" max="7170" width="5.25" style="12" bestFit="1" customWidth="1"/>
    <col min="7171" max="7171" width="13.125" style="12" customWidth="1"/>
    <col min="7172" max="7172" width="13" style="12" bestFit="1" customWidth="1"/>
    <col min="7173" max="7173" width="10.5" style="12" bestFit="1" customWidth="1"/>
    <col min="7174" max="7174" width="7.5" style="12" bestFit="1" customWidth="1"/>
    <col min="7175" max="7175" width="5.25" style="12" bestFit="1" customWidth="1"/>
    <col min="7176" max="7176" width="6.125" style="12" customWidth="1"/>
    <col min="7177" max="7177" width="7" style="12" customWidth="1"/>
    <col min="7178" max="7178" width="6.25" style="12" customWidth="1"/>
    <col min="7179" max="7424" width="9" style="12"/>
    <col min="7425" max="7425" width="8.375" style="12" customWidth="1"/>
    <col min="7426" max="7426" width="5.25" style="12" bestFit="1" customWidth="1"/>
    <col min="7427" max="7427" width="13.125" style="12" customWidth="1"/>
    <col min="7428" max="7428" width="13" style="12" bestFit="1" customWidth="1"/>
    <col min="7429" max="7429" width="10.5" style="12" bestFit="1" customWidth="1"/>
    <col min="7430" max="7430" width="7.5" style="12" bestFit="1" customWidth="1"/>
    <col min="7431" max="7431" width="5.25" style="12" bestFit="1" customWidth="1"/>
    <col min="7432" max="7432" width="6.125" style="12" customWidth="1"/>
    <col min="7433" max="7433" width="7" style="12" customWidth="1"/>
    <col min="7434" max="7434" width="6.25" style="12" customWidth="1"/>
    <col min="7435" max="7680" width="9" style="12"/>
    <col min="7681" max="7681" width="8.375" style="12" customWidth="1"/>
    <col min="7682" max="7682" width="5.25" style="12" bestFit="1" customWidth="1"/>
    <col min="7683" max="7683" width="13.125" style="12" customWidth="1"/>
    <col min="7684" max="7684" width="13" style="12" bestFit="1" customWidth="1"/>
    <col min="7685" max="7685" width="10.5" style="12" bestFit="1" customWidth="1"/>
    <col min="7686" max="7686" width="7.5" style="12" bestFit="1" customWidth="1"/>
    <col min="7687" max="7687" width="5.25" style="12" bestFit="1" customWidth="1"/>
    <col min="7688" max="7688" width="6.125" style="12" customWidth="1"/>
    <col min="7689" max="7689" width="7" style="12" customWidth="1"/>
    <col min="7690" max="7690" width="6.25" style="12" customWidth="1"/>
    <col min="7691" max="7936" width="9" style="12"/>
    <col min="7937" max="7937" width="8.375" style="12" customWidth="1"/>
    <col min="7938" max="7938" width="5.25" style="12" bestFit="1" customWidth="1"/>
    <col min="7939" max="7939" width="13.125" style="12" customWidth="1"/>
    <col min="7940" max="7940" width="13" style="12" bestFit="1" customWidth="1"/>
    <col min="7941" max="7941" width="10.5" style="12" bestFit="1" customWidth="1"/>
    <col min="7942" max="7942" width="7.5" style="12" bestFit="1" customWidth="1"/>
    <col min="7943" max="7943" width="5.25" style="12" bestFit="1" customWidth="1"/>
    <col min="7944" max="7944" width="6.125" style="12" customWidth="1"/>
    <col min="7945" max="7945" width="7" style="12" customWidth="1"/>
    <col min="7946" max="7946" width="6.25" style="12" customWidth="1"/>
    <col min="7947" max="8192" width="9" style="12"/>
    <col min="8193" max="8193" width="8.375" style="12" customWidth="1"/>
    <col min="8194" max="8194" width="5.25" style="12" bestFit="1" customWidth="1"/>
    <col min="8195" max="8195" width="13.125" style="12" customWidth="1"/>
    <col min="8196" max="8196" width="13" style="12" bestFit="1" customWidth="1"/>
    <col min="8197" max="8197" width="10.5" style="12" bestFit="1" customWidth="1"/>
    <col min="8198" max="8198" width="7.5" style="12" bestFit="1" customWidth="1"/>
    <col min="8199" max="8199" width="5.25" style="12" bestFit="1" customWidth="1"/>
    <col min="8200" max="8200" width="6.125" style="12" customWidth="1"/>
    <col min="8201" max="8201" width="7" style="12" customWidth="1"/>
    <col min="8202" max="8202" width="6.25" style="12" customWidth="1"/>
    <col min="8203" max="8448" width="9" style="12"/>
    <col min="8449" max="8449" width="8.375" style="12" customWidth="1"/>
    <col min="8450" max="8450" width="5.25" style="12" bestFit="1" customWidth="1"/>
    <col min="8451" max="8451" width="13.125" style="12" customWidth="1"/>
    <col min="8452" max="8452" width="13" style="12" bestFit="1" customWidth="1"/>
    <col min="8453" max="8453" width="10.5" style="12" bestFit="1" customWidth="1"/>
    <col min="8454" max="8454" width="7.5" style="12" bestFit="1" customWidth="1"/>
    <col min="8455" max="8455" width="5.25" style="12" bestFit="1" customWidth="1"/>
    <col min="8456" max="8456" width="6.125" style="12" customWidth="1"/>
    <col min="8457" max="8457" width="7" style="12" customWidth="1"/>
    <col min="8458" max="8458" width="6.25" style="12" customWidth="1"/>
    <col min="8459" max="8704" width="9" style="12"/>
    <col min="8705" max="8705" width="8.375" style="12" customWidth="1"/>
    <col min="8706" max="8706" width="5.25" style="12" bestFit="1" customWidth="1"/>
    <col min="8707" max="8707" width="13.125" style="12" customWidth="1"/>
    <col min="8708" max="8708" width="13" style="12" bestFit="1" customWidth="1"/>
    <col min="8709" max="8709" width="10.5" style="12" bestFit="1" customWidth="1"/>
    <col min="8710" max="8710" width="7.5" style="12" bestFit="1" customWidth="1"/>
    <col min="8711" max="8711" width="5.25" style="12" bestFit="1" customWidth="1"/>
    <col min="8712" max="8712" width="6.125" style="12" customWidth="1"/>
    <col min="8713" max="8713" width="7" style="12" customWidth="1"/>
    <col min="8714" max="8714" width="6.25" style="12" customWidth="1"/>
    <col min="8715" max="8960" width="9" style="12"/>
    <col min="8961" max="8961" width="8.375" style="12" customWidth="1"/>
    <col min="8962" max="8962" width="5.25" style="12" bestFit="1" customWidth="1"/>
    <col min="8963" max="8963" width="13.125" style="12" customWidth="1"/>
    <col min="8964" max="8964" width="13" style="12" bestFit="1" customWidth="1"/>
    <col min="8965" max="8965" width="10.5" style="12" bestFit="1" customWidth="1"/>
    <col min="8966" max="8966" width="7.5" style="12" bestFit="1" customWidth="1"/>
    <col min="8967" max="8967" width="5.25" style="12" bestFit="1" customWidth="1"/>
    <col min="8968" max="8968" width="6.125" style="12" customWidth="1"/>
    <col min="8969" max="8969" width="7" style="12" customWidth="1"/>
    <col min="8970" max="8970" width="6.25" style="12" customWidth="1"/>
    <col min="8971" max="9216" width="9" style="12"/>
    <col min="9217" max="9217" width="8.375" style="12" customWidth="1"/>
    <col min="9218" max="9218" width="5.25" style="12" bestFit="1" customWidth="1"/>
    <col min="9219" max="9219" width="13.125" style="12" customWidth="1"/>
    <col min="9220" max="9220" width="13" style="12" bestFit="1" customWidth="1"/>
    <col min="9221" max="9221" width="10.5" style="12" bestFit="1" customWidth="1"/>
    <col min="9222" max="9222" width="7.5" style="12" bestFit="1" customWidth="1"/>
    <col min="9223" max="9223" width="5.25" style="12" bestFit="1" customWidth="1"/>
    <col min="9224" max="9224" width="6.125" style="12" customWidth="1"/>
    <col min="9225" max="9225" width="7" style="12" customWidth="1"/>
    <col min="9226" max="9226" width="6.25" style="12" customWidth="1"/>
    <col min="9227" max="9472" width="9" style="12"/>
    <col min="9473" max="9473" width="8.375" style="12" customWidth="1"/>
    <col min="9474" max="9474" width="5.25" style="12" bestFit="1" customWidth="1"/>
    <col min="9475" max="9475" width="13.125" style="12" customWidth="1"/>
    <col min="9476" max="9476" width="13" style="12" bestFit="1" customWidth="1"/>
    <col min="9477" max="9477" width="10.5" style="12" bestFit="1" customWidth="1"/>
    <col min="9478" max="9478" width="7.5" style="12" bestFit="1" customWidth="1"/>
    <col min="9479" max="9479" width="5.25" style="12" bestFit="1" customWidth="1"/>
    <col min="9480" max="9480" width="6.125" style="12" customWidth="1"/>
    <col min="9481" max="9481" width="7" style="12" customWidth="1"/>
    <col min="9482" max="9482" width="6.25" style="12" customWidth="1"/>
    <col min="9483" max="9728" width="9" style="12"/>
    <col min="9729" max="9729" width="8.375" style="12" customWidth="1"/>
    <col min="9730" max="9730" width="5.25" style="12" bestFit="1" customWidth="1"/>
    <col min="9731" max="9731" width="13.125" style="12" customWidth="1"/>
    <col min="9732" max="9732" width="13" style="12" bestFit="1" customWidth="1"/>
    <col min="9733" max="9733" width="10.5" style="12" bestFit="1" customWidth="1"/>
    <col min="9734" max="9734" width="7.5" style="12" bestFit="1" customWidth="1"/>
    <col min="9735" max="9735" width="5.25" style="12" bestFit="1" customWidth="1"/>
    <col min="9736" max="9736" width="6.125" style="12" customWidth="1"/>
    <col min="9737" max="9737" width="7" style="12" customWidth="1"/>
    <col min="9738" max="9738" width="6.25" style="12" customWidth="1"/>
    <col min="9739" max="9984" width="9" style="12"/>
    <col min="9985" max="9985" width="8.375" style="12" customWidth="1"/>
    <col min="9986" max="9986" width="5.25" style="12" bestFit="1" customWidth="1"/>
    <col min="9987" max="9987" width="13.125" style="12" customWidth="1"/>
    <col min="9988" max="9988" width="13" style="12" bestFit="1" customWidth="1"/>
    <col min="9989" max="9989" width="10.5" style="12" bestFit="1" customWidth="1"/>
    <col min="9990" max="9990" width="7.5" style="12" bestFit="1" customWidth="1"/>
    <col min="9991" max="9991" width="5.25" style="12" bestFit="1" customWidth="1"/>
    <col min="9992" max="9992" width="6.125" style="12" customWidth="1"/>
    <col min="9993" max="9993" width="7" style="12" customWidth="1"/>
    <col min="9994" max="9994" width="6.25" style="12" customWidth="1"/>
    <col min="9995" max="10240" width="9" style="12"/>
    <col min="10241" max="10241" width="8.375" style="12" customWidth="1"/>
    <col min="10242" max="10242" width="5.25" style="12" bestFit="1" customWidth="1"/>
    <col min="10243" max="10243" width="13.125" style="12" customWidth="1"/>
    <col min="10244" max="10244" width="13" style="12" bestFit="1" customWidth="1"/>
    <col min="10245" max="10245" width="10.5" style="12" bestFit="1" customWidth="1"/>
    <col min="10246" max="10246" width="7.5" style="12" bestFit="1" customWidth="1"/>
    <col min="10247" max="10247" width="5.25" style="12" bestFit="1" customWidth="1"/>
    <col min="10248" max="10248" width="6.125" style="12" customWidth="1"/>
    <col min="10249" max="10249" width="7" style="12" customWidth="1"/>
    <col min="10250" max="10250" width="6.25" style="12" customWidth="1"/>
    <col min="10251" max="10496" width="9" style="12"/>
    <col min="10497" max="10497" width="8.375" style="12" customWidth="1"/>
    <col min="10498" max="10498" width="5.25" style="12" bestFit="1" customWidth="1"/>
    <col min="10499" max="10499" width="13.125" style="12" customWidth="1"/>
    <col min="10500" max="10500" width="13" style="12" bestFit="1" customWidth="1"/>
    <col min="10501" max="10501" width="10.5" style="12" bestFit="1" customWidth="1"/>
    <col min="10502" max="10502" width="7.5" style="12" bestFit="1" customWidth="1"/>
    <col min="10503" max="10503" width="5.25" style="12" bestFit="1" customWidth="1"/>
    <col min="10504" max="10504" width="6.125" style="12" customWidth="1"/>
    <col min="10505" max="10505" width="7" style="12" customWidth="1"/>
    <col min="10506" max="10506" width="6.25" style="12" customWidth="1"/>
    <col min="10507" max="10752" width="9" style="12"/>
    <col min="10753" max="10753" width="8.375" style="12" customWidth="1"/>
    <col min="10754" max="10754" width="5.25" style="12" bestFit="1" customWidth="1"/>
    <col min="10755" max="10755" width="13.125" style="12" customWidth="1"/>
    <col min="10756" max="10756" width="13" style="12" bestFit="1" customWidth="1"/>
    <col min="10757" max="10757" width="10.5" style="12" bestFit="1" customWidth="1"/>
    <col min="10758" max="10758" width="7.5" style="12" bestFit="1" customWidth="1"/>
    <col min="10759" max="10759" width="5.25" style="12" bestFit="1" customWidth="1"/>
    <col min="10760" max="10760" width="6.125" style="12" customWidth="1"/>
    <col min="10761" max="10761" width="7" style="12" customWidth="1"/>
    <col min="10762" max="10762" width="6.25" style="12" customWidth="1"/>
    <col min="10763" max="11008" width="9" style="12"/>
    <col min="11009" max="11009" width="8.375" style="12" customWidth="1"/>
    <col min="11010" max="11010" width="5.25" style="12" bestFit="1" customWidth="1"/>
    <col min="11011" max="11011" width="13.125" style="12" customWidth="1"/>
    <col min="11012" max="11012" width="13" style="12" bestFit="1" customWidth="1"/>
    <col min="11013" max="11013" width="10.5" style="12" bestFit="1" customWidth="1"/>
    <col min="11014" max="11014" width="7.5" style="12" bestFit="1" customWidth="1"/>
    <col min="11015" max="11015" width="5.25" style="12" bestFit="1" customWidth="1"/>
    <col min="11016" max="11016" width="6.125" style="12" customWidth="1"/>
    <col min="11017" max="11017" width="7" style="12" customWidth="1"/>
    <col min="11018" max="11018" width="6.25" style="12" customWidth="1"/>
    <col min="11019" max="11264" width="9" style="12"/>
    <col min="11265" max="11265" width="8.375" style="12" customWidth="1"/>
    <col min="11266" max="11266" width="5.25" style="12" bestFit="1" customWidth="1"/>
    <col min="11267" max="11267" width="13.125" style="12" customWidth="1"/>
    <col min="11268" max="11268" width="13" style="12" bestFit="1" customWidth="1"/>
    <col min="11269" max="11269" width="10.5" style="12" bestFit="1" customWidth="1"/>
    <col min="11270" max="11270" width="7.5" style="12" bestFit="1" customWidth="1"/>
    <col min="11271" max="11271" width="5.25" style="12" bestFit="1" customWidth="1"/>
    <col min="11272" max="11272" width="6.125" style="12" customWidth="1"/>
    <col min="11273" max="11273" width="7" style="12" customWidth="1"/>
    <col min="11274" max="11274" width="6.25" style="12" customWidth="1"/>
    <col min="11275" max="11520" width="9" style="12"/>
    <col min="11521" max="11521" width="8.375" style="12" customWidth="1"/>
    <col min="11522" max="11522" width="5.25" style="12" bestFit="1" customWidth="1"/>
    <col min="11523" max="11523" width="13.125" style="12" customWidth="1"/>
    <col min="11524" max="11524" width="13" style="12" bestFit="1" customWidth="1"/>
    <col min="11525" max="11525" width="10.5" style="12" bestFit="1" customWidth="1"/>
    <col min="11526" max="11526" width="7.5" style="12" bestFit="1" customWidth="1"/>
    <col min="11527" max="11527" width="5.25" style="12" bestFit="1" customWidth="1"/>
    <col min="11528" max="11528" width="6.125" style="12" customWidth="1"/>
    <col min="11529" max="11529" width="7" style="12" customWidth="1"/>
    <col min="11530" max="11530" width="6.25" style="12" customWidth="1"/>
    <col min="11531" max="11776" width="9" style="12"/>
    <col min="11777" max="11777" width="8.375" style="12" customWidth="1"/>
    <col min="11778" max="11778" width="5.25" style="12" bestFit="1" customWidth="1"/>
    <col min="11779" max="11779" width="13.125" style="12" customWidth="1"/>
    <col min="11780" max="11780" width="13" style="12" bestFit="1" customWidth="1"/>
    <col min="11781" max="11781" width="10.5" style="12" bestFit="1" customWidth="1"/>
    <col min="11782" max="11782" width="7.5" style="12" bestFit="1" customWidth="1"/>
    <col min="11783" max="11783" width="5.25" style="12" bestFit="1" customWidth="1"/>
    <col min="11784" max="11784" width="6.125" style="12" customWidth="1"/>
    <col min="11785" max="11785" width="7" style="12" customWidth="1"/>
    <col min="11786" max="11786" width="6.25" style="12" customWidth="1"/>
    <col min="11787" max="12032" width="9" style="12"/>
    <col min="12033" max="12033" width="8.375" style="12" customWidth="1"/>
    <col min="12034" max="12034" width="5.25" style="12" bestFit="1" customWidth="1"/>
    <col min="12035" max="12035" width="13.125" style="12" customWidth="1"/>
    <col min="12036" max="12036" width="13" style="12" bestFit="1" customWidth="1"/>
    <col min="12037" max="12037" width="10.5" style="12" bestFit="1" customWidth="1"/>
    <col min="12038" max="12038" width="7.5" style="12" bestFit="1" customWidth="1"/>
    <col min="12039" max="12039" width="5.25" style="12" bestFit="1" customWidth="1"/>
    <col min="12040" max="12040" width="6.125" style="12" customWidth="1"/>
    <col min="12041" max="12041" width="7" style="12" customWidth="1"/>
    <col min="12042" max="12042" width="6.25" style="12" customWidth="1"/>
    <col min="12043" max="12288" width="9" style="12"/>
    <col min="12289" max="12289" width="8.375" style="12" customWidth="1"/>
    <col min="12290" max="12290" width="5.25" style="12" bestFit="1" customWidth="1"/>
    <col min="12291" max="12291" width="13.125" style="12" customWidth="1"/>
    <col min="12292" max="12292" width="13" style="12" bestFit="1" customWidth="1"/>
    <col min="12293" max="12293" width="10.5" style="12" bestFit="1" customWidth="1"/>
    <col min="12294" max="12294" width="7.5" style="12" bestFit="1" customWidth="1"/>
    <col min="12295" max="12295" width="5.25" style="12" bestFit="1" customWidth="1"/>
    <col min="12296" max="12296" width="6.125" style="12" customWidth="1"/>
    <col min="12297" max="12297" width="7" style="12" customWidth="1"/>
    <col min="12298" max="12298" width="6.25" style="12" customWidth="1"/>
    <col min="12299" max="12544" width="9" style="12"/>
    <col min="12545" max="12545" width="8.375" style="12" customWidth="1"/>
    <col min="12546" max="12546" width="5.25" style="12" bestFit="1" customWidth="1"/>
    <col min="12547" max="12547" width="13.125" style="12" customWidth="1"/>
    <col min="12548" max="12548" width="13" style="12" bestFit="1" customWidth="1"/>
    <col min="12549" max="12549" width="10.5" style="12" bestFit="1" customWidth="1"/>
    <col min="12550" max="12550" width="7.5" style="12" bestFit="1" customWidth="1"/>
    <col min="12551" max="12551" width="5.25" style="12" bestFit="1" customWidth="1"/>
    <col min="12552" max="12552" width="6.125" style="12" customWidth="1"/>
    <col min="12553" max="12553" width="7" style="12" customWidth="1"/>
    <col min="12554" max="12554" width="6.25" style="12" customWidth="1"/>
    <col min="12555" max="12800" width="9" style="12"/>
    <col min="12801" max="12801" width="8.375" style="12" customWidth="1"/>
    <col min="12802" max="12802" width="5.25" style="12" bestFit="1" customWidth="1"/>
    <col min="12803" max="12803" width="13.125" style="12" customWidth="1"/>
    <col min="12804" max="12804" width="13" style="12" bestFit="1" customWidth="1"/>
    <col min="12805" max="12805" width="10.5" style="12" bestFit="1" customWidth="1"/>
    <col min="12806" max="12806" width="7.5" style="12" bestFit="1" customWidth="1"/>
    <col min="12807" max="12807" width="5.25" style="12" bestFit="1" customWidth="1"/>
    <col min="12808" max="12808" width="6.125" style="12" customWidth="1"/>
    <col min="12809" max="12809" width="7" style="12" customWidth="1"/>
    <col min="12810" max="12810" width="6.25" style="12" customWidth="1"/>
    <col min="12811" max="13056" width="9" style="12"/>
    <col min="13057" max="13057" width="8.375" style="12" customWidth="1"/>
    <col min="13058" max="13058" width="5.25" style="12" bestFit="1" customWidth="1"/>
    <col min="13059" max="13059" width="13.125" style="12" customWidth="1"/>
    <col min="13060" max="13060" width="13" style="12" bestFit="1" customWidth="1"/>
    <col min="13061" max="13061" width="10.5" style="12" bestFit="1" customWidth="1"/>
    <col min="13062" max="13062" width="7.5" style="12" bestFit="1" customWidth="1"/>
    <col min="13063" max="13063" width="5.25" style="12" bestFit="1" customWidth="1"/>
    <col min="13064" max="13064" width="6.125" style="12" customWidth="1"/>
    <col min="13065" max="13065" width="7" style="12" customWidth="1"/>
    <col min="13066" max="13066" width="6.25" style="12" customWidth="1"/>
    <col min="13067" max="13312" width="9" style="12"/>
    <col min="13313" max="13313" width="8.375" style="12" customWidth="1"/>
    <col min="13314" max="13314" width="5.25" style="12" bestFit="1" customWidth="1"/>
    <col min="13315" max="13315" width="13.125" style="12" customWidth="1"/>
    <col min="13316" max="13316" width="13" style="12" bestFit="1" customWidth="1"/>
    <col min="13317" max="13317" width="10.5" style="12" bestFit="1" customWidth="1"/>
    <col min="13318" max="13318" width="7.5" style="12" bestFit="1" customWidth="1"/>
    <col min="13319" max="13319" width="5.25" style="12" bestFit="1" customWidth="1"/>
    <col min="13320" max="13320" width="6.125" style="12" customWidth="1"/>
    <col min="13321" max="13321" width="7" style="12" customWidth="1"/>
    <col min="13322" max="13322" width="6.25" style="12" customWidth="1"/>
    <col min="13323" max="13568" width="9" style="12"/>
    <col min="13569" max="13569" width="8.375" style="12" customWidth="1"/>
    <col min="13570" max="13570" width="5.25" style="12" bestFit="1" customWidth="1"/>
    <col min="13571" max="13571" width="13.125" style="12" customWidth="1"/>
    <col min="13572" max="13572" width="13" style="12" bestFit="1" customWidth="1"/>
    <col min="13573" max="13573" width="10.5" style="12" bestFit="1" customWidth="1"/>
    <col min="13574" max="13574" width="7.5" style="12" bestFit="1" customWidth="1"/>
    <col min="13575" max="13575" width="5.25" style="12" bestFit="1" customWidth="1"/>
    <col min="13576" max="13576" width="6.125" style="12" customWidth="1"/>
    <col min="13577" max="13577" width="7" style="12" customWidth="1"/>
    <col min="13578" max="13578" width="6.25" style="12" customWidth="1"/>
    <col min="13579" max="13824" width="9" style="12"/>
    <col min="13825" max="13825" width="8.375" style="12" customWidth="1"/>
    <col min="13826" max="13826" width="5.25" style="12" bestFit="1" customWidth="1"/>
    <col min="13827" max="13827" width="13.125" style="12" customWidth="1"/>
    <col min="13828" max="13828" width="13" style="12" bestFit="1" customWidth="1"/>
    <col min="13829" max="13829" width="10.5" style="12" bestFit="1" customWidth="1"/>
    <col min="13830" max="13830" width="7.5" style="12" bestFit="1" customWidth="1"/>
    <col min="13831" max="13831" width="5.25" style="12" bestFit="1" customWidth="1"/>
    <col min="13832" max="13832" width="6.125" style="12" customWidth="1"/>
    <col min="13833" max="13833" width="7" style="12" customWidth="1"/>
    <col min="13834" max="13834" width="6.25" style="12" customWidth="1"/>
    <col min="13835" max="14080" width="9" style="12"/>
    <col min="14081" max="14081" width="8.375" style="12" customWidth="1"/>
    <col min="14082" max="14082" width="5.25" style="12" bestFit="1" customWidth="1"/>
    <col min="14083" max="14083" width="13.125" style="12" customWidth="1"/>
    <col min="14084" max="14084" width="13" style="12" bestFit="1" customWidth="1"/>
    <col min="14085" max="14085" width="10.5" style="12" bestFit="1" customWidth="1"/>
    <col min="14086" max="14086" width="7.5" style="12" bestFit="1" customWidth="1"/>
    <col min="14087" max="14087" width="5.25" style="12" bestFit="1" customWidth="1"/>
    <col min="14088" max="14088" width="6.125" style="12" customWidth="1"/>
    <col min="14089" max="14089" width="7" style="12" customWidth="1"/>
    <col min="14090" max="14090" width="6.25" style="12" customWidth="1"/>
    <col min="14091" max="14336" width="9" style="12"/>
    <col min="14337" max="14337" width="8.375" style="12" customWidth="1"/>
    <col min="14338" max="14338" width="5.25" style="12" bestFit="1" customWidth="1"/>
    <col min="14339" max="14339" width="13.125" style="12" customWidth="1"/>
    <col min="14340" max="14340" width="13" style="12" bestFit="1" customWidth="1"/>
    <col min="14341" max="14341" width="10.5" style="12" bestFit="1" customWidth="1"/>
    <col min="14342" max="14342" width="7.5" style="12" bestFit="1" customWidth="1"/>
    <col min="14343" max="14343" width="5.25" style="12" bestFit="1" customWidth="1"/>
    <col min="14344" max="14344" width="6.125" style="12" customWidth="1"/>
    <col min="14345" max="14345" width="7" style="12" customWidth="1"/>
    <col min="14346" max="14346" width="6.25" style="12" customWidth="1"/>
    <col min="14347" max="14592" width="9" style="12"/>
    <col min="14593" max="14593" width="8.375" style="12" customWidth="1"/>
    <col min="14594" max="14594" width="5.25" style="12" bestFit="1" customWidth="1"/>
    <col min="14595" max="14595" width="13.125" style="12" customWidth="1"/>
    <col min="14596" max="14596" width="13" style="12" bestFit="1" customWidth="1"/>
    <col min="14597" max="14597" width="10.5" style="12" bestFit="1" customWidth="1"/>
    <col min="14598" max="14598" width="7.5" style="12" bestFit="1" customWidth="1"/>
    <col min="14599" max="14599" width="5.25" style="12" bestFit="1" customWidth="1"/>
    <col min="14600" max="14600" width="6.125" style="12" customWidth="1"/>
    <col min="14601" max="14601" width="7" style="12" customWidth="1"/>
    <col min="14602" max="14602" width="6.25" style="12" customWidth="1"/>
    <col min="14603" max="14848" width="9" style="12"/>
    <col min="14849" max="14849" width="8.375" style="12" customWidth="1"/>
    <col min="14850" max="14850" width="5.25" style="12" bestFit="1" customWidth="1"/>
    <col min="14851" max="14851" width="13.125" style="12" customWidth="1"/>
    <col min="14852" max="14852" width="13" style="12" bestFit="1" customWidth="1"/>
    <col min="14853" max="14853" width="10.5" style="12" bestFit="1" customWidth="1"/>
    <col min="14854" max="14854" width="7.5" style="12" bestFit="1" customWidth="1"/>
    <col min="14855" max="14855" width="5.25" style="12" bestFit="1" customWidth="1"/>
    <col min="14856" max="14856" width="6.125" style="12" customWidth="1"/>
    <col min="14857" max="14857" width="7" style="12" customWidth="1"/>
    <col min="14858" max="14858" width="6.25" style="12" customWidth="1"/>
    <col min="14859" max="15104" width="9" style="12"/>
    <col min="15105" max="15105" width="8.375" style="12" customWidth="1"/>
    <col min="15106" max="15106" width="5.25" style="12" bestFit="1" customWidth="1"/>
    <col min="15107" max="15107" width="13.125" style="12" customWidth="1"/>
    <col min="15108" max="15108" width="13" style="12" bestFit="1" customWidth="1"/>
    <col min="15109" max="15109" width="10.5" style="12" bestFit="1" customWidth="1"/>
    <col min="15110" max="15110" width="7.5" style="12" bestFit="1" customWidth="1"/>
    <col min="15111" max="15111" width="5.25" style="12" bestFit="1" customWidth="1"/>
    <col min="15112" max="15112" width="6.125" style="12" customWidth="1"/>
    <col min="15113" max="15113" width="7" style="12" customWidth="1"/>
    <col min="15114" max="15114" width="6.25" style="12" customWidth="1"/>
    <col min="15115" max="15360" width="9" style="12"/>
    <col min="15361" max="15361" width="8.375" style="12" customWidth="1"/>
    <col min="15362" max="15362" width="5.25" style="12" bestFit="1" customWidth="1"/>
    <col min="15363" max="15363" width="13.125" style="12" customWidth="1"/>
    <col min="15364" max="15364" width="13" style="12" bestFit="1" customWidth="1"/>
    <col min="15365" max="15365" width="10.5" style="12" bestFit="1" customWidth="1"/>
    <col min="15366" max="15366" width="7.5" style="12" bestFit="1" customWidth="1"/>
    <col min="15367" max="15367" width="5.25" style="12" bestFit="1" customWidth="1"/>
    <col min="15368" max="15368" width="6.125" style="12" customWidth="1"/>
    <col min="15369" max="15369" width="7" style="12" customWidth="1"/>
    <col min="15370" max="15370" width="6.25" style="12" customWidth="1"/>
    <col min="15371" max="15616" width="9" style="12"/>
    <col min="15617" max="15617" width="8.375" style="12" customWidth="1"/>
    <col min="15618" max="15618" width="5.25" style="12" bestFit="1" customWidth="1"/>
    <col min="15619" max="15619" width="13.125" style="12" customWidth="1"/>
    <col min="15620" max="15620" width="13" style="12" bestFit="1" customWidth="1"/>
    <col min="15621" max="15621" width="10.5" style="12" bestFit="1" customWidth="1"/>
    <col min="15622" max="15622" width="7.5" style="12" bestFit="1" customWidth="1"/>
    <col min="15623" max="15623" width="5.25" style="12" bestFit="1" customWidth="1"/>
    <col min="15624" max="15624" width="6.125" style="12" customWidth="1"/>
    <col min="15625" max="15625" width="7" style="12" customWidth="1"/>
    <col min="15626" max="15626" width="6.25" style="12" customWidth="1"/>
    <col min="15627" max="15872" width="9" style="12"/>
    <col min="15873" max="15873" width="8.375" style="12" customWidth="1"/>
    <col min="15874" max="15874" width="5.25" style="12" bestFit="1" customWidth="1"/>
    <col min="15875" max="15875" width="13.125" style="12" customWidth="1"/>
    <col min="15876" max="15876" width="13" style="12" bestFit="1" customWidth="1"/>
    <col min="15877" max="15877" width="10.5" style="12" bestFit="1" customWidth="1"/>
    <col min="15878" max="15878" width="7.5" style="12" bestFit="1" customWidth="1"/>
    <col min="15879" max="15879" width="5.25" style="12" bestFit="1" customWidth="1"/>
    <col min="15880" max="15880" width="6.125" style="12" customWidth="1"/>
    <col min="15881" max="15881" width="7" style="12" customWidth="1"/>
    <col min="15882" max="15882" width="6.25" style="12" customWidth="1"/>
    <col min="15883" max="16128" width="9" style="12"/>
    <col min="16129" max="16129" width="8.375" style="12" customWidth="1"/>
    <col min="16130" max="16130" width="5.25" style="12" bestFit="1" customWidth="1"/>
    <col min="16131" max="16131" width="13.125" style="12" customWidth="1"/>
    <col min="16132" max="16132" width="13" style="12" bestFit="1" customWidth="1"/>
    <col min="16133" max="16133" width="10.5" style="12" bestFit="1" customWidth="1"/>
    <col min="16134" max="16134" width="7.5" style="12" bestFit="1" customWidth="1"/>
    <col min="16135" max="16135" width="5.25" style="12" bestFit="1" customWidth="1"/>
    <col min="16136" max="16136" width="6.125" style="12" customWidth="1"/>
    <col min="16137" max="16137" width="7" style="12" customWidth="1"/>
    <col min="16138" max="16138" width="6.25" style="12" customWidth="1"/>
    <col min="16139" max="16384" width="9" style="12"/>
  </cols>
  <sheetData>
    <row r="1" spans="1:17" ht="13.5" customHeight="1">
      <c r="A1" s="704" t="s">
        <v>360</v>
      </c>
      <c r="B1" s="704"/>
      <c r="C1" s="704"/>
      <c r="D1" s="704"/>
      <c r="E1" s="704"/>
      <c r="F1" s="704"/>
      <c r="G1" s="704"/>
      <c r="H1" s="704"/>
      <c r="I1" s="704"/>
      <c r="J1" s="373" t="s">
        <v>699</v>
      </c>
      <c r="K1" s="281" t="s">
        <v>624</v>
      </c>
      <c r="L1" s="135"/>
      <c r="M1" s="136" t="s">
        <v>734</v>
      </c>
      <c r="N1" s="137" t="s">
        <v>549</v>
      </c>
      <c r="O1" s="135"/>
      <c r="P1" s="135"/>
      <c r="Q1" s="135"/>
    </row>
    <row r="2" spans="1:17" ht="13.5" customHeight="1">
      <c r="A2" s="705"/>
      <c r="B2" s="705"/>
      <c r="C2" s="705"/>
      <c r="D2" s="705"/>
      <c r="E2" s="705"/>
      <c r="F2" s="705"/>
      <c r="G2" s="705"/>
      <c r="H2" s="705"/>
      <c r="I2" s="705"/>
      <c r="J2" s="373">
        <f>混油!X5</f>
        <v>0</v>
      </c>
      <c r="K2" s="282" t="e">
        <f>IF(D19&lt;&gt;"",N13+N17,N13)</f>
        <v>#N/A</v>
      </c>
      <c r="L2" s="135"/>
      <c r="M2" s="135"/>
      <c r="N2" s="137" t="s">
        <v>361</v>
      </c>
      <c r="O2" s="135"/>
      <c r="P2" s="135"/>
      <c r="Q2" s="135"/>
    </row>
    <row r="3" spans="1:17" ht="14.25">
      <c r="A3" s="367" t="str">
        <f>+柜体!A4:C4</f>
        <v>订单编号</v>
      </c>
      <c r="B3" s="701" t="str">
        <f>+柜体!D4</f>
        <v>S400374221</v>
      </c>
      <c r="C3" s="701"/>
      <c r="D3" s="369" t="str">
        <f>+柜体!K3</f>
        <v>款式名称</v>
      </c>
      <c r="E3" s="370" t="str">
        <f>+柜体!N3</f>
        <v>左岸都市II</v>
      </c>
      <c r="F3" s="369" t="str">
        <f>+柜体!U3</f>
        <v>应完成日期</v>
      </c>
      <c r="G3" s="702" t="str">
        <f>+柜体!X3</f>
        <v>2017-</v>
      </c>
      <c r="H3" s="702"/>
      <c r="I3" s="369" t="s">
        <v>679</v>
      </c>
      <c r="J3" s="371">
        <f>+混油!AG23</f>
        <v>0</v>
      </c>
      <c r="K3" s="138"/>
      <c r="L3" s="135"/>
      <c r="M3" s="135"/>
      <c r="O3" s="135"/>
      <c r="P3" s="135"/>
      <c r="Q3" s="135"/>
    </row>
    <row r="4" spans="1:17">
      <c r="A4" s="367" t="str">
        <f>+柜体!A3:C3</f>
        <v>客户姓名</v>
      </c>
      <c r="B4" s="701"/>
      <c r="C4" s="701"/>
      <c r="D4" s="369" t="str">
        <f>+柜体!K4</f>
        <v>产品名称</v>
      </c>
      <c r="E4" s="370" t="str">
        <f>+柜体!N4</f>
        <v>壁柜</v>
      </c>
      <c r="F4" s="369" t="str">
        <f>+柜体!U4</f>
        <v>销售点</v>
      </c>
      <c r="G4" s="703" t="str">
        <f>+柜体!X4</f>
        <v>天津</v>
      </c>
      <c r="H4" s="703"/>
      <c r="I4" s="369" t="s">
        <v>680</v>
      </c>
      <c r="J4" s="371">
        <f>+混油!AH23</f>
        <v>0</v>
      </c>
      <c r="K4" s="139"/>
      <c r="L4" s="226"/>
      <c r="M4" s="226"/>
      <c r="N4" s="226"/>
      <c r="O4" s="135"/>
      <c r="P4" s="135"/>
      <c r="Q4" s="135"/>
    </row>
    <row r="5" spans="1:17">
      <c r="A5" s="367" t="s">
        <v>681</v>
      </c>
      <c r="B5" s="367" t="s">
        <v>682</v>
      </c>
      <c r="C5" s="368" t="s">
        <v>683</v>
      </c>
      <c r="D5" s="701" t="s">
        <v>684</v>
      </c>
      <c r="E5" s="701"/>
      <c r="F5" s="367" t="s">
        <v>685</v>
      </c>
      <c r="G5" s="367" t="s">
        <v>686</v>
      </c>
      <c r="H5" s="701" t="s">
        <v>687</v>
      </c>
      <c r="I5" s="701"/>
      <c r="J5" s="701"/>
      <c r="K5" s="139"/>
      <c r="L5" s="135"/>
      <c r="M5" s="135"/>
      <c r="N5" s="135"/>
      <c r="O5" s="135"/>
      <c r="P5" s="135"/>
      <c r="Q5" s="135"/>
    </row>
    <row r="6" spans="1:17" ht="14.25" customHeight="1">
      <c r="A6" s="367"/>
      <c r="B6" s="367">
        <v>1</v>
      </c>
      <c r="C6" s="706" t="s">
        <v>688</v>
      </c>
      <c r="D6" s="709" t="s">
        <v>689</v>
      </c>
      <c r="E6" s="710"/>
      <c r="F6" s="367">
        <f>(J3)*30/1000</f>
        <v>0</v>
      </c>
      <c r="G6" s="367" t="s">
        <v>690</v>
      </c>
      <c r="H6" s="711">
        <f>+混油!D5</f>
        <v>0</v>
      </c>
      <c r="I6" s="712"/>
      <c r="J6" s="713"/>
      <c r="K6" s="139"/>
      <c r="L6" s="135"/>
      <c r="M6" s="135"/>
      <c r="N6" s="135"/>
      <c r="O6" s="135"/>
      <c r="P6" s="135"/>
      <c r="Q6" s="135"/>
    </row>
    <row r="7" spans="1:17" ht="13.5" customHeight="1">
      <c r="A7" s="734" t="s">
        <v>691</v>
      </c>
      <c r="B7" s="367">
        <v>2</v>
      </c>
      <c r="C7" s="707"/>
      <c r="D7" s="701" t="s">
        <v>692</v>
      </c>
      <c r="E7" s="701"/>
      <c r="F7" s="372">
        <f>(J3)*25/1000</f>
        <v>0</v>
      </c>
      <c r="G7" s="367" t="s">
        <v>690</v>
      </c>
      <c r="H7" s="714"/>
      <c r="I7" s="715"/>
      <c r="J7" s="716"/>
      <c r="K7" s="138"/>
      <c r="L7" s="135"/>
      <c r="M7" s="135"/>
      <c r="N7" s="135"/>
      <c r="O7" s="135"/>
      <c r="P7" s="135"/>
      <c r="Q7" s="135"/>
    </row>
    <row r="8" spans="1:17" ht="13.5" customHeight="1">
      <c r="A8" s="735"/>
      <c r="B8" s="367">
        <v>3</v>
      </c>
      <c r="C8" s="708"/>
      <c r="D8" s="701" t="s">
        <v>693</v>
      </c>
      <c r="E8" s="701"/>
      <c r="F8" s="372">
        <f>(J3)*35*2/1000</f>
        <v>0</v>
      </c>
      <c r="G8" s="367" t="s">
        <v>690</v>
      </c>
      <c r="H8" s="717"/>
      <c r="I8" s="718"/>
      <c r="J8" s="719"/>
      <c r="K8" s="138"/>
      <c r="L8" s="730" t="s">
        <v>362</v>
      </c>
      <c r="M8" s="731"/>
      <c r="N8" s="731"/>
      <c r="O8" s="731"/>
      <c r="P8" s="731"/>
      <c r="Q8" s="732"/>
    </row>
    <row r="9" spans="1:17" ht="13.5" customHeight="1">
      <c r="A9" s="735"/>
      <c r="B9" s="367">
        <v>8</v>
      </c>
      <c r="C9" s="736" t="s">
        <v>694</v>
      </c>
      <c r="D9" s="701" t="s">
        <v>695</v>
      </c>
      <c r="E9" s="701"/>
      <c r="F9" s="372">
        <f t="shared" ref="F9:F15" si="0">Q9</f>
        <v>0</v>
      </c>
      <c r="G9" s="367" t="s">
        <v>690</v>
      </c>
      <c r="H9" s="733"/>
      <c r="I9" s="733"/>
      <c r="J9" s="733"/>
      <c r="K9" s="138"/>
      <c r="L9" s="723" t="str">
        <f>C9</f>
        <v>PU白底（cefla喷涂+手工喷涂）</v>
      </c>
      <c r="M9" s="723">
        <v>323</v>
      </c>
      <c r="N9" s="720">
        <f>(J3+J4)*2</f>
        <v>0</v>
      </c>
      <c r="O9" s="140" t="str">
        <f t="shared" ref="O9:O15" si="1">D9</f>
        <v>主剂T20975</v>
      </c>
      <c r="P9" s="140">
        <v>1</v>
      </c>
      <c r="Q9" s="141">
        <f>P9/(P9+P10+P11)*M9*N9/1000</f>
        <v>0</v>
      </c>
    </row>
    <row r="10" spans="1:17" ht="14.25">
      <c r="A10" s="735"/>
      <c r="B10" s="367">
        <v>9</v>
      </c>
      <c r="C10" s="736"/>
      <c r="D10" s="701" t="s">
        <v>696</v>
      </c>
      <c r="E10" s="701"/>
      <c r="F10" s="372">
        <f t="shared" si="0"/>
        <v>0</v>
      </c>
      <c r="G10" s="367" t="s">
        <v>690</v>
      </c>
      <c r="H10" s="701"/>
      <c r="I10" s="701"/>
      <c r="J10" s="701"/>
      <c r="K10" s="138"/>
      <c r="L10" s="721"/>
      <c r="M10" s="721"/>
      <c r="N10" s="721"/>
      <c r="O10" s="140" t="str">
        <f t="shared" si="1"/>
        <v>固化剂PR66</v>
      </c>
      <c r="P10" s="140">
        <v>0.4</v>
      </c>
      <c r="Q10" s="141">
        <f>P10*Q9</f>
        <v>0</v>
      </c>
    </row>
    <row r="11" spans="1:17" ht="14.25">
      <c r="A11" s="735"/>
      <c r="B11" s="367">
        <v>10</v>
      </c>
      <c r="C11" s="736"/>
      <c r="D11" s="701" t="s">
        <v>697</v>
      </c>
      <c r="E11" s="701"/>
      <c r="F11" s="372">
        <f t="shared" si="0"/>
        <v>0</v>
      </c>
      <c r="G11" s="367" t="s">
        <v>690</v>
      </c>
      <c r="H11" s="701"/>
      <c r="I11" s="701"/>
      <c r="J11" s="701"/>
      <c r="K11" s="138"/>
      <c r="L11" s="722"/>
      <c r="M11" s="722"/>
      <c r="N11" s="722"/>
      <c r="O11" s="140" t="str">
        <f t="shared" si="1"/>
        <v>稀料PX707/PX705</v>
      </c>
      <c r="P11" s="140">
        <v>0.35</v>
      </c>
      <c r="Q11" s="141">
        <f>P11*Q9</f>
        <v>0</v>
      </c>
    </row>
    <row r="12" spans="1:17" ht="14.25">
      <c r="A12" s="735"/>
      <c r="B12" s="367">
        <v>11</v>
      </c>
      <c r="C12" s="736"/>
      <c r="D12" s="701" t="str">
        <f>IF(M1="夏用","慢干水PZ807","")</f>
        <v/>
      </c>
      <c r="E12" s="701"/>
      <c r="F12" s="372" t="str">
        <f>IF(D12="","",F11/0.66*0.34)</f>
        <v/>
      </c>
      <c r="G12" s="367" t="str">
        <f>IF(D12="","",G11)</f>
        <v/>
      </c>
      <c r="H12" s="701"/>
      <c r="I12" s="701"/>
      <c r="J12" s="701"/>
      <c r="K12" s="138"/>
      <c r="L12" s="142"/>
      <c r="M12" s="142"/>
      <c r="N12" s="142"/>
      <c r="O12" s="140"/>
      <c r="P12" s="140"/>
      <c r="Q12" s="141"/>
    </row>
    <row r="13" spans="1:17" ht="13.5" customHeight="1">
      <c r="A13" s="735"/>
      <c r="B13" s="367">
        <v>12</v>
      </c>
      <c r="C13" s="736" t="s">
        <v>698</v>
      </c>
      <c r="D13" s="733">
        <f>H6</f>
        <v>0</v>
      </c>
      <c r="E13" s="733"/>
      <c r="F13" s="372" t="e">
        <f t="shared" si="0"/>
        <v>#N/A</v>
      </c>
      <c r="G13" s="367" t="s">
        <v>690</v>
      </c>
      <c r="H13" s="701"/>
      <c r="I13" s="701"/>
      <c r="J13" s="701"/>
      <c r="K13" s="138"/>
      <c r="L13" s="723" t="str">
        <f>C13</f>
        <v>PU面漆（手工喷涂)</v>
      </c>
      <c r="M13" s="724" t="str">
        <f>IF(MIDB(H6,1,1)="G",325*2,"310")</f>
        <v>310</v>
      </c>
      <c r="N13" s="727">
        <f>J3+J4</f>
        <v>0</v>
      </c>
      <c r="O13" s="140">
        <f t="shared" si="1"/>
        <v>0</v>
      </c>
      <c r="P13" s="140" t="e">
        <f>F26</f>
        <v>#N/A</v>
      </c>
      <c r="Q13" s="141" t="e">
        <f>P13/(P13+P14+P15)*N13*M13/1000</f>
        <v>#N/A</v>
      </c>
    </row>
    <row r="14" spans="1:17" ht="14.25">
      <c r="A14" s="735"/>
      <c r="B14" s="367">
        <v>13</v>
      </c>
      <c r="C14" s="736"/>
      <c r="D14" s="701" t="e">
        <f>D26</f>
        <v>#N/A</v>
      </c>
      <c r="E14" s="701"/>
      <c r="F14" s="372" t="e">
        <f t="shared" si="0"/>
        <v>#N/A</v>
      </c>
      <c r="G14" s="367" t="s">
        <v>690</v>
      </c>
      <c r="H14" s="701"/>
      <c r="I14" s="701"/>
      <c r="J14" s="701"/>
      <c r="K14" s="138"/>
      <c r="L14" s="721"/>
      <c r="M14" s="725"/>
      <c r="N14" s="728"/>
      <c r="O14" s="140" t="e">
        <f t="shared" si="1"/>
        <v>#N/A</v>
      </c>
      <c r="P14" s="140" t="e">
        <f>G26</f>
        <v>#N/A</v>
      </c>
      <c r="Q14" s="141" t="e">
        <f>P14*Q13</f>
        <v>#N/A</v>
      </c>
    </row>
    <row r="15" spans="1:17" ht="14.25">
      <c r="A15" s="735"/>
      <c r="B15" s="367">
        <v>14</v>
      </c>
      <c r="C15" s="736"/>
      <c r="D15" s="701" t="e">
        <f>+E26</f>
        <v>#N/A</v>
      </c>
      <c r="E15" s="701"/>
      <c r="F15" s="372" t="e">
        <f t="shared" si="0"/>
        <v>#N/A</v>
      </c>
      <c r="G15" s="367" t="s">
        <v>690</v>
      </c>
      <c r="H15" s="701"/>
      <c r="I15" s="701"/>
      <c r="J15" s="701"/>
      <c r="K15" s="138"/>
      <c r="L15" s="721"/>
      <c r="M15" s="725"/>
      <c r="N15" s="728"/>
      <c r="O15" s="140" t="e">
        <f t="shared" si="1"/>
        <v>#N/A</v>
      </c>
      <c r="P15" s="140" t="e">
        <f>H26</f>
        <v>#N/A</v>
      </c>
      <c r="Q15" s="141" t="e">
        <f>P15*Q13</f>
        <v>#N/A</v>
      </c>
    </row>
    <row r="16" spans="1:17" ht="14.25">
      <c r="A16" s="735"/>
      <c r="B16" s="367">
        <v>15</v>
      </c>
      <c r="C16" s="736"/>
      <c r="D16" s="701" t="str">
        <f>IF(D13="L12纯白","",O16)</f>
        <v/>
      </c>
      <c r="E16" s="701"/>
      <c r="F16" s="372" t="str">
        <f>IF(D16="","",F15/0.66*0.34)</f>
        <v/>
      </c>
      <c r="G16" s="367" t="str">
        <f>IF(D16="慢干水PZ807",G15,"")</f>
        <v/>
      </c>
      <c r="H16" s="701"/>
      <c r="I16" s="701"/>
      <c r="J16" s="701"/>
      <c r="K16" s="138"/>
      <c r="L16" s="722"/>
      <c r="M16" s="726"/>
      <c r="N16" s="729"/>
      <c r="O16" s="143" t="str">
        <f>IF(M1=N1,"慢干水PZ807","")</f>
        <v/>
      </c>
      <c r="P16" s="143"/>
      <c r="Q16" s="143"/>
    </row>
    <row r="17" spans="1:17" ht="14.25">
      <c r="A17" s="735"/>
      <c r="B17" s="367">
        <v>16</v>
      </c>
      <c r="C17" s="736"/>
      <c r="D17" s="701" t="str">
        <f>IF(MIDB(H6,1,1)="G","抛光液","")</f>
        <v/>
      </c>
      <c r="E17" s="701"/>
      <c r="F17" s="372" t="str">
        <f>IF(D17="","",(J3+J4)*0.08)</f>
        <v/>
      </c>
      <c r="G17" s="367" t="str">
        <f>IF(D17="","",G15)</f>
        <v/>
      </c>
      <c r="H17" s="701"/>
      <c r="I17" s="701"/>
      <c r="J17" s="701"/>
      <c r="K17" s="138"/>
      <c r="L17" s="723" t="str">
        <f>C19</f>
        <v>PU面漆（手工喷涂)</v>
      </c>
      <c r="M17" s="724">
        <v>310</v>
      </c>
      <c r="N17" s="727">
        <f>J3+J4</f>
        <v>0</v>
      </c>
      <c r="O17" s="140" t="e">
        <f>D19</f>
        <v>#N/A</v>
      </c>
      <c r="P17" s="140" t="e">
        <f>L26</f>
        <v>#N/A</v>
      </c>
      <c r="Q17" s="141" t="e">
        <f>P17/(P17+P18+P19)*N17*M17/1000</f>
        <v>#N/A</v>
      </c>
    </row>
    <row r="18" spans="1:17" ht="14.25">
      <c r="A18" s="735"/>
      <c r="B18" s="367">
        <v>17</v>
      </c>
      <c r="C18" s="736"/>
      <c r="D18" s="701" t="str">
        <f>IF(MIDB(H6,1,1)="G","白细蜡","")</f>
        <v/>
      </c>
      <c r="E18" s="701"/>
      <c r="F18" s="372" t="str">
        <f>IF(D18="","",(J3+J4)*0.1)</f>
        <v/>
      </c>
      <c r="G18" s="367" t="str">
        <f>IF(D17="","",G15)</f>
        <v/>
      </c>
      <c r="H18" s="701"/>
      <c r="I18" s="701"/>
      <c r="J18" s="701"/>
      <c r="K18" s="138"/>
      <c r="L18" s="721"/>
      <c r="M18" s="725"/>
      <c r="N18" s="728"/>
      <c r="O18" s="140" t="e">
        <f>D20</f>
        <v>#N/A</v>
      </c>
      <c r="P18" s="140" t="e">
        <f>M26</f>
        <v>#N/A</v>
      </c>
      <c r="Q18" s="141" t="e">
        <f>P18*Q17</f>
        <v>#N/A</v>
      </c>
    </row>
    <row r="19" spans="1:17" ht="14.25">
      <c r="A19" s="735"/>
      <c r="B19" s="367">
        <v>18</v>
      </c>
      <c r="C19" s="736" t="s">
        <v>698</v>
      </c>
      <c r="D19" s="733" t="e">
        <f>IF(I26=0,"",I26)</f>
        <v>#N/A</v>
      </c>
      <c r="E19" s="733"/>
      <c r="F19" s="372" t="e">
        <f>Q17</f>
        <v>#N/A</v>
      </c>
      <c r="G19" s="367" t="e">
        <f>IF(D19="","","千克")</f>
        <v>#N/A</v>
      </c>
      <c r="H19" s="701"/>
      <c r="I19" s="701"/>
      <c r="J19" s="701"/>
      <c r="K19" s="138"/>
      <c r="L19" s="721"/>
      <c r="M19" s="725"/>
      <c r="N19" s="728"/>
      <c r="O19" s="140" t="e">
        <f>D21</f>
        <v>#N/A</v>
      </c>
      <c r="P19" s="140" t="e">
        <f>N26</f>
        <v>#N/A</v>
      </c>
      <c r="Q19" s="141" t="e">
        <f>P19*Q17</f>
        <v>#N/A</v>
      </c>
    </row>
    <row r="20" spans="1:17" ht="14.25">
      <c r="A20" s="735"/>
      <c r="B20" s="367">
        <v>19</v>
      </c>
      <c r="C20" s="736"/>
      <c r="D20" s="701" t="e">
        <f>IF(J26=0,"",J26)</f>
        <v>#N/A</v>
      </c>
      <c r="E20" s="701"/>
      <c r="F20" s="372" t="e">
        <f>Q18</f>
        <v>#N/A</v>
      </c>
      <c r="G20" s="367" t="e">
        <f t="shared" ref="G20:G21" si="2">IF(D20="","","千克")</f>
        <v>#N/A</v>
      </c>
      <c r="H20" s="701"/>
      <c r="I20" s="701"/>
      <c r="J20" s="701"/>
      <c r="K20" s="138"/>
      <c r="L20" s="722"/>
      <c r="M20" s="726"/>
      <c r="N20" s="729"/>
      <c r="O20" s="143" t="str">
        <f>IF(M1=N1,"慢干水PZ807","")</f>
        <v/>
      </c>
      <c r="P20" s="143"/>
      <c r="Q20" s="143"/>
    </row>
    <row r="21" spans="1:17" ht="14.25">
      <c r="A21" s="735"/>
      <c r="B21" s="367">
        <v>20</v>
      </c>
      <c r="C21" s="736"/>
      <c r="D21" s="701" t="e">
        <f>IF(K26=0,"",K26)</f>
        <v>#N/A</v>
      </c>
      <c r="E21" s="701"/>
      <c r="F21" s="372" t="e">
        <f>Q19</f>
        <v>#N/A</v>
      </c>
      <c r="G21" s="367" t="e">
        <f t="shared" si="2"/>
        <v>#N/A</v>
      </c>
      <c r="H21" s="701"/>
      <c r="I21" s="701"/>
      <c r="J21" s="701"/>
      <c r="K21" s="138"/>
      <c r="L21" s="135"/>
      <c r="M21" s="135"/>
      <c r="N21" s="135"/>
      <c r="O21" s="135"/>
      <c r="P21" s="135"/>
      <c r="Q21" s="135"/>
    </row>
    <row r="22" spans="1:17" ht="14.25">
      <c r="A22" s="735"/>
      <c r="B22" s="367">
        <v>21</v>
      </c>
      <c r="C22" s="736"/>
      <c r="D22" s="701" t="e">
        <f>IF(D19="L12纯白","",O20)</f>
        <v>#N/A</v>
      </c>
      <c r="E22" s="701"/>
      <c r="F22" s="372" t="e">
        <f>IF(D22="","",F21/0.66*0.34)</f>
        <v>#N/A</v>
      </c>
      <c r="G22" s="367" t="e">
        <f>IF(D22="慢干水PZ807",G21,"")</f>
        <v>#N/A</v>
      </c>
      <c r="H22" s="701"/>
      <c r="I22" s="701"/>
      <c r="J22" s="701"/>
      <c r="K22" s="138"/>
      <c r="L22" s="135"/>
      <c r="M22" s="135"/>
      <c r="N22" s="135"/>
      <c r="O22" s="135"/>
      <c r="P22" s="135"/>
      <c r="Q22" s="135"/>
    </row>
    <row r="23" spans="1:17" ht="14.25">
      <c r="A23" s="735"/>
      <c r="B23" s="367">
        <v>22</v>
      </c>
      <c r="C23" s="736"/>
      <c r="D23" s="701" t="str">
        <f>IF(MIDB(H6,1,1)="G","抛光液","")</f>
        <v/>
      </c>
      <c r="E23" s="701"/>
      <c r="F23" s="372" t="str">
        <f>IF(D23="","",(J3+J4)*0.05)</f>
        <v/>
      </c>
      <c r="G23" s="367" t="str">
        <f>IF(D23="","",G21)</f>
        <v/>
      </c>
      <c r="H23" s="701"/>
      <c r="I23" s="701"/>
      <c r="J23" s="701"/>
      <c r="K23" s="138"/>
      <c r="L23" s="135"/>
      <c r="M23" s="135"/>
      <c r="N23" s="135"/>
      <c r="O23" s="135"/>
      <c r="P23" s="135"/>
      <c r="Q23" s="135"/>
    </row>
    <row r="24" spans="1:17" ht="14.25">
      <c r="A24" s="735"/>
      <c r="B24" s="367">
        <v>23</v>
      </c>
      <c r="C24" s="736"/>
      <c r="D24" s="701" t="str">
        <f>IF(MIDB(H6,1,1)="G","白细蜡","")</f>
        <v/>
      </c>
      <c r="E24" s="701"/>
      <c r="F24" s="372" t="str">
        <f>IF(D24="","",(J3+J4)*0.07)</f>
        <v/>
      </c>
      <c r="G24" s="367" t="str">
        <f>IF(D23="","",G21)</f>
        <v/>
      </c>
      <c r="H24" s="701"/>
      <c r="I24" s="701"/>
      <c r="J24" s="701"/>
      <c r="K24" s="138"/>
      <c r="L24" s="135"/>
      <c r="M24" s="135"/>
      <c r="N24" s="135"/>
      <c r="O24" s="135"/>
      <c r="P24" s="135"/>
      <c r="Q24" s="135"/>
    </row>
    <row r="25" spans="1:17" ht="14.25">
      <c r="A25" s="144"/>
      <c r="B25" s="145"/>
      <c r="C25" s="145"/>
      <c r="D25" s="135"/>
      <c r="E25" s="135"/>
      <c r="F25" s="135"/>
      <c r="G25" s="135"/>
      <c r="H25" s="135"/>
      <c r="I25" s="135"/>
      <c r="J25" s="144"/>
      <c r="M25" s="135"/>
      <c r="N25" s="135"/>
      <c r="O25" s="135"/>
      <c r="P25" s="135"/>
      <c r="Q25" s="135"/>
    </row>
    <row r="26" spans="1:17" ht="14.25">
      <c r="A26" s="144"/>
      <c r="B26" s="145"/>
      <c r="C26" s="228"/>
      <c r="D26" s="228" t="e">
        <f>IF(H6="","",VLOOKUP(H6,C28:H44,2,FALSE))</f>
        <v>#N/A</v>
      </c>
      <c r="E26" s="228" t="e">
        <f>IF(H6="","",VLOOKUP(H6,C28:Q44,3,FALSE))</f>
        <v>#N/A</v>
      </c>
      <c r="F26" s="228" t="e">
        <f>IF(H6="","",VLOOKUP(H6,C28:H44,4,FALSE))</f>
        <v>#N/A</v>
      </c>
      <c r="G26" s="228" t="e">
        <f>IF(H6="","",VLOOKUP(H6,C28:H44,5,FALSE))</f>
        <v>#N/A</v>
      </c>
      <c r="H26" s="228" t="e">
        <f>IF(H6="","",VLOOKUP(H6,C28:H44,6,FALSE))</f>
        <v>#N/A</v>
      </c>
      <c r="I26" s="229" t="e">
        <f>IF(H6="","",VLOOKUP(H6,C28:N44,7,))</f>
        <v>#N/A</v>
      </c>
      <c r="J26" s="146" t="e">
        <f>IF(H6="","",VLOOKUP(H6,C28:N44,8,FALSE))</f>
        <v>#N/A</v>
      </c>
      <c r="K26" s="138" t="e">
        <f>IF(H6="","",VLOOKUP(H6,C28:N44,9,FALSE))</f>
        <v>#N/A</v>
      </c>
      <c r="L26" s="226" t="e">
        <f>IF(H6="","",VLOOKUP(H6,C28:N44,10,FALSE))</f>
        <v>#N/A</v>
      </c>
      <c r="M26" s="135" t="e">
        <f>IF(H6="","",VLOOKUP(H6,C28:N44,11,FALSE))</f>
        <v>#N/A</v>
      </c>
      <c r="N26" s="135" t="e">
        <f>IF(H6="","",VLOOKUP(H6,C28:N44,12,FALSE))</f>
        <v>#N/A</v>
      </c>
      <c r="O26" s="135"/>
      <c r="P26" s="135"/>
      <c r="Q26" s="135"/>
    </row>
    <row r="27" spans="1:17" ht="14.25">
      <c r="A27" s="138"/>
      <c r="B27" s="147"/>
      <c r="C27" s="227" t="s">
        <v>537</v>
      </c>
      <c r="D27" s="230"/>
      <c r="E27" s="230"/>
      <c r="F27" s="227" t="s">
        <v>515</v>
      </c>
      <c r="G27" s="230"/>
      <c r="H27" s="230"/>
      <c r="I27" s="230"/>
      <c r="J27" s="149"/>
      <c r="K27" s="138"/>
      <c r="L27" s="135"/>
      <c r="M27" s="135"/>
      <c r="N27" s="135"/>
      <c r="O27" s="135"/>
      <c r="P27" s="135"/>
      <c r="Q27" s="135"/>
    </row>
    <row r="28" spans="1:17" ht="14.25">
      <c r="A28" s="150"/>
      <c r="B28" s="147"/>
      <c r="C28" s="231" t="s">
        <v>516</v>
      </c>
      <c r="D28" s="231" t="s">
        <v>517</v>
      </c>
      <c r="E28" s="229" t="s">
        <v>518</v>
      </c>
      <c r="F28" s="231">
        <v>1</v>
      </c>
      <c r="G28" s="231">
        <v>0.5</v>
      </c>
      <c r="H28" s="231">
        <v>0.6</v>
      </c>
      <c r="I28" s="230"/>
      <c r="J28" s="149"/>
      <c r="K28" s="138"/>
      <c r="L28" s="135"/>
      <c r="M28" s="135"/>
      <c r="N28" s="135"/>
      <c r="O28" s="135"/>
      <c r="P28" s="135"/>
      <c r="Q28" s="135"/>
    </row>
    <row r="29" spans="1:17" ht="14.25">
      <c r="A29" s="138"/>
      <c r="B29" s="147"/>
      <c r="C29" s="231" t="s">
        <v>519</v>
      </c>
      <c r="D29" s="231" t="s">
        <v>517</v>
      </c>
      <c r="E29" s="230" t="s">
        <v>518</v>
      </c>
      <c r="F29" s="231">
        <v>1</v>
      </c>
      <c r="G29" s="231">
        <v>0.5</v>
      </c>
      <c r="H29" s="231">
        <v>0.6</v>
      </c>
      <c r="I29" s="230"/>
      <c r="J29" s="149"/>
      <c r="K29" s="138"/>
      <c r="L29" s="135"/>
      <c r="M29" s="135"/>
      <c r="N29" s="135"/>
      <c r="O29" s="135"/>
      <c r="P29" s="135"/>
      <c r="Q29" s="135"/>
    </row>
    <row r="30" spans="1:17" ht="14.25">
      <c r="A30" s="138"/>
      <c r="B30" s="147"/>
      <c r="C30" s="228" t="s">
        <v>520</v>
      </c>
      <c r="D30" s="231" t="s">
        <v>521</v>
      </c>
      <c r="E30" s="230" t="s">
        <v>518</v>
      </c>
      <c r="F30" s="231">
        <v>1</v>
      </c>
      <c r="G30" s="231">
        <v>0.5</v>
      </c>
      <c r="H30" s="231">
        <v>0.6</v>
      </c>
      <c r="I30" s="230"/>
      <c r="J30" s="149"/>
      <c r="K30" s="138"/>
      <c r="L30" s="135"/>
      <c r="M30" s="135"/>
      <c r="N30" s="135"/>
      <c r="O30" s="135"/>
      <c r="P30" s="135"/>
      <c r="Q30" s="135"/>
    </row>
    <row r="31" spans="1:17" ht="14.25">
      <c r="A31" s="138"/>
      <c r="B31" s="147"/>
      <c r="C31" s="228" t="s">
        <v>522</v>
      </c>
      <c r="D31" s="231" t="s">
        <v>521</v>
      </c>
      <c r="E31" s="230" t="s">
        <v>518</v>
      </c>
      <c r="F31" s="231">
        <v>1</v>
      </c>
      <c r="G31" s="231">
        <v>0.5</v>
      </c>
      <c r="H31" s="231">
        <v>0.6</v>
      </c>
      <c r="I31" s="230"/>
      <c r="J31" s="149"/>
      <c r="K31" s="138"/>
      <c r="L31" s="135"/>
      <c r="M31" s="135"/>
      <c r="N31" s="135"/>
      <c r="O31" s="135"/>
      <c r="P31" s="135"/>
      <c r="Q31" s="135"/>
    </row>
    <row r="32" spans="1:17" ht="22.5">
      <c r="A32" s="138"/>
      <c r="B32" s="147"/>
      <c r="C32" s="270" t="s">
        <v>577</v>
      </c>
      <c r="D32" s="269" t="s">
        <v>523</v>
      </c>
      <c r="E32" s="230" t="s">
        <v>524</v>
      </c>
      <c r="F32" s="231">
        <v>1</v>
      </c>
      <c r="G32" s="231">
        <v>0.5</v>
      </c>
      <c r="H32" s="228">
        <v>0.5</v>
      </c>
      <c r="I32" s="230"/>
      <c r="J32" s="149"/>
      <c r="K32" s="138"/>
      <c r="L32" s="135"/>
      <c r="M32" s="135"/>
      <c r="N32" s="135"/>
      <c r="O32" s="135"/>
      <c r="P32" s="135"/>
      <c r="Q32" s="135"/>
    </row>
    <row r="33" spans="1:17" ht="14.25">
      <c r="A33" s="138"/>
      <c r="B33" s="147"/>
      <c r="C33" s="228"/>
      <c r="D33" s="230"/>
      <c r="E33" s="230"/>
      <c r="F33" s="231"/>
      <c r="G33" s="231"/>
      <c r="H33" s="228"/>
      <c r="I33" s="230"/>
      <c r="J33" s="149"/>
      <c r="K33" s="138"/>
      <c r="L33" s="135"/>
      <c r="M33" s="135"/>
      <c r="N33" s="135"/>
      <c r="O33" s="135"/>
      <c r="P33" s="135"/>
      <c r="Q33" s="135"/>
    </row>
    <row r="34" spans="1:17" ht="14.25">
      <c r="A34" s="138"/>
      <c r="B34" s="147"/>
      <c r="C34" s="231" t="s">
        <v>525</v>
      </c>
      <c r="D34" s="231" t="s">
        <v>526</v>
      </c>
      <c r="E34" s="230" t="s">
        <v>527</v>
      </c>
      <c r="F34" s="231">
        <v>1</v>
      </c>
      <c r="G34" s="231">
        <v>0.5</v>
      </c>
      <c r="H34" s="231">
        <v>0.6</v>
      </c>
      <c r="I34" s="231" t="s">
        <v>516</v>
      </c>
      <c r="J34" s="231" t="s">
        <v>517</v>
      </c>
      <c r="K34" s="229" t="s">
        <v>518</v>
      </c>
      <c r="L34" s="231">
        <v>1</v>
      </c>
      <c r="M34" s="231">
        <v>0.5</v>
      </c>
      <c r="N34" s="231">
        <v>0.6</v>
      </c>
      <c r="O34" s="135"/>
      <c r="P34" s="135"/>
      <c r="Q34" s="135"/>
    </row>
    <row r="35" spans="1:17" ht="14.25">
      <c r="A35" s="138"/>
      <c r="B35" s="147"/>
      <c r="C35" s="231" t="s">
        <v>528</v>
      </c>
      <c r="D35" s="231" t="s">
        <v>526</v>
      </c>
      <c r="E35" s="230" t="s">
        <v>527</v>
      </c>
      <c r="F35" s="231">
        <v>1</v>
      </c>
      <c r="G35" s="231">
        <v>0.5</v>
      </c>
      <c r="H35" s="231">
        <v>0.6</v>
      </c>
      <c r="I35" s="231" t="s">
        <v>343</v>
      </c>
      <c r="J35" s="231" t="s">
        <v>517</v>
      </c>
      <c r="K35" s="230" t="s">
        <v>518</v>
      </c>
      <c r="L35" s="231">
        <v>1</v>
      </c>
      <c r="M35" s="231">
        <v>0.5</v>
      </c>
      <c r="N35" s="231">
        <v>0.6</v>
      </c>
      <c r="O35" s="135"/>
      <c r="P35" s="135"/>
      <c r="Q35" s="135"/>
    </row>
    <row r="36" spans="1:17" ht="14.25">
      <c r="A36" s="138"/>
      <c r="B36" s="147"/>
      <c r="C36" s="228"/>
      <c r="D36" s="230"/>
      <c r="E36" s="230"/>
      <c r="F36" s="231"/>
      <c r="G36" s="231"/>
      <c r="H36" s="231"/>
      <c r="I36" s="230"/>
      <c r="J36" s="149"/>
      <c r="K36" s="138"/>
      <c r="L36" s="135"/>
      <c r="M36" s="135"/>
      <c r="N36" s="135"/>
      <c r="O36" s="135"/>
      <c r="P36" s="135"/>
      <c r="Q36" s="135"/>
    </row>
    <row r="37" spans="1:17" ht="14.25">
      <c r="A37" s="138"/>
      <c r="B37" s="147"/>
      <c r="C37" s="228" t="s">
        <v>529</v>
      </c>
      <c r="D37" s="231" t="s">
        <v>530</v>
      </c>
      <c r="E37" s="230" t="s">
        <v>527</v>
      </c>
      <c r="F37" s="231">
        <v>1</v>
      </c>
      <c r="G37" s="231">
        <v>0.5</v>
      </c>
      <c r="H37" s="231">
        <v>0.8</v>
      </c>
      <c r="I37" s="228" t="s">
        <v>345</v>
      </c>
      <c r="J37" s="231" t="s">
        <v>521</v>
      </c>
      <c r="K37" s="230" t="s">
        <v>518</v>
      </c>
      <c r="L37" s="231">
        <v>1</v>
      </c>
      <c r="M37" s="231">
        <v>0.5</v>
      </c>
      <c r="N37" s="231">
        <v>0.6</v>
      </c>
      <c r="O37" s="135"/>
      <c r="P37" s="135"/>
      <c r="Q37" s="135"/>
    </row>
    <row r="38" spans="1:17" ht="14.25">
      <c r="A38" s="138"/>
      <c r="B38" s="147"/>
      <c r="C38" s="228" t="s">
        <v>531</v>
      </c>
      <c r="D38" s="231" t="s">
        <v>530</v>
      </c>
      <c r="E38" s="230" t="s">
        <v>527</v>
      </c>
      <c r="F38" s="231">
        <v>1</v>
      </c>
      <c r="G38" s="231">
        <v>0.5</v>
      </c>
      <c r="H38" s="231">
        <v>0.8</v>
      </c>
      <c r="I38" s="230"/>
      <c r="J38" s="149"/>
      <c r="K38" s="138"/>
      <c r="L38" s="135"/>
      <c r="M38" s="135"/>
      <c r="N38" s="135"/>
      <c r="O38" s="135"/>
      <c r="P38" s="135"/>
      <c r="Q38" s="135"/>
    </row>
    <row r="39" spans="1:17" ht="14.25">
      <c r="A39" s="138"/>
      <c r="B39" s="147"/>
      <c r="C39" s="228" t="s">
        <v>532</v>
      </c>
      <c r="D39" s="231" t="s">
        <v>530</v>
      </c>
      <c r="E39" s="230" t="s">
        <v>527</v>
      </c>
      <c r="F39" s="231">
        <v>1</v>
      </c>
      <c r="G39" s="231">
        <v>0.5</v>
      </c>
      <c r="H39" s="231">
        <v>0.8</v>
      </c>
      <c r="I39" s="230"/>
      <c r="J39" s="149"/>
      <c r="K39" s="138"/>
      <c r="L39" s="135"/>
      <c r="M39" s="135"/>
      <c r="N39" s="135"/>
      <c r="O39" s="135"/>
      <c r="P39" s="135"/>
      <c r="Q39" s="135"/>
    </row>
    <row r="40" spans="1:17" ht="14.25">
      <c r="A40" s="138"/>
      <c r="B40" s="147"/>
      <c r="C40" s="228" t="s">
        <v>533</v>
      </c>
      <c r="D40" s="231" t="s">
        <v>530</v>
      </c>
      <c r="E40" s="230" t="s">
        <v>527</v>
      </c>
      <c r="F40" s="231">
        <v>1</v>
      </c>
      <c r="G40" s="231">
        <v>0.5</v>
      </c>
      <c r="H40" s="231">
        <v>0.8</v>
      </c>
      <c r="I40" s="230"/>
      <c r="J40" s="149"/>
      <c r="K40" s="138"/>
      <c r="L40" s="135"/>
      <c r="M40" s="135"/>
      <c r="N40" s="135"/>
      <c r="O40" s="135"/>
      <c r="P40" s="135"/>
      <c r="Q40" s="135"/>
    </row>
    <row r="41" spans="1:17" ht="14.25">
      <c r="A41" s="138"/>
      <c r="B41" s="147"/>
      <c r="C41" s="228" t="s">
        <v>534</v>
      </c>
      <c r="D41" s="231" t="s">
        <v>530</v>
      </c>
      <c r="E41" s="230" t="s">
        <v>527</v>
      </c>
      <c r="F41" s="231">
        <v>1</v>
      </c>
      <c r="G41" s="231">
        <v>1</v>
      </c>
      <c r="H41" s="231">
        <v>0.8</v>
      </c>
      <c r="I41" s="230"/>
      <c r="J41" s="149"/>
      <c r="K41" s="138"/>
      <c r="L41" s="135"/>
      <c r="M41" s="135"/>
      <c r="N41" s="135"/>
      <c r="O41" s="135"/>
      <c r="P41" s="135"/>
      <c r="Q41" s="135"/>
    </row>
    <row r="42" spans="1:17" ht="27" customHeight="1">
      <c r="A42" s="138"/>
      <c r="B42" s="147"/>
      <c r="C42" s="228" t="s">
        <v>576</v>
      </c>
      <c r="D42" s="231" t="s">
        <v>535</v>
      </c>
      <c r="E42" s="230" t="s">
        <v>536</v>
      </c>
      <c r="F42" s="231">
        <v>1</v>
      </c>
      <c r="G42" s="231">
        <v>0.5</v>
      </c>
      <c r="H42" s="231">
        <v>0.6</v>
      </c>
      <c r="I42" s="268" t="s">
        <v>577</v>
      </c>
      <c r="J42" s="231" t="s">
        <v>523</v>
      </c>
      <c r="K42" s="230" t="s">
        <v>524</v>
      </c>
      <c r="L42" s="231">
        <v>1</v>
      </c>
      <c r="M42" s="231">
        <v>0.5</v>
      </c>
      <c r="N42" s="228">
        <v>0.5</v>
      </c>
      <c r="O42" s="135"/>
      <c r="P42" s="135"/>
      <c r="Q42" s="135"/>
    </row>
    <row r="43" spans="1:17" ht="14.25">
      <c r="A43" s="138"/>
      <c r="B43" s="147"/>
      <c r="C43" s="148"/>
      <c r="D43" s="148"/>
      <c r="E43" s="148"/>
      <c r="F43" s="231"/>
      <c r="G43" s="231"/>
      <c r="H43" s="231"/>
      <c r="I43" s="149"/>
      <c r="J43" s="149"/>
      <c r="K43" s="138"/>
      <c r="L43" s="135"/>
      <c r="M43" s="135"/>
      <c r="N43" s="135"/>
      <c r="O43" s="135"/>
      <c r="P43" s="135"/>
      <c r="Q43" s="135"/>
    </row>
    <row r="44" spans="1:17" ht="14.25">
      <c r="A44" s="138"/>
      <c r="B44" s="147"/>
      <c r="C44" s="148"/>
      <c r="D44" s="148"/>
      <c r="E44" s="148"/>
      <c r="F44" s="148"/>
      <c r="G44" s="148"/>
      <c r="H44" s="149"/>
      <c r="I44" s="149"/>
      <c r="J44" s="149"/>
      <c r="K44" s="138"/>
      <c r="L44" s="135"/>
      <c r="M44" s="135"/>
      <c r="N44" s="135"/>
      <c r="O44" s="135"/>
      <c r="P44" s="135"/>
      <c r="Q44" s="135"/>
    </row>
    <row r="45" spans="1:17" ht="14.25">
      <c r="A45" s="138"/>
      <c r="B45" s="147"/>
      <c r="C45" s="147"/>
      <c r="D45" s="147"/>
      <c r="E45" s="147"/>
      <c r="F45" s="147"/>
      <c r="G45" s="147"/>
      <c r="H45" s="138"/>
      <c r="I45" s="138"/>
      <c r="J45" s="138"/>
      <c r="K45" s="138"/>
      <c r="L45" s="135"/>
      <c r="M45" s="135"/>
      <c r="N45" s="135"/>
      <c r="O45" s="135"/>
      <c r="P45" s="135"/>
      <c r="Q45" s="135"/>
    </row>
    <row r="46" spans="1:17" ht="14.25">
      <c r="A46" s="138"/>
      <c r="B46" s="147"/>
      <c r="C46" s="147"/>
      <c r="D46" s="147"/>
      <c r="E46" s="147"/>
      <c r="F46" s="147"/>
      <c r="G46" s="147"/>
      <c r="H46" s="138"/>
      <c r="I46" s="138"/>
      <c r="J46" s="138"/>
      <c r="K46" s="138"/>
      <c r="L46" s="135"/>
      <c r="M46" s="135"/>
      <c r="N46" s="135"/>
      <c r="O46" s="135"/>
      <c r="P46" s="135"/>
      <c r="Q46" s="135"/>
    </row>
    <row r="47" spans="1:17" ht="14.25">
      <c r="A47" s="138"/>
      <c r="B47" s="138"/>
      <c r="C47" s="138"/>
      <c r="D47" s="138"/>
      <c r="E47" s="138"/>
      <c r="F47" s="138"/>
      <c r="G47" s="138"/>
      <c r="H47" s="138"/>
      <c r="I47" s="138"/>
      <c r="J47" s="138"/>
      <c r="K47" s="138"/>
      <c r="L47" s="135"/>
      <c r="M47" s="135"/>
      <c r="N47" s="135"/>
      <c r="O47" s="135"/>
      <c r="P47" s="135"/>
      <c r="Q47" s="135"/>
    </row>
    <row r="48" spans="1:17" ht="14.25">
      <c r="A48" s="138"/>
      <c r="B48" s="138"/>
      <c r="C48" s="138"/>
      <c r="D48" s="138"/>
      <c r="E48" s="138"/>
      <c r="F48" s="138"/>
      <c r="G48" s="138"/>
      <c r="H48" s="138"/>
      <c r="I48" s="138"/>
      <c r="J48" s="138"/>
      <c r="K48" s="138"/>
      <c r="L48" s="135"/>
      <c r="M48" s="135"/>
      <c r="N48" s="135"/>
      <c r="O48" s="135"/>
      <c r="P48" s="135"/>
      <c r="Q48" s="135"/>
    </row>
    <row r="49" spans="1:17" ht="14.25">
      <c r="A49" s="138"/>
      <c r="B49" s="138"/>
      <c r="C49" s="138"/>
      <c r="D49" s="138"/>
      <c r="E49" s="138"/>
      <c r="F49" s="138"/>
      <c r="G49" s="138"/>
      <c r="H49" s="138"/>
      <c r="I49" s="138"/>
      <c r="J49" s="138"/>
      <c r="K49" s="138"/>
      <c r="L49" s="135"/>
      <c r="M49" s="135"/>
      <c r="N49" s="135"/>
      <c r="O49" s="135"/>
      <c r="P49" s="135"/>
      <c r="Q49" s="135"/>
    </row>
    <row r="50" spans="1:17" ht="14.25">
      <c r="A50" s="138"/>
      <c r="B50" s="138"/>
      <c r="C50" s="138"/>
      <c r="D50" s="138"/>
      <c r="E50" s="138"/>
      <c r="F50" s="138"/>
      <c r="G50" s="138"/>
      <c r="H50" s="138"/>
      <c r="I50" s="138"/>
      <c r="J50" s="138"/>
      <c r="K50" s="138"/>
      <c r="L50" s="135"/>
      <c r="M50" s="135"/>
      <c r="N50" s="135"/>
      <c r="O50" s="135"/>
      <c r="P50" s="135"/>
      <c r="Q50" s="135"/>
    </row>
    <row r="51" spans="1:17" ht="14.25">
      <c r="A51" s="138"/>
      <c r="B51" s="138"/>
      <c r="C51" s="138"/>
      <c r="D51" s="138"/>
      <c r="E51" s="138"/>
      <c r="F51" s="138"/>
      <c r="G51" s="138"/>
      <c r="H51" s="138"/>
      <c r="I51" s="138"/>
      <c r="J51" s="138"/>
      <c r="K51" s="138"/>
      <c r="L51" s="135"/>
      <c r="M51" s="135"/>
      <c r="N51" s="135"/>
      <c r="O51" s="135"/>
      <c r="P51" s="135"/>
      <c r="Q51" s="135"/>
    </row>
    <row r="52" spans="1:17" ht="14.25">
      <c r="A52" s="138"/>
      <c r="B52" s="138"/>
      <c r="C52" s="138"/>
      <c r="D52" s="138"/>
      <c r="E52" s="138"/>
      <c r="F52" s="138"/>
      <c r="G52" s="138"/>
      <c r="H52" s="138"/>
      <c r="I52" s="138"/>
      <c r="J52" s="138"/>
      <c r="K52" s="138"/>
      <c r="L52" s="135"/>
      <c r="M52" s="135"/>
      <c r="N52" s="135"/>
      <c r="O52" s="135"/>
      <c r="P52" s="135"/>
      <c r="Q52" s="135"/>
    </row>
    <row r="53" spans="1:17" ht="14.25">
      <c r="A53" s="138"/>
      <c r="B53" s="138"/>
      <c r="C53" s="138"/>
      <c r="D53" s="138"/>
      <c r="E53" s="138"/>
      <c r="F53" s="138"/>
      <c r="G53" s="138"/>
      <c r="H53" s="138"/>
      <c r="I53" s="138"/>
      <c r="J53" s="138"/>
      <c r="K53" s="138"/>
      <c r="L53" s="135"/>
      <c r="M53" s="135"/>
      <c r="N53" s="135"/>
      <c r="O53" s="135"/>
      <c r="P53" s="135"/>
      <c r="Q53" s="135"/>
    </row>
    <row r="54" spans="1:17" ht="14.25">
      <c r="A54" s="138"/>
      <c r="B54" s="138"/>
      <c r="C54" s="138"/>
      <c r="D54" s="138"/>
      <c r="E54" s="138"/>
      <c r="F54" s="138"/>
      <c r="G54" s="138"/>
      <c r="H54" s="138"/>
      <c r="I54" s="138"/>
      <c r="J54" s="138"/>
      <c r="K54" s="138"/>
      <c r="L54" s="135"/>
      <c r="M54" s="135"/>
      <c r="N54" s="135"/>
      <c r="O54" s="135"/>
      <c r="P54" s="135"/>
      <c r="Q54" s="135"/>
    </row>
    <row r="55" spans="1:17" ht="14.25">
      <c r="A55" s="138"/>
      <c r="B55" s="138"/>
      <c r="C55" s="138"/>
      <c r="D55" s="138"/>
      <c r="E55" s="138"/>
      <c r="F55" s="138"/>
      <c r="G55" s="138"/>
      <c r="H55" s="138"/>
      <c r="I55" s="138"/>
      <c r="J55" s="138"/>
      <c r="K55" s="138"/>
      <c r="L55" s="135"/>
      <c r="M55" s="135"/>
      <c r="N55" s="135"/>
      <c r="O55" s="135"/>
      <c r="P55" s="135"/>
      <c r="Q55" s="135"/>
    </row>
  </sheetData>
  <mergeCells count="58">
    <mergeCell ref="A7:A24"/>
    <mergeCell ref="C19:C24"/>
    <mergeCell ref="D19:E19"/>
    <mergeCell ref="H19:J19"/>
    <mergeCell ref="D20:E20"/>
    <mergeCell ref="H20:J20"/>
    <mergeCell ref="D21:E21"/>
    <mergeCell ref="H21:J21"/>
    <mergeCell ref="D22:E22"/>
    <mergeCell ref="H22:J22"/>
    <mergeCell ref="D23:E23"/>
    <mergeCell ref="H23:J23"/>
    <mergeCell ref="D24:E24"/>
    <mergeCell ref="H24:J24"/>
    <mergeCell ref="C13:C18"/>
    <mergeCell ref="C9:C12"/>
    <mergeCell ref="M13:M16"/>
    <mergeCell ref="N13:N16"/>
    <mergeCell ref="D14:E14"/>
    <mergeCell ref="H14:J14"/>
    <mergeCell ref="D15:E15"/>
    <mergeCell ref="H15:J15"/>
    <mergeCell ref="D16:E16"/>
    <mergeCell ref="H16:J16"/>
    <mergeCell ref="L13:L16"/>
    <mergeCell ref="L17:L20"/>
    <mergeCell ref="M17:M20"/>
    <mergeCell ref="N17:N20"/>
    <mergeCell ref="L8:Q8"/>
    <mergeCell ref="D12:E12"/>
    <mergeCell ref="H12:J12"/>
    <mergeCell ref="D13:E13"/>
    <mergeCell ref="H13:J13"/>
    <mergeCell ref="D17:E17"/>
    <mergeCell ref="H17:J17"/>
    <mergeCell ref="D18:E18"/>
    <mergeCell ref="H18:J18"/>
    <mergeCell ref="D9:E9"/>
    <mergeCell ref="H9:J9"/>
    <mergeCell ref="L9:L11"/>
    <mergeCell ref="M9:M11"/>
    <mergeCell ref="N9:N11"/>
    <mergeCell ref="D10:E10"/>
    <mergeCell ref="H10:J10"/>
    <mergeCell ref="D11:E11"/>
    <mergeCell ref="H11:J11"/>
    <mergeCell ref="C6:C8"/>
    <mergeCell ref="D6:E6"/>
    <mergeCell ref="H6:J8"/>
    <mergeCell ref="D5:E5"/>
    <mergeCell ref="H5:J5"/>
    <mergeCell ref="D7:E7"/>
    <mergeCell ref="D8:E8"/>
    <mergeCell ref="B3:C3"/>
    <mergeCell ref="G3:H3"/>
    <mergeCell ref="B4:C4"/>
    <mergeCell ref="G4:H4"/>
    <mergeCell ref="A1:I2"/>
  </mergeCells>
  <phoneticPr fontId="22" type="noConversion"/>
  <dataValidations count="1">
    <dataValidation type="list" allowBlank="1" showInputMessage="1" showErrorMessage="1" sqref="M65538 M1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WVU983042 WLY983042 WCC983042 VSG983042 VIK983042 UYO983042 UOS983042 UEW983042 TVA983042 TLE983042 TBI983042 SRM983042 SHQ983042 RXU983042 RNY983042 REC983042 QUG983042 QKK983042 QAO983042 PQS983042 PGW983042 OXA983042 ONE983042 ODI983042 NTM983042 NJQ983042 MZU983042 MPY983042 MGC983042 LWG983042 LMK983042 LCO983042 KSS983042 KIW983042 JZA983042 JPE983042 JFI983042 IVM983042 ILQ983042 IBU983042 HRY983042 HIC983042 GYG983042 GOK983042 GEO983042 FUS983042 FKW983042 FBA983042 ERE983042 EHI983042 DXM983042 DNQ983042 DDU983042 CTY983042 CKC983042 CAG983042 BQK983042 BGO983042 AWS983042 AMW983042 ADA983042 TE983042 JI983042 M983042 WVU917506 WLY917506 WCC917506 VSG917506 VIK917506 UYO917506 UOS917506 UEW917506 TVA917506 TLE917506 TBI917506 SRM917506 SHQ917506 RXU917506 RNY917506 REC917506 QUG917506 QKK917506 QAO917506 PQS917506 PGW917506 OXA917506 ONE917506 ODI917506 NTM917506 NJQ917506 MZU917506 MPY917506 MGC917506 LWG917506 LMK917506 LCO917506 KSS917506 KIW917506 JZA917506 JPE917506 JFI917506 IVM917506 ILQ917506 IBU917506 HRY917506 HIC917506 GYG917506 GOK917506 GEO917506 FUS917506 FKW917506 FBA917506 ERE917506 EHI917506 DXM917506 DNQ917506 DDU917506 CTY917506 CKC917506 CAG917506 BQK917506 BGO917506 AWS917506 AMW917506 ADA917506 TE917506 JI917506 M917506 WVU851970 WLY851970 WCC851970 VSG851970 VIK851970 UYO851970 UOS851970 UEW851970 TVA851970 TLE851970 TBI851970 SRM851970 SHQ851970 RXU851970 RNY851970 REC851970 QUG851970 QKK851970 QAO851970 PQS851970 PGW851970 OXA851970 ONE851970 ODI851970 NTM851970 NJQ851970 MZU851970 MPY851970 MGC851970 LWG851970 LMK851970 LCO851970 KSS851970 KIW851970 JZA851970 JPE851970 JFI851970 IVM851970 ILQ851970 IBU851970 HRY851970 HIC851970 GYG851970 GOK851970 GEO851970 FUS851970 FKW851970 FBA851970 ERE851970 EHI851970 DXM851970 DNQ851970 DDU851970 CTY851970 CKC851970 CAG851970 BQK851970 BGO851970 AWS851970 AMW851970 ADA851970 TE851970 JI851970 M851970 WVU786434 WLY786434 WCC786434 VSG786434 VIK786434 UYO786434 UOS786434 UEW786434 TVA786434 TLE786434 TBI786434 SRM786434 SHQ786434 RXU786434 RNY786434 REC786434 QUG786434 QKK786434 QAO786434 PQS786434 PGW786434 OXA786434 ONE786434 ODI786434 NTM786434 NJQ786434 MZU786434 MPY786434 MGC786434 LWG786434 LMK786434 LCO786434 KSS786434 KIW786434 JZA786434 JPE786434 JFI786434 IVM786434 ILQ786434 IBU786434 HRY786434 HIC786434 GYG786434 GOK786434 GEO786434 FUS786434 FKW786434 FBA786434 ERE786434 EHI786434 DXM786434 DNQ786434 DDU786434 CTY786434 CKC786434 CAG786434 BQK786434 BGO786434 AWS786434 AMW786434 ADA786434 TE786434 JI786434 M786434 WVU720898 WLY720898 WCC720898 VSG720898 VIK720898 UYO720898 UOS720898 UEW720898 TVA720898 TLE720898 TBI720898 SRM720898 SHQ720898 RXU720898 RNY720898 REC720898 QUG720898 QKK720898 QAO720898 PQS720898 PGW720898 OXA720898 ONE720898 ODI720898 NTM720898 NJQ720898 MZU720898 MPY720898 MGC720898 LWG720898 LMK720898 LCO720898 KSS720898 KIW720898 JZA720898 JPE720898 JFI720898 IVM720898 ILQ720898 IBU720898 HRY720898 HIC720898 GYG720898 GOK720898 GEO720898 FUS720898 FKW720898 FBA720898 ERE720898 EHI720898 DXM720898 DNQ720898 DDU720898 CTY720898 CKC720898 CAG720898 BQK720898 BGO720898 AWS720898 AMW720898 ADA720898 TE720898 JI720898 M720898 WVU655362 WLY655362 WCC655362 VSG655362 VIK655362 UYO655362 UOS655362 UEW655362 TVA655362 TLE655362 TBI655362 SRM655362 SHQ655362 RXU655362 RNY655362 REC655362 QUG655362 QKK655362 QAO655362 PQS655362 PGW655362 OXA655362 ONE655362 ODI655362 NTM655362 NJQ655362 MZU655362 MPY655362 MGC655362 LWG655362 LMK655362 LCO655362 KSS655362 KIW655362 JZA655362 JPE655362 JFI655362 IVM655362 ILQ655362 IBU655362 HRY655362 HIC655362 GYG655362 GOK655362 GEO655362 FUS655362 FKW655362 FBA655362 ERE655362 EHI655362 DXM655362 DNQ655362 DDU655362 CTY655362 CKC655362 CAG655362 BQK655362 BGO655362 AWS655362 AMW655362 ADA655362 TE655362 JI655362 M655362 WVU589826 WLY589826 WCC589826 VSG589826 VIK589826 UYO589826 UOS589826 UEW589826 TVA589826 TLE589826 TBI589826 SRM589826 SHQ589826 RXU589826 RNY589826 REC589826 QUG589826 QKK589826 QAO589826 PQS589826 PGW589826 OXA589826 ONE589826 ODI589826 NTM589826 NJQ589826 MZU589826 MPY589826 MGC589826 LWG589826 LMK589826 LCO589826 KSS589826 KIW589826 JZA589826 JPE589826 JFI589826 IVM589826 ILQ589826 IBU589826 HRY589826 HIC589826 GYG589826 GOK589826 GEO589826 FUS589826 FKW589826 FBA589826 ERE589826 EHI589826 DXM589826 DNQ589826 DDU589826 CTY589826 CKC589826 CAG589826 BQK589826 BGO589826 AWS589826 AMW589826 ADA589826 TE589826 JI589826 M589826 WVU524290 WLY524290 WCC524290 VSG524290 VIK524290 UYO524290 UOS524290 UEW524290 TVA524290 TLE524290 TBI524290 SRM524290 SHQ524290 RXU524290 RNY524290 REC524290 QUG524290 QKK524290 QAO524290 PQS524290 PGW524290 OXA524290 ONE524290 ODI524290 NTM524290 NJQ524290 MZU524290 MPY524290 MGC524290 LWG524290 LMK524290 LCO524290 KSS524290 KIW524290 JZA524290 JPE524290 JFI524290 IVM524290 ILQ524290 IBU524290 HRY524290 HIC524290 GYG524290 GOK524290 GEO524290 FUS524290 FKW524290 FBA524290 ERE524290 EHI524290 DXM524290 DNQ524290 DDU524290 CTY524290 CKC524290 CAG524290 BQK524290 BGO524290 AWS524290 AMW524290 ADA524290 TE524290 JI524290 M524290 WVU458754 WLY458754 WCC458754 VSG458754 VIK458754 UYO458754 UOS458754 UEW458754 TVA458754 TLE458754 TBI458754 SRM458754 SHQ458754 RXU458754 RNY458754 REC458754 QUG458754 QKK458754 QAO458754 PQS458754 PGW458754 OXA458754 ONE458754 ODI458754 NTM458754 NJQ458754 MZU458754 MPY458754 MGC458754 LWG458754 LMK458754 LCO458754 KSS458754 KIW458754 JZA458754 JPE458754 JFI458754 IVM458754 ILQ458754 IBU458754 HRY458754 HIC458754 GYG458754 GOK458754 GEO458754 FUS458754 FKW458754 FBA458754 ERE458754 EHI458754 DXM458754 DNQ458754 DDU458754 CTY458754 CKC458754 CAG458754 BQK458754 BGO458754 AWS458754 AMW458754 ADA458754 TE458754 JI458754 M458754 WVU393218 WLY393218 WCC393218 VSG393218 VIK393218 UYO393218 UOS393218 UEW393218 TVA393218 TLE393218 TBI393218 SRM393218 SHQ393218 RXU393218 RNY393218 REC393218 QUG393218 QKK393218 QAO393218 PQS393218 PGW393218 OXA393218 ONE393218 ODI393218 NTM393218 NJQ393218 MZU393218 MPY393218 MGC393218 LWG393218 LMK393218 LCO393218 KSS393218 KIW393218 JZA393218 JPE393218 JFI393218 IVM393218 ILQ393218 IBU393218 HRY393218 HIC393218 GYG393218 GOK393218 GEO393218 FUS393218 FKW393218 FBA393218 ERE393218 EHI393218 DXM393218 DNQ393218 DDU393218 CTY393218 CKC393218 CAG393218 BQK393218 BGO393218 AWS393218 AMW393218 ADA393218 TE393218 JI393218 M393218 WVU327682 WLY327682 WCC327682 VSG327682 VIK327682 UYO327682 UOS327682 UEW327682 TVA327682 TLE327682 TBI327682 SRM327682 SHQ327682 RXU327682 RNY327682 REC327682 QUG327682 QKK327682 QAO327682 PQS327682 PGW327682 OXA327682 ONE327682 ODI327682 NTM327682 NJQ327682 MZU327682 MPY327682 MGC327682 LWG327682 LMK327682 LCO327682 KSS327682 KIW327682 JZA327682 JPE327682 JFI327682 IVM327682 ILQ327682 IBU327682 HRY327682 HIC327682 GYG327682 GOK327682 GEO327682 FUS327682 FKW327682 FBA327682 ERE327682 EHI327682 DXM327682 DNQ327682 DDU327682 CTY327682 CKC327682 CAG327682 BQK327682 BGO327682 AWS327682 AMW327682 ADA327682 TE327682 JI327682 M327682 WVU262146 WLY262146 WCC262146 VSG262146 VIK262146 UYO262146 UOS262146 UEW262146 TVA262146 TLE262146 TBI262146 SRM262146 SHQ262146 RXU262146 RNY262146 REC262146 QUG262146 QKK262146 QAO262146 PQS262146 PGW262146 OXA262146 ONE262146 ODI262146 NTM262146 NJQ262146 MZU262146 MPY262146 MGC262146 LWG262146 LMK262146 LCO262146 KSS262146 KIW262146 JZA262146 JPE262146 JFI262146 IVM262146 ILQ262146 IBU262146 HRY262146 HIC262146 GYG262146 GOK262146 GEO262146 FUS262146 FKW262146 FBA262146 ERE262146 EHI262146 DXM262146 DNQ262146 DDU262146 CTY262146 CKC262146 CAG262146 BQK262146 BGO262146 AWS262146 AMW262146 ADA262146 TE262146 JI262146 M262146 WVU196610 WLY196610 WCC196610 VSG196610 VIK196610 UYO196610 UOS196610 UEW196610 TVA196610 TLE196610 TBI196610 SRM196610 SHQ196610 RXU196610 RNY196610 REC196610 QUG196610 QKK196610 QAO196610 PQS196610 PGW196610 OXA196610 ONE196610 ODI196610 NTM196610 NJQ196610 MZU196610 MPY196610 MGC196610 LWG196610 LMK196610 LCO196610 KSS196610 KIW196610 JZA196610 JPE196610 JFI196610 IVM196610 ILQ196610 IBU196610 HRY196610 HIC196610 GYG196610 GOK196610 GEO196610 FUS196610 FKW196610 FBA196610 ERE196610 EHI196610 DXM196610 DNQ196610 DDU196610 CTY196610 CKC196610 CAG196610 BQK196610 BGO196610 AWS196610 AMW196610 ADA196610 TE196610 JI196610 M196610 WVU131074 WLY131074 WCC131074 VSG131074 VIK131074 UYO131074 UOS131074 UEW131074 TVA131074 TLE131074 TBI131074 SRM131074 SHQ131074 RXU131074 RNY131074 REC131074 QUG131074 QKK131074 QAO131074 PQS131074 PGW131074 OXA131074 ONE131074 ODI131074 NTM131074 NJQ131074 MZU131074 MPY131074 MGC131074 LWG131074 LMK131074 LCO131074 KSS131074 KIW131074 JZA131074 JPE131074 JFI131074 IVM131074 ILQ131074 IBU131074 HRY131074 HIC131074 GYG131074 GOK131074 GEO131074 FUS131074 FKW131074 FBA131074 ERE131074 EHI131074 DXM131074 DNQ131074 DDU131074 CTY131074 CKC131074 CAG131074 BQK131074 BGO131074 AWS131074 AMW131074 ADA131074 TE131074 JI131074 M131074 WVU65538 WLY65538 WCC65538 VSG65538 VIK65538 UYO65538 UOS65538 UEW65538 TVA65538 TLE65538 TBI65538 SRM65538 SHQ65538 RXU65538 RNY65538 REC65538 QUG65538 QKK65538 QAO65538 PQS65538 PGW65538 OXA65538 ONE65538 ODI65538 NTM65538 NJQ65538 MZU65538 MPY65538 MGC65538 LWG65538 LMK65538 LCO65538 KSS65538 KIW65538 JZA65538 JPE65538 JFI65538 IVM65538 ILQ65538 IBU65538 HRY65538 HIC65538 GYG65538 GOK65538 GEO65538 FUS65538 FKW65538 FBA65538 ERE65538 EHI65538 DXM65538 DNQ65538 DDU65538 CTY65538 CKC65538 CAG65538 BQK65538 BGO65538 AWS65538 AMW65538 ADA65538 TE65538 JI65538">
      <formula1>$N$1:$N$2</formula1>
    </dataValidation>
  </dataValidations>
  <printOptions horizontalCentered="1" verticalCentered="1"/>
  <pageMargins left="0.19685039370078741" right="0.11811023622047245" top="0.55118110236220474" bottom="6.1417322834645676" header="0.15748031496062992" footer="0.23622047244094491"/>
  <pageSetup paperSize="9" scale="103" orientation="portrait" r:id="rId1"/>
  <headerFooter>
    <oddFooter>&amp;L制单：&amp;"-,常规"&amp;11
日期：&amp;C  装箱人：
装箱日期：</oddFooter>
  </headerFooter>
</worksheet>
</file>

<file path=xl/worksheets/sheet13.xml><?xml version="1.0" encoding="utf-8"?>
<worksheet xmlns="http://schemas.openxmlformats.org/spreadsheetml/2006/main" xmlns:r="http://schemas.openxmlformats.org/officeDocument/2006/relationships">
  <sheetPr>
    <tabColor rgb="FFFF0000"/>
  </sheetPr>
  <dimension ref="A1:J951"/>
  <sheetViews>
    <sheetView view="pageBreakPreview" zoomScaleSheetLayoutView="100" workbookViewId="0">
      <selection activeCell="C2" sqref="C2:D2"/>
    </sheetView>
  </sheetViews>
  <sheetFormatPr defaultRowHeight="14.25"/>
  <cols>
    <col min="1" max="1" width="9.75" style="2" customWidth="1"/>
    <col min="2" max="2" width="8.625" style="2" customWidth="1"/>
    <col min="3" max="3" width="4.625" style="2" customWidth="1"/>
    <col min="4" max="4" width="9.75" style="2" customWidth="1"/>
    <col min="5" max="5" width="10.875" style="2" customWidth="1"/>
    <col min="6" max="6" width="6" style="2" customWidth="1"/>
    <col min="7" max="7" width="5.625" style="2" customWidth="1"/>
    <col min="8" max="8" width="10.125" style="2" customWidth="1"/>
    <col min="9" max="9" width="15" style="2" customWidth="1"/>
    <col min="10" max="256" width="9" style="2"/>
    <col min="257" max="257" width="9.75" style="2" customWidth="1"/>
    <col min="258" max="258" width="8.625" style="2" customWidth="1"/>
    <col min="259" max="259" width="4.625" style="2" customWidth="1"/>
    <col min="260" max="260" width="9.75" style="2" customWidth="1"/>
    <col min="261" max="261" width="10.875" style="2" customWidth="1"/>
    <col min="262" max="262" width="6" style="2" customWidth="1"/>
    <col min="263" max="263" width="5.625" style="2" customWidth="1"/>
    <col min="264" max="264" width="10.125" style="2" customWidth="1"/>
    <col min="265" max="265" width="15" style="2" customWidth="1"/>
    <col min="266" max="512" width="9" style="2"/>
    <col min="513" max="513" width="9.75" style="2" customWidth="1"/>
    <col min="514" max="514" width="8.625" style="2" customWidth="1"/>
    <col min="515" max="515" width="4.625" style="2" customWidth="1"/>
    <col min="516" max="516" width="9.75" style="2" customWidth="1"/>
    <col min="517" max="517" width="10.875" style="2" customWidth="1"/>
    <col min="518" max="518" width="6" style="2" customWidth="1"/>
    <col min="519" max="519" width="5.625" style="2" customWidth="1"/>
    <col min="520" max="520" width="10.125" style="2" customWidth="1"/>
    <col min="521" max="521" width="15" style="2" customWidth="1"/>
    <col min="522" max="768" width="9" style="2"/>
    <col min="769" max="769" width="9.75" style="2" customWidth="1"/>
    <col min="770" max="770" width="8.625" style="2" customWidth="1"/>
    <col min="771" max="771" width="4.625" style="2" customWidth="1"/>
    <col min="772" max="772" width="9.75" style="2" customWidth="1"/>
    <col min="773" max="773" width="10.875" style="2" customWidth="1"/>
    <col min="774" max="774" width="6" style="2" customWidth="1"/>
    <col min="775" max="775" width="5.625" style="2" customWidth="1"/>
    <col min="776" max="776" width="10.125" style="2" customWidth="1"/>
    <col min="777" max="777" width="15" style="2" customWidth="1"/>
    <col min="778" max="1024" width="9" style="2"/>
    <col min="1025" max="1025" width="9.75" style="2" customWidth="1"/>
    <col min="1026" max="1026" width="8.625" style="2" customWidth="1"/>
    <col min="1027" max="1027" width="4.625" style="2" customWidth="1"/>
    <col min="1028" max="1028" width="9.75" style="2" customWidth="1"/>
    <col min="1029" max="1029" width="10.875" style="2" customWidth="1"/>
    <col min="1030" max="1030" width="6" style="2" customWidth="1"/>
    <col min="1031" max="1031" width="5.625" style="2" customWidth="1"/>
    <col min="1032" max="1032" width="10.125" style="2" customWidth="1"/>
    <col min="1033" max="1033" width="15" style="2" customWidth="1"/>
    <col min="1034" max="1280" width="9" style="2"/>
    <col min="1281" max="1281" width="9.75" style="2" customWidth="1"/>
    <col min="1282" max="1282" width="8.625" style="2" customWidth="1"/>
    <col min="1283" max="1283" width="4.625" style="2" customWidth="1"/>
    <col min="1284" max="1284" width="9.75" style="2" customWidth="1"/>
    <col min="1285" max="1285" width="10.875" style="2" customWidth="1"/>
    <col min="1286" max="1286" width="6" style="2" customWidth="1"/>
    <col min="1287" max="1287" width="5.625" style="2" customWidth="1"/>
    <col min="1288" max="1288" width="10.125" style="2" customWidth="1"/>
    <col min="1289" max="1289" width="15" style="2" customWidth="1"/>
    <col min="1290" max="1536" width="9" style="2"/>
    <col min="1537" max="1537" width="9.75" style="2" customWidth="1"/>
    <col min="1538" max="1538" width="8.625" style="2" customWidth="1"/>
    <col min="1539" max="1539" width="4.625" style="2" customWidth="1"/>
    <col min="1540" max="1540" width="9.75" style="2" customWidth="1"/>
    <col min="1541" max="1541" width="10.875" style="2" customWidth="1"/>
    <col min="1542" max="1542" width="6" style="2" customWidth="1"/>
    <col min="1543" max="1543" width="5.625" style="2" customWidth="1"/>
    <col min="1544" max="1544" width="10.125" style="2" customWidth="1"/>
    <col min="1545" max="1545" width="15" style="2" customWidth="1"/>
    <col min="1546" max="1792" width="9" style="2"/>
    <col min="1793" max="1793" width="9.75" style="2" customWidth="1"/>
    <col min="1794" max="1794" width="8.625" style="2" customWidth="1"/>
    <col min="1795" max="1795" width="4.625" style="2" customWidth="1"/>
    <col min="1796" max="1796" width="9.75" style="2" customWidth="1"/>
    <col min="1797" max="1797" width="10.875" style="2" customWidth="1"/>
    <col min="1798" max="1798" width="6" style="2" customWidth="1"/>
    <col min="1799" max="1799" width="5.625" style="2" customWidth="1"/>
    <col min="1800" max="1800" width="10.125" style="2" customWidth="1"/>
    <col min="1801" max="1801" width="15" style="2" customWidth="1"/>
    <col min="1802" max="2048" width="9" style="2"/>
    <col min="2049" max="2049" width="9.75" style="2" customWidth="1"/>
    <col min="2050" max="2050" width="8.625" style="2" customWidth="1"/>
    <col min="2051" max="2051" width="4.625" style="2" customWidth="1"/>
    <col min="2052" max="2052" width="9.75" style="2" customWidth="1"/>
    <col min="2053" max="2053" width="10.875" style="2" customWidth="1"/>
    <col min="2054" max="2054" width="6" style="2" customWidth="1"/>
    <col min="2055" max="2055" width="5.625" style="2" customWidth="1"/>
    <col min="2056" max="2056" width="10.125" style="2" customWidth="1"/>
    <col min="2057" max="2057" width="15" style="2" customWidth="1"/>
    <col min="2058" max="2304" width="9" style="2"/>
    <col min="2305" max="2305" width="9.75" style="2" customWidth="1"/>
    <col min="2306" max="2306" width="8.625" style="2" customWidth="1"/>
    <col min="2307" max="2307" width="4.625" style="2" customWidth="1"/>
    <col min="2308" max="2308" width="9.75" style="2" customWidth="1"/>
    <col min="2309" max="2309" width="10.875" style="2" customWidth="1"/>
    <col min="2310" max="2310" width="6" style="2" customWidth="1"/>
    <col min="2311" max="2311" width="5.625" style="2" customWidth="1"/>
    <col min="2312" max="2312" width="10.125" style="2" customWidth="1"/>
    <col min="2313" max="2313" width="15" style="2" customWidth="1"/>
    <col min="2314" max="2560" width="9" style="2"/>
    <col min="2561" max="2561" width="9.75" style="2" customWidth="1"/>
    <col min="2562" max="2562" width="8.625" style="2" customWidth="1"/>
    <col min="2563" max="2563" width="4.625" style="2" customWidth="1"/>
    <col min="2564" max="2564" width="9.75" style="2" customWidth="1"/>
    <col min="2565" max="2565" width="10.875" style="2" customWidth="1"/>
    <col min="2566" max="2566" width="6" style="2" customWidth="1"/>
    <col min="2567" max="2567" width="5.625" style="2" customWidth="1"/>
    <col min="2568" max="2568" width="10.125" style="2" customWidth="1"/>
    <col min="2569" max="2569" width="15" style="2" customWidth="1"/>
    <col min="2570" max="2816" width="9" style="2"/>
    <col min="2817" max="2817" width="9.75" style="2" customWidth="1"/>
    <col min="2818" max="2818" width="8.625" style="2" customWidth="1"/>
    <col min="2819" max="2819" width="4.625" style="2" customWidth="1"/>
    <col min="2820" max="2820" width="9.75" style="2" customWidth="1"/>
    <col min="2821" max="2821" width="10.875" style="2" customWidth="1"/>
    <col min="2822" max="2822" width="6" style="2" customWidth="1"/>
    <col min="2823" max="2823" width="5.625" style="2" customWidth="1"/>
    <col min="2824" max="2824" width="10.125" style="2" customWidth="1"/>
    <col min="2825" max="2825" width="15" style="2" customWidth="1"/>
    <col min="2826" max="3072" width="9" style="2"/>
    <col min="3073" max="3073" width="9.75" style="2" customWidth="1"/>
    <col min="3074" max="3074" width="8.625" style="2" customWidth="1"/>
    <col min="3075" max="3075" width="4.625" style="2" customWidth="1"/>
    <col min="3076" max="3076" width="9.75" style="2" customWidth="1"/>
    <col min="3077" max="3077" width="10.875" style="2" customWidth="1"/>
    <col min="3078" max="3078" width="6" style="2" customWidth="1"/>
    <col min="3079" max="3079" width="5.625" style="2" customWidth="1"/>
    <col min="3080" max="3080" width="10.125" style="2" customWidth="1"/>
    <col min="3081" max="3081" width="15" style="2" customWidth="1"/>
    <col min="3082" max="3328" width="9" style="2"/>
    <col min="3329" max="3329" width="9.75" style="2" customWidth="1"/>
    <col min="3330" max="3330" width="8.625" style="2" customWidth="1"/>
    <col min="3331" max="3331" width="4.625" style="2" customWidth="1"/>
    <col min="3332" max="3332" width="9.75" style="2" customWidth="1"/>
    <col min="3333" max="3333" width="10.875" style="2" customWidth="1"/>
    <col min="3334" max="3334" width="6" style="2" customWidth="1"/>
    <col min="3335" max="3335" width="5.625" style="2" customWidth="1"/>
    <col min="3336" max="3336" width="10.125" style="2" customWidth="1"/>
    <col min="3337" max="3337" width="15" style="2" customWidth="1"/>
    <col min="3338" max="3584" width="9" style="2"/>
    <col min="3585" max="3585" width="9.75" style="2" customWidth="1"/>
    <col min="3586" max="3586" width="8.625" style="2" customWidth="1"/>
    <col min="3587" max="3587" width="4.625" style="2" customWidth="1"/>
    <col min="3588" max="3588" width="9.75" style="2" customWidth="1"/>
    <col min="3589" max="3589" width="10.875" style="2" customWidth="1"/>
    <col min="3590" max="3590" width="6" style="2" customWidth="1"/>
    <col min="3591" max="3591" width="5.625" style="2" customWidth="1"/>
    <col min="3592" max="3592" width="10.125" style="2" customWidth="1"/>
    <col min="3593" max="3593" width="15" style="2" customWidth="1"/>
    <col min="3594" max="3840" width="9" style="2"/>
    <col min="3841" max="3841" width="9.75" style="2" customWidth="1"/>
    <col min="3842" max="3842" width="8.625" style="2" customWidth="1"/>
    <col min="3843" max="3843" width="4.625" style="2" customWidth="1"/>
    <col min="3844" max="3844" width="9.75" style="2" customWidth="1"/>
    <col min="3845" max="3845" width="10.875" style="2" customWidth="1"/>
    <col min="3846" max="3846" width="6" style="2" customWidth="1"/>
    <col min="3847" max="3847" width="5.625" style="2" customWidth="1"/>
    <col min="3848" max="3848" width="10.125" style="2" customWidth="1"/>
    <col min="3849" max="3849" width="15" style="2" customWidth="1"/>
    <col min="3850" max="4096" width="9" style="2"/>
    <col min="4097" max="4097" width="9.75" style="2" customWidth="1"/>
    <col min="4098" max="4098" width="8.625" style="2" customWidth="1"/>
    <col min="4099" max="4099" width="4.625" style="2" customWidth="1"/>
    <col min="4100" max="4100" width="9.75" style="2" customWidth="1"/>
    <col min="4101" max="4101" width="10.875" style="2" customWidth="1"/>
    <col min="4102" max="4102" width="6" style="2" customWidth="1"/>
    <col min="4103" max="4103" width="5.625" style="2" customWidth="1"/>
    <col min="4104" max="4104" width="10.125" style="2" customWidth="1"/>
    <col min="4105" max="4105" width="15" style="2" customWidth="1"/>
    <col min="4106" max="4352" width="9" style="2"/>
    <col min="4353" max="4353" width="9.75" style="2" customWidth="1"/>
    <col min="4354" max="4354" width="8.625" style="2" customWidth="1"/>
    <col min="4355" max="4355" width="4.625" style="2" customWidth="1"/>
    <col min="4356" max="4356" width="9.75" style="2" customWidth="1"/>
    <col min="4357" max="4357" width="10.875" style="2" customWidth="1"/>
    <col min="4358" max="4358" width="6" style="2" customWidth="1"/>
    <col min="4359" max="4359" width="5.625" style="2" customWidth="1"/>
    <col min="4360" max="4360" width="10.125" style="2" customWidth="1"/>
    <col min="4361" max="4361" width="15" style="2" customWidth="1"/>
    <col min="4362" max="4608" width="9" style="2"/>
    <col min="4609" max="4609" width="9.75" style="2" customWidth="1"/>
    <col min="4610" max="4610" width="8.625" style="2" customWidth="1"/>
    <col min="4611" max="4611" width="4.625" style="2" customWidth="1"/>
    <col min="4612" max="4612" width="9.75" style="2" customWidth="1"/>
    <col min="4613" max="4613" width="10.875" style="2" customWidth="1"/>
    <col min="4614" max="4614" width="6" style="2" customWidth="1"/>
    <col min="4615" max="4615" width="5.625" style="2" customWidth="1"/>
    <col min="4616" max="4616" width="10.125" style="2" customWidth="1"/>
    <col min="4617" max="4617" width="15" style="2" customWidth="1"/>
    <col min="4618" max="4864" width="9" style="2"/>
    <col min="4865" max="4865" width="9.75" style="2" customWidth="1"/>
    <col min="4866" max="4866" width="8.625" style="2" customWidth="1"/>
    <col min="4867" max="4867" width="4.625" style="2" customWidth="1"/>
    <col min="4868" max="4868" width="9.75" style="2" customWidth="1"/>
    <col min="4869" max="4869" width="10.875" style="2" customWidth="1"/>
    <col min="4870" max="4870" width="6" style="2" customWidth="1"/>
    <col min="4871" max="4871" width="5.625" style="2" customWidth="1"/>
    <col min="4872" max="4872" width="10.125" style="2" customWidth="1"/>
    <col min="4873" max="4873" width="15" style="2" customWidth="1"/>
    <col min="4874" max="5120" width="9" style="2"/>
    <col min="5121" max="5121" width="9.75" style="2" customWidth="1"/>
    <col min="5122" max="5122" width="8.625" style="2" customWidth="1"/>
    <col min="5123" max="5123" width="4.625" style="2" customWidth="1"/>
    <col min="5124" max="5124" width="9.75" style="2" customWidth="1"/>
    <col min="5125" max="5125" width="10.875" style="2" customWidth="1"/>
    <col min="5126" max="5126" width="6" style="2" customWidth="1"/>
    <col min="5127" max="5127" width="5.625" style="2" customWidth="1"/>
    <col min="5128" max="5128" width="10.125" style="2" customWidth="1"/>
    <col min="5129" max="5129" width="15" style="2" customWidth="1"/>
    <col min="5130" max="5376" width="9" style="2"/>
    <col min="5377" max="5377" width="9.75" style="2" customWidth="1"/>
    <col min="5378" max="5378" width="8.625" style="2" customWidth="1"/>
    <col min="5379" max="5379" width="4.625" style="2" customWidth="1"/>
    <col min="5380" max="5380" width="9.75" style="2" customWidth="1"/>
    <col min="5381" max="5381" width="10.875" style="2" customWidth="1"/>
    <col min="5382" max="5382" width="6" style="2" customWidth="1"/>
    <col min="5383" max="5383" width="5.625" style="2" customWidth="1"/>
    <col min="5384" max="5384" width="10.125" style="2" customWidth="1"/>
    <col min="5385" max="5385" width="15" style="2" customWidth="1"/>
    <col min="5386" max="5632" width="9" style="2"/>
    <col min="5633" max="5633" width="9.75" style="2" customWidth="1"/>
    <col min="5634" max="5634" width="8.625" style="2" customWidth="1"/>
    <col min="5635" max="5635" width="4.625" style="2" customWidth="1"/>
    <col min="5636" max="5636" width="9.75" style="2" customWidth="1"/>
    <col min="5637" max="5637" width="10.875" style="2" customWidth="1"/>
    <col min="5638" max="5638" width="6" style="2" customWidth="1"/>
    <col min="5639" max="5639" width="5.625" style="2" customWidth="1"/>
    <col min="5640" max="5640" width="10.125" style="2" customWidth="1"/>
    <col min="5641" max="5641" width="15" style="2" customWidth="1"/>
    <col min="5642" max="5888" width="9" style="2"/>
    <col min="5889" max="5889" width="9.75" style="2" customWidth="1"/>
    <col min="5890" max="5890" width="8.625" style="2" customWidth="1"/>
    <col min="5891" max="5891" width="4.625" style="2" customWidth="1"/>
    <col min="5892" max="5892" width="9.75" style="2" customWidth="1"/>
    <col min="5893" max="5893" width="10.875" style="2" customWidth="1"/>
    <col min="5894" max="5894" width="6" style="2" customWidth="1"/>
    <col min="5895" max="5895" width="5.625" style="2" customWidth="1"/>
    <col min="5896" max="5896" width="10.125" style="2" customWidth="1"/>
    <col min="5897" max="5897" width="15" style="2" customWidth="1"/>
    <col min="5898" max="6144" width="9" style="2"/>
    <col min="6145" max="6145" width="9.75" style="2" customWidth="1"/>
    <col min="6146" max="6146" width="8.625" style="2" customWidth="1"/>
    <col min="6147" max="6147" width="4.625" style="2" customWidth="1"/>
    <col min="6148" max="6148" width="9.75" style="2" customWidth="1"/>
    <col min="6149" max="6149" width="10.875" style="2" customWidth="1"/>
    <col min="6150" max="6150" width="6" style="2" customWidth="1"/>
    <col min="6151" max="6151" width="5.625" style="2" customWidth="1"/>
    <col min="6152" max="6152" width="10.125" style="2" customWidth="1"/>
    <col min="6153" max="6153" width="15" style="2" customWidth="1"/>
    <col min="6154" max="6400" width="9" style="2"/>
    <col min="6401" max="6401" width="9.75" style="2" customWidth="1"/>
    <col min="6402" max="6402" width="8.625" style="2" customWidth="1"/>
    <col min="6403" max="6403" width="4.625" style="2" customWidth="1"/>
    <col min="6404" max="6404" width="9.75" style="2" customWidth="1"/>
    <col min="6405" max="6405" width="10.875" style="2" customWidth="1"/>
    <col min="6406" max="6406" width="6" style="2" customWidth="1"/>
    <col min="6407" max="6407" width="5.625" style="2" customWidth="1"/>
    <col min="6408" max="6408" width="10.125" style="2" customWidth="1"/>
    <col min="6409" max="6409" width="15" style="2" customWidth="1"/>
    <col min="6410" max="6656" width="9" style="2"/>
    <col min="6657" max="6657" width="9.75" style="2" customWidth="1"/>
    <col min="6658" max="6658" width="8.625" style="2" customWidth="1"/>
    <col min="6659" max="6659" width="4.625" style="2" customWidth="1"/>
    <col min="6660" max="6660" width="9.75" style="2" customWidth="1"/>
    <col min="6661" max="6661" width="10.875" style="2" customWidth="1"/>
    <col min="6662" max="6662" width="6" style="2" customWidth="1"/>
    <col min="6663" max="6663" width="5.625" style="2" customWidth="1"/>
    <col min="6664" max="6664" width="10.125" style="2" customWidth="1"/>
    <col min="6665" max="6665" width="15" style="2" customWidth="1"/>
    <col min="6666" max="6912" width="9" style="2"/>
    <col min="6913" max="6913" width="9.75" style="2" customWidth="1"/>
    <col min="6914" max="6914" width="8.625" style="2" customWidth="1"/>
    <col min="6915" max="6915" width="4.625" style="2" customWidth="1"/>
    <col min="6916" max="6916" width="9.75" style="2" customWidth="1"/>
    <col min="6917" max="6917" width="10.875" style="2" customWidth="1"/>
    <col min="6918" max="6918" width="6" style="2" customWidth="1"/>
    <col min="6919" max="6919" width="5.625" style="2" customWidth="1"/>
    <col min="6920" max="6920" width="10.125" style="2" customWidth="1"/>
    <col min="6921" max="6921" width="15" style="2" customWidth="1"/>
    <col min="6922" max="7168" width="9" style="2"/>
    <col min="7169" max="7169" width="9.75" style="2" customWidth="1"/>
    <col min="7170" max="7170" width="8.625" style="2" customWidth="1"/>
    <col min="7171" max="7171" width="4.625" style="2" customWidth="1"/>
    <col min="7172" max="7172" width="9.75" style="2" customWidth="1"/>
    <col min="7173" max="7173" width="10.875" style="2" customWidth="1"/>
    <col min="7174" max="7174" width="6" style="2" customWidth="1"/>
    <col min="7175" max="7175" width="5.625" style="2" customWidth="1"/>
    <col min="7176" max="7176" width="10.125" style="2" customWidth="1"/>
    <col min="7177" max="7177" width="15" style="2" customWidth="1"/>
    <col min="7178" max="7424" width="9" style="2"/>
    <col min="7425" max="7425" width="9.75" style="2" customWidth="1"/>
    <col min="7426" max="7426" width="8.625" style="2" customWidth="1"/>
    <col min="7427" max="7427" width="4.625" style="2" customWidth="1"/>
    <col min="7428" max="7428" width="9.75" style="2" customWidth="1"/>
    <col min="7429" max="7429" width="10.875" style="2" customWidth="1"/>
    <col min="7430" max="7430" width="6" style="2" customWidth="1"/>
    <col min="7431" max="7431" width="5.625" style="2" customWidth="1"/>
    <col min="7432" max="7432" width="10.125" style="2" customWidth="1"/>
    <col min="7433" max="7433" width="15" style="2" customWidth="1"/>
    <col min="7434" max="7680" width="9" style="2"/>
    <col min="7681" max="7681" width="9.75" style="2" customWidth="1"/>
    <col min="7682" max="7682" width="8.625" style="2" customWidth="1"/>
    <col min="7683" max="7683" width="4.625" style="2" customWidth="1"/>
    <col min="7684" max="7684" width="9.75" style="2" customWidth="1"/>
    <col min="7685" max="7685" width="10.875" style="2" customWidth="1"/>
    <col min="7686" max="7686" width="6" style="2" customWidth="1"/>
    <col min="7687" max="7687" width="5.625" style="2" customWidth="1"/>
    <col min="7688" max="7688" width="10.125" style="2" customWidth="1"/>
    <col min="7689" max="7689" width="15" style="2" customWidth="1"/>
    <col min="7690" max="7936" width="9" style="2"/>
    <col min="7937" max="7937" width="9.75" style="2" customWidth="1"/>
    <col min="7938" max="7938" width="8.625" style="2" customWidth="1"/>
    <col min="7939" max="7939" width="4.625" style="2" customWidth="1"/>
    <col min="7940" max="7940" width="9.75" style="2" customWidth="1"/>
    <col min="7941" max="7941" width="10.875" style="2" customWidth="1"/>
    <col min="7942" max="7942" width="6" style="2" customWidth="1"/>
    <col min="7943" max="7943" width="5.625" style="2" customWidth="1"/>
    <col min="7944" max="7944" width="10.125" style="2" customWidth="1"/>
    <col min="7945" max="7945" width="15" style="2" customWidth="1"/>
    <col min="7946" max="8192" width="9" style="2"/>
    <col min="8193" max="8193" width="9.75" style="2" customWidth="1"/>
    <col min="8194" max="8194" width="8.625" style="2" customWidth="1"/>
    <col min="8195" max="8195" width="4.625" style="2" customWidth="1"/>
    <col min="8196" max="8196" width="9.75" style="2" customWidth="1"/>
    <col min="8197" max="8197" width="10.875" style="2" customWidth="1"/>
    <col min="8198" max="8198" width="6" style="2" customWidth="1"/>
    <col min="8199" max="8199" width="5.625" style="2" customWidth="1"/>
    <col min="8200" max="8200" width="10.125" style="2" customWidth="1"/>
    <col min="8201" max="8201" width="15" style="2" customWidth="1"/>
    <col min="8202" max="8448" width="9" style="2"/>
    <col min="8449" max="8449" width="9.75" style="2" customWidth="1"/>
    <col min="8450" max="8450" width="8.625" style="2" customWidth="1"/>
    <col min="8451" max="8451" width="4.625" style="2" customWidth="1"/>
    <col min="8452" max="8452" width="9.75" style="2" customWidth="1"/>
    <col min="8453" max="8453" width="10.875" style="2" customWidth="1"/>
    <col min="8454" max="8454" width="6" style="2" customWidth="1"/>
    <col min="8455" max="8455" width="5.625" style="2" customWidth="1"/>
    <col min="8456" max="8456" width="10.125" style="2" customWidth="1"/>
    <col min="8457" max="8457" width="15" style="2" customWidth="1"/>
    <col min="8458" max="8704" width="9" style="2"/>
    <col min="8705" max="8705" width="9.75" style="2" customWidth="1"/>
    <col min="8706" max="8706" width="8.625" style="2" customWidth="1"/>
    <col min="8707" max="8707" width="4.625" style="2" customWidth="1"/>
    <col min="8708" max="8708" width="9.75" style="2" customWidth="1"/>
    <col min="8709" max="8709" width="10.875" style="2" customWidth="1"/>
    <col min="8710" max="8710" width="6" style="2" customWidth="1"/>
    <col min="8711" max="8711" width="5.625" style="2" customWidth="1"/>
    <col min="8712" max="8712" width="10.125" style="2" customWidth="1"/>
    <col min="8713" max="8713" width="15" style="2" customWidth="1"/>
    <col min="8714" max="8960" width="9" style="2"/>
    <col min="8961" max="8961" width="9.75" style="2" customWidth="1"/>
    <col min="8962" max="8962" width="8.625" style="2" customWidth="1"/>
    <col min="8963" max="8963" width="4.625" style="2" customWidth="1"/>
    <col min="8964" max="8964" width="9.75" style="2" customWidth="1"/>
    <col min="8965" max="8965" width="10.875" style="2" customWidth="1"/>
    <col min="8966" max="8966" width="6" style="2" customWidth="1"/>
    <col min="8967" max="8967" width="5.625" style="2" customWidth="1"/>
    <col min="8968" max="8968" width="10.125" style="2" customWidth="1"/>
    <col min="8969" max="8969" width="15" style="2" customWidth="1"/>
    <col min="8970" max="9216" width="9" style="2"/>
    <col min="9217" max="9217" width="9.75" style="2" customWidth="1"/>
    <col min="9218" max="9218" width="8.625" style="2" customWidth="1"/>
    <col min="9219" max="9219" width="4.625" style="2" customWidth="1"/>
    <col min="9220" max="9220" width="9.75" style="2" customWidth="1"/>
    <col min="9221" max="9221" width="10.875" style="2" customWidth="1"/>
    <col min="9222" max="9222" width="6" style="2" customWidth="1"/>
    <col min="9223" max="9223" width="5.625" style="2" customWidth="1"/>
    <col min="9224" max="9224" width="10.125" style="2" customWidth="1"/>
    <col min="9225" max="9225" width="15" style="2" customWidth="1"/>
    <col min="9226" max="9472" width="9" style="2"/>
    <col min="9473" max="9473" width="9.75" style="2" customWidth="1"/>
    <col min="9474" max="9474" width="8.625" style="2" customWidth="1"/>
    <col min="9475" max="9475" width="4.625" style="2" customWidth="1"/>
    <col min="9476" max="9476" width="9.75" style="2" customWidth="1"/>
    <col min="9477" max="9477" width="10.875" style="2" customWidth="1"/>
    <col min="9478" max="9478" width="6" style="2" customWidth="1"/>
    <col min="9479" max="9479" width="5.625" style="2" customWidth="1"/>
    <col min="9480" max="9480" width="10.125" style="2" customWidth="1"/>
    <col min="9481" max="9481" width="15" style="2" customWidth="1"/>
    <col min="9482" max="9728" width="9" style="2"/>
    <col min="9729" max="9729" width="9.75" style="2" customWidth="1"/>
    <col min="9730" max="9730" width="8.625" style="2" customWidth="1"/>
    <col min="9731" max="9731" width="4.625" style="2" customWidth="1"/>
    <col min="9732" max="9732" width="9.75" style="2" customWidth="1"/>
    <col min="9733" max="9733" width="10.875" style="2" customWidth="1"/>
    <col min="9734" max="9734" width="6" style="2" customWidth="1"/>
    <col min="9735" max="9735" width="5.625" style="2" customWidth="1"/>
    <col min="9736" max="9736" width="10.125" style="2" customWidth="1"/>
    <col min="9737" max="9737" width="15" style="2" customWidth="1"/>
    <col min="9738" max="9984" width="9" style="2"/>
    <col min="9985" max="9985" width="9.75" style="2" customWidth="1"/>
    <col min="9986" max="9986" width="8.625" style="2" customWidth="1"/>
    <col min="9987" max="9987" width="4.625" style="2" customWidth="1"/>
    <col min="9988" max="9988" width="9.75" style="2" customWidth="1"/>
    <col min="9989" max="9989" width="10.875" style="2" customWidth="1"/>
    <col min="9990" max="9990" width="6" style="2" customWidth="1"/>
    <col min="9991" max="9991" width="5.625" style="2" customWidth="1"/>
    <col min="9992" max="9992" width="10.125" style="2" customWidth="1"/>
    <col min="9993" max="9993" width="15" style="2" customWidth="1"/>
    <col min="9994" max="10240" width="9" style="2"/>
    <col min="10241" max="10241" width="9.75" style="2" customWidth="1"/>
    <col min="10242" max="10242" width="8.625" style="2" customWidth="1"/>
    <col min="10243" max="10243" width="4.625" style="2" customWidth="1"/>
    <col min="10244" max="10244" width="9.75" style="2" customWidth="1"/>
    <col min="10245" max="10245" width="10.875" style="2" customWidth="1"/>
    <col min="10246" max="10246" width="6" style="2" customWidth="1"/>
    <col min="10247" max="10247" width="5.625" style="2" customWidth="1"/>
    <col min="10248" max="10248" width="10.125" style="2" customWidth="1"/>
    <col min="10249" max="10249" width="15" style="2" customWidth="1"/>
    <col min="10250" max="10496" width="9" style="2"/>
    <col min="10497" max="10497" width="9.75" style="2" customWidth="1"/>
    <col min="10498" max="10498" width="8.625" style="2" customWidth="1"/>
    <col min="10499" max="10499" width="4.625" style="2" customWidth="1"/>
    <col min="10500" max="10500" width="9.75" style="2" customWidth="1"/>
    <col min="10501" max="10501" width="10.875" style="2" customWidth="1"/>
    <col min="10502" max="10502" width="6" style="2" customWidth="1"/>
    <col min="10503" max="10503" width="5.625" style="2" customWidth="1"/>
    <col min="10504" max="10504" width="10.125" style="2" customWidth="1"/>
    <col min="10505" max="10505" width="15" style="2" customWidth="1"/>
    <col min="10506" max="10752" width="9" style="2"/>
    <col min="10753" max="10753" width="9.75" style="2" customWidth="1"/>
    <col min="10754" max="10754" width="8.625" style="2" customWidth="1"/>
    <col min="10755" max="10755" width="4.625" style="2" customWidth="1"/>
    <col min="10756" max="10756" width="9.75" style="2" customWidth="1"/>
    <col min="10757" max="10757" width="10.875" style="2" customWidth="1"/>
    <col min="10758" max="10758" width="6" style="2" customWidth="1"/>
    <col min="10759" max="10759" width="5.625" style="2" customWidth="1"/>
    <col min="10760" max="10760" width="10.125" style="2" customWidth="1"/>
    <col min="10761" max="10761" width="15" style="2" customWidth="1"/>
    <col min="10762" max="11008" width="9" style="2"/>
    <col min="11009" max="11009" width="9.75" style="2" customWidth="1"/>
    <col min="11010" max="11010" width="8.625" style="2" customWidth="1"/>
    <col min="11011" max="11011" width="4.625" style="2" customWidth="1"/>
    <col min="11012" max="11012" width="9.75" style="2" customWidth="1"/>
    <col min="11013" max="11013" width="10.875" style="2" customWidth="1"/>
    <col min="11014" max="11014" width="6" style="2" customWidth="1"/>
    <col min="11015" max="11015" width="5.625" style="2" customWidth="1"/>
    <col min="11016" max="11016" width="10.125" style="2" customWidth="1"/>
    <col min="11017" max="11017" width="15" style="2" customWidth="1"/>
    <col min="11018" max="11264" width="9" style="2"/>
    <col min="11265" max="11265" width="9.75" style="2" customWidth="1"/>
    <col min="11266" max="11266" width="8.625" style="2" customWidth="1"/>
    <col min="11267" max="11267" width="4.625" style="2" customWidth="1"/>
    <col min="11268" max="11268" width="9.75" style="2" customWidth="1"/>
    <col min="11269" max="11269" width="10.875" style="2" customWidth="1"/>
    <col min="11270" max="11270" width="6" style="2" customWidth="1"/>
    <col min="11271" max="11271" width="5.625" style="2" customWidth="1"/>
    <col min="11272" max="11272" width="10.125" style="2" customWidth="1"/>
    <col min="11273" max="11273" width="15" style="2" customWidth="1"/>
    <col min="11274" max="11520" width="9" style="2"/>
    <col min="11521" max="11521" width="9.75" style="2" customWidth="1"/>
    <col min="11522" max="11522" width="8.625" style="2" customWidth="1"/>
    <col min="11523" max="11523" width="4.625" style="2" customWidth="1"/>
    <col min="11524" max="11524" width="9.75" style="2" customWidth="1"/>
    <col min="11525" max="11525" width="10.875" style="2" customWidth="1"/>
    <col min="11526" max="11526" width="6" style="2" customWidth="1"/>
    <col min="11527" max="11527" width="5.625" style="2" customWidth="1"/>
    <col min="11528" max="11528" width="10.125" style="2" customWidth="1"/>
    <col min="11529" max="11529" width="15" style="2" customWidth="1"/>
    <col min="11530" max="11776" width="9" style="2"/>
    <col min="11777" max="11777" width="9.75" style="2" customWidth="1"/>
    <col min="11778" max="11778" width="8.625" style="2" customWidth="1"/>
    <col min="11779" max="11779" width="4.625" style="2" customWidth="1"/>
    <col min="11780" max="11780" width="9.75" style="2" customWidth="1"/>
    <col min="11781" max="11781" width="10.875" style="2" customWidth="1"/>
    <col min="11782" max="11782" width="6" style="2" customWidth="1"/>
    <col min="11783" max="11783" width="5.625" style="2" customWidth="1"/>
    <col min="11784" max="11784" width="10.125" style="2" customWidth="1"/>
    <col min="11785" max="11785" width="15" style="2" customWidth="1"/>
    <col min="11786" max="12032" width="9" style="2"/>
    <col min="12033" max="12033" width="9.75" style="2" customWidth="1"/>
    <col min="12034" max="12034" width="8.625" style="2" customWidth="1"/>
    <col min="12035" max="12035" width="4.625" style="2" customWidth="1"/>
    <col min="12036" max="12036" width="9.75" style="2" customWidth="1"/>
    <col min="12037" max="12037" width="10.875" style="2" customWidth="1"/>
    <col min="12038" max="12038" width="6" style="2" customWidth="1"/>
    <col min="12039" max="12039" width="5.625" style="2" customWidth="1"/>
    <col min="12040" max="12040" width="10.125" style="2" customWidth="1"/>
    <col min="12041" max="12041" width="15" style="2" customWidth="1"/>
    <col min="12042" max="12288" width="9" style="2"/>
    <col min="12289" max="12289" width="9.75" style="2" customWidth="1"/>
    <col min="12290" max="12290" width="8.625" style="2" customWidth="1"/>
    <col min="12291" max="12291" width="4.625" style="2" customWidth="1"/>
    <col min="12292" max="12292" width="9.75" style="2" customWidth="1"/>
    <col min="12293" max="12293" width="10.875" style="2" customWidth="1"/>
    <col min="12294" max="12294" width="6" style="2" customWidth="1"/>
    <col min="12295" max="12295" width="5.625" style="2" customWidth="1"/>
    <col min="12296" max="12296" width="10.125" style="2" customWidth="1"/>
    <col min="12297" max="12297" width="15" style="2" customWidth="1"/>
    <col min="12298" max="12544" width="9" style="2"/>
    <col min="12545" max="12545" width="9.75" style="2" customWidth="1"/>
    <col min="12546" max="12546" width="8.625" style="2" customWidth="1"/>
    <col min="12547" max="12547" width="4.625" style="2" customWidth="1"/>
    <col min="12548" max="12548" width="9.75" style="2" customWidth="1"/>
    <col min="12549" max="12549" width="10.875" style="2" customWidth="1"/>
    <col min="12550" max="12550" width="6" style="2" customWidth="1"/>
    <col min="12551" max="12551" width="5.625" style="2" customWidth="1"/>
    <col min="12552" max="12552" width="10.125" style="2" customWidth="1"/>
    <col min="12553" max="12553" width="15" style="2" customWidth="1"/>
    <col min="12554" max="12800" width="9" style="2"/>
    <col min="12801" max="12801" width="9.75" style="2" customWidth="1"/>
    <col min="12802" max="12802" width="8.625" style="2" customWidth="1"/>
    <col min="12803" max="12803" width="4.625" style="2" customWidth="1"/>
    <col min="12804" max="12804" width="9.75" style="2" customWidth="1"/>
    <col min="12805" max="12805" width="10.875" style="2" customWidth="1"/>
    <col min="12806" max="12806" width="6" style="2" customWidth="1"/>
    <col min="12807" max="12807" width="5.625" style="2" customWidth="1"/>
    <col min="12808" max="12808" width="10.125" style="2" customWidth="1"/>
    <col min="12809" max="12809" width="15" style="2" customWidth="1"/>
    <col min="12810" max="13056" width="9" style="2"/>
    <col min="13057" max="13057" width="9.75" style="2" customWidth="1"/>
    <col min="13058" max="13058" width="8.625" style="2" customWidth="1"/>
    <col min="13059" max="13059" width="4.625" style="2" customWidth="1"/>
    <col min="13060" max="13060" width="9.75" style="2" customWidth="1"/>
    <col min="13061" max="13061" width="10.875" style="2" customWidth="1"/>
    <col min="13062" max="13062" width="6" style="2" customWidth="1"/>
    <col min="13063" max="13063" width="5.625" style="2" customWidth="1"/>
    <col min="13064" max="13064" width="10.125" style="2" customWidth="1"/>
    <col min="13065" max="13065" width="15" style="2" customWidth="1"/>
    <col min="13066" max="13312" width="9" style="2"/>
    <col min="13313" max="13313" width="9.75" style="2" customWidth="1"/>
    <col min="13314" max="13314" width="8.625" style="2" customWidth="1"/>
    <col min="13315" max="13315" width="4.625" style="2" customWidth="1"/>
    <col min="13316" max="13316" width="9.75" style="2" customWidth="1"/>
    <col min="13317" max="13317" width="10.875" style="2" customWidth="1"/>
    <col min="13318" max="13318" width="6" style="2" customWidth="1"/>
    <col min="13319" max="13319" width="5.625" style="2" customWidth="1"/>
    <col min="13320" max="13320" width="10.125" style="2" customWidth="1"/>
    <col min="13321" max="13321" width="15" style="2" customWidth="1"/>
    <col min="13322" max="13568" width="9" style="2"/>
    <col min="13569" max="13569" width="9.75" style="2" customWidth="1"/>
    <col min="13570" max="13570" width="8.625" style="2" customWidth="1"/>
    <col min="13571" max="13571" width="4.625" style="2" customWidth="1"/>
    <col min="13572" max="13572" width="9.75" style="2" customWidth="1"/>
    <col min="13573" max="13573" width="10.875" style="2" customWidth="1"/>
    <col min="13574" max="13574" width="6" style="2" customWidth="1"/>
    <col min="13575" max="13575" width="5.625" style="2" customWidth="1"/>
    <col min="13576" max="13576" width="10.125" style="2" customWidth="1"/>
    <col min="13577" max="13577" width="15" style="2" customWidth="1"/>
    <col min="13578" max="13824" width="9" style="2"/>
    <col min="13825" max="13825" width="9.75" style="2" customWidth="1"/>
    <col min="13826" max="13826" width="8.625" style="2" customWidth="1"/>
    <col min="13827" max="13827" width="4.625" style="2" customWidth="1"/>
    <col min="13828" max="13828" width="9.75" style="2" customWidth="1"/>
    <col min="13829" max="13829" width="10.875" style="2" customWidth="1"/>
    <col min="13830" max="13830" width="6" style="2" customWidth="1"/>
    <col min="13831" max="13831" width="5.625" style="2" customWidth="1"/>
    <col min="13832" max="13832" width="10.125" style="2" customWidth="1"/>
    <col min="13833" max="13833" width="15" style="2" customWidth="1"/>
    <col min="13834" max="14080" width="9" style="2"/>
    <col min="14081" max="14081" width="9.75" style="2" customWidth="1"/>
    <col min="14082" max="14082" width="8.625" style="2" customWidth="1"/>
    <col min="14083" max="14083" width="4.625" style="2" customWidth="1"/>
    <col min="14084" max="14084" width="9.75" style="2" customWidth="1"/>
    <col min="14085" max="14085" width="10.875" style="2" customWidth="1"/>
    <col min="14086" max="14086" width="6" style="2" customWidth="1"/>
    <col min="14087" max="14087" width="5.625" style="2" customWidth="1"/>
    <col min="14088" max="14088" width="10.125" style="2" customWidth="1"/>
    <col min="14089" max="14089" width="15" style="2" customWidth="1"/>
    <col min="14090" max="14336" width="9" style="2"/>
    <col min="14337" max="14337" width="9.75" style="2" customWidth="1"/>
    <col min="14338" max="14338" width="8.625" style="2" customWidth="1"/>
    <col min="14339" max="14339" width="4.625" style="2" customWidth="1"/>
    <col min="14340" max="14340" width="9.75" style="2" customWidth="1"/>
    <col min="14341" max="14341" width="10.875" style="2" customWidth="1"/>
    <col min="14342" max="14342" width="6" style="2" customWidth="1"/>
    <col min="14343" max="14343" width="5.625" style="2" customWidth="1"/>
    <col min="14344" max="14344" width="10.125" style="2" customWidth="1"/>
    <col min="14345" max="14345" width="15" style="2" customWidth="1"/>
    <col min="14346" max="14592" width="9" style="2"/>
    <col min="14593" max="14593" width="9.75" style="2" customWidth="1"/>
    <col min="14594" max="14594" width="8.625" style="2" customWidth="1"/>
    <col min="14595" max="14595" width="4.625" style="2" customWidth="1"/>
    <col min="14596" max="14596" width="9.75" style="2" customWidth="1"/>
    <col min="14597" max="14597" width="10.875" style="2" customWidth="1"/>
    <col min="14598" max="14598" width="6" style="2" customWidth="1"/>
    <col min="14599" max="14599" width="5.625" style="2" customWidth="1"/>
    <col min="14600" max="14600" width="10.125" style="2" customWidth="1"/>
    <col min="14601" max="14601" width="15" style="2" customWidth="1"/>
    <col min="14602" max="14848" width="9" style="2"/>
    <col min="14849" max="14849" width="9.75" style="2" customWidth="1"/>
    <col min="14850" max="14850" width="8.625" style="2" customWidth="1"/>
    <col min="14851" max="14851" width="4.625" style="2" customWidth="1"/>
    <col min="14852" max="14852" width="9.75" style="2" customWidth="1"/>
    <col min="14853" max="14853" width="10.875" style="2" customWidth="1"/>
    <col min="14854" max="14854" width="6" style="2" customWidth="1"/>
    <col min="14855" max="14855" width="5.625" style="2" customWidth="1"/>
    <col min="14856" max="14856" width="10.125" style="2" customWidth="1"/>
    <col min="14857" max="14857" width="15" style="2" customWidth="1"/>
    <col min="14858" max="15104" width="9" style="2"/>
    <col min="15105" max="15105" width="9.75" style="2" customWidth="1"/>
    <col min="15106" max="15106" width="8.625" style="2" customWidth="1"/>
    <col min="15107" max="15107" width="4.625" style="2" customWidth="1"/>
    <col min="15108" max="15108" width="9.75" style="2" customWidth="1"/>
    <col min="15109" max="15109" width="10.875" style="2" customWidth="1"/>
    <col min="15110" max="15110" width="6" style="2" customWidth="1"/>
    <col min="15111" max="15111" width="5.625" style="2" customWidth="1"/>
    <col min="15112" max="15112" width="10.125" style="2" customWidth="1"/>
    <col min="15113" max="15113" width="15" style="2" customWidth="1"/>
    <col min="15114" max="15360" width="9" style="2"/>
    <col min="15361" max="15361" width="9.75" style="2" customWidth="1"/>
    <col min="15362" max="15362" width="8.625" style="2" customWidth="1"/>
    <col min="15363" max="15363" width="4.625" style="2" customWidth="1"/>
    <col min="15364" max="15364" width="9.75" style="2" customWidth="1"/>
    <col min="15365" max="15365" width="10.875" style="2" customWidth="1"/>
    <col min="15366" max="15366" width="6" style="2" customWidth="1"/>
    <col min="15367" max="15367" width="5.625" style="2" customWidth="1"/>
    <col min="15368" max="15368" width="10.125" style="2" customWidth="1"/>
    <col min="15369" max="15369" width="15" style="2" customWidth="1"/>
    <col min="15370" max="15616" width="9" style="2"/>
    <col min="15617" max="15617" width="9.75" style="2" customWidth="1"/>
    <col min="15618" max="15618" width="8.625" style="2" customWidth="1"/>
    <col min="15619" max="15619" width="4.625" style="2" customWidth="1"/>
    <col min="15620" max="15620" width="9.75" style="2" customWidth="1"/>
    <col min="15621" max="15621" width="10.875" style="2" customWidth="1"/>
    <col min="15622" max="15622" width="6" style="2" customWidth="1"/>
    <col min="15623" max="15623" width="5.625" style="2" customWidth="1"/>
    <col min="15624" max="15624" width="10.125" style="2" customWidth="1"/>
    <col min="15625" max="15625" width="15" style="2" customWidth="1"/>
    <col min="15626" max="15872" width="9" style="2"/>
    <col min="15873" max="15873" width="9.75" style="2" customWidth="1"/>
    <col min="15874" max="15874" width="8.625" style="2" customWidth="1"/>
    <col min="15875" max="15875" width="4.625" style="2" customWidth="1"/>
    <col min="15876" max="15876" width="9.75" style="2" customWidth="1"/>
    <col min="15877" max="15877" width="10.875" style="2" customWidth="1"/>
    <col min="15878" max="15878" width="6" style="2" customWidth="1"/>
    <col min="15879" max="15879" width="5.625" style="2" customWidth="1"/>
    <col min="15880" max="15880" width="10.125" style="2" customWidth="1"/>
    <col min="15881" max="15881" width="15" style="2" customWidth="1"/>
    <col min="15882" max="16128" width="9" style="2"/>
    <col min="16129" max="16129" width="9.75" style="2" customWidth="1"/>
    <col min="16130" max="16130" width="8.625" style="2" customWidth="1"/>
    <col min="16131" max="16131" width="4.625" style="2" customWidth="1"/>
    <col min="16132" max="16132" width="9.75" style="2" customWidth="1"/>
    <col min="16133" max="16133" width="10.875" style="2" customWidth="1"/>
    <col min="16134" max="16134" width="6" style="2" customWidth="1"/>
    <col min="16135" max="16135" width="5.625" style="2" customWidth="1"/>
    <col min="16136" max="16136" width="10.125" style="2" customWidth="1"/>
    <col min="16137" max="16137" width="15" style="2" customWidth="1"/>
    <col min="16138" max="16384" width="9" style="2"/>
  </cols>
  <sheetData>
    <row r="1" spans="1:10">
      <c r="A1" s="151"/>
      <c r="B1" s="151"/>
      <c r="C1" s="151"/>
      <c r="D1" s="151"/>
      <c r="E1" s="151"/>
      <c r="F1" s="151"/>
    </row>
    <row r="2" spans="1:10">
      <c r="A2" s="152"/>
      <c r="B2" s="152"/>
      <c r="C2" s="152"/>
      <c r="D2" s="152"/>
      <c r="E2" s="151"/>
      <c r="F2" s="151"/>
      <c r="H2" s="738" t="s">
        <v>363</v>
      </c>
      <c r="I2" s="738"/>
    </row>
    <row r="3" spans="1:10" ht="20.25">
      <c r="A3" s="739" t="s">
        <v>364</v>
      </c>
      <c r="B3" s="739"/>
      <c r="C3" s="739"/>
      <c r="D3" s="739"/>
      <c r="E3" s="739"/>
      <c r="F3" s="739"/>
      <c r="G3" s="739"/>
      <c r="H3" s="739"/>
      <c r="I3" s="739"/>
      <c r="J3" s="153" t="s">
        <v>365</v>
      </c>
    </row>
    <row r="4" spans="1:10" ht="20.100000000000001" customHeight="1">
      <c r="A4" s="153" t="s">
        <v>366</v>
      </c>
      <c r="B4" s="740" t="s">
        <v>367</v>
      </c>
      <c r="C4" s="740"/>
      <c r="D4" s="740"/>
      <c r="E4" s="154" t="s">
        <v>368</v>
      </c>
      <c r="F4" s="740" t="str">
        <f>柜体!D3</f>
        <v>刘万兴</v>
      </c>
      <c r="G4" s="740"/>
      <c r="H4" s="3" t="s">
        <v>369</v>
      </c>
      <c r="I4" s="155" t="str">
        <f>SUM(E10:E33)&amp;"块"</f>
        <v>0块</v>
      </c>
    </row>
    <row r="5" spans="1:10" ht="20.100000000000001" customHeight="1">
      <c r="A5" s="2" t="s">
        <v>197</v>
      </c>
      <c r="B5" s="740" t="str">
        <f>柜体!D4</f>
        <v>S400374221</v>
      </c>
      <c r="C5" s="741"/>
      <c r="D5" s="741"/>
      <c r="E5" s="154" t="s">
        <v>370</v>
      </c>
      <c r="F5" s="742"/>
      <c r="G5" s="742"/>
      <c r="H5" s="3" t="s">
        <v>371</v>
      </c>
      <c r="I5" s="156"/>
    </row>
    <row r="6" spans="1:10" ht="20.100000000000001" customHeight="1">
      <c r="A6" s="157" t="s">
        <v>372</v>
      </c>
      <c r="B6" s="740" t="s">
        <v>367</v>
      </c>
      <c r="C6" s="740"/>
      <c r="D6" s="740"/>
      <c r="E6" s="158" t="s">
        <v>373</v>
      </c>
      <c r="F6" s="743">
        <v>89251111</v>
      </c>
      <c r="G6" s="743"/>
      <c r="H6" s="3" t="s">
        <v>374</v>
      </c>
      <c r="I6" s="155">
        <v>89251111</v>
      </c>
    </row>
    <row r="7" spans="1:10" ht="20.100000000000001" customHeight="1">
      <c r="A7" s="159" t="s">
        <v>375</v>
      </c>
      <c r="B7" s="743" t="s">
        <v>376</v>
      </c>
      <c r="C7" s="743"/>
      <c r="D7" s="743"/>
      <c r="E7" s="158" t="s">
        <v>377</v>
      </c>
      <c r="F7" s="743">
        <v>80529723</v>
      </c>
      <c r="G7" s="743"/>
      <c r="H7" s="3" t="s">
        <v>378</v>
      </c>
      <c r="I7" s="160">
        <v>80529723</v>
      </c>
    </row>
    <row r="8" spans="1:10" ht="20.100000000000001" customHeight="1">
      <c r="A8" s="157" t="s">
        <v>379</v>
      </c>
      <c r="B8" s="743" t="s">
        <v>380</v>
      </c>
      <c r="C8" s="743"/>
      <c r="D8" s="743"/>
      <c r="E8" s="743"/>
      <c r="F8" s="743"/>
      <c r="G8" s="743"/>
      <c r="H8" s="159" t="s">
        <v>381</v>
      </c>
      <c r="I8" s="155" t="s">
        <v>382</v>
      </c>
    </row>
    <row r="9" spans="1:10" ht="20.100000000000001" customHeight="1">
      <c r="A9" s="161" t="s">
        <v>383</v>
      </c>
      <c r="B9" s="161" t="s">
        <v>0</v>
      </c>
      <c r="C9" s="161" t="s">
        <v>384</v>
      </c>
      <c r="D9" s="161" t="s">
        <v>385</v>
      </c>
      <c r="E9" s="162" t="s">
        <v>21</v>
      </c>
      <c r="F9" s="737" t="s">
        <v>386</v>
      </c>
      <c r="G9" s="737"/>
      <c r="H9" s="737"/>
      <c r="I9" s="161" t="s">
        <v>22</v>
      </c>
    </row>
    <row r="10" spans="1:10" ht="20.100000000000001" customHeight="1">
      <c r="A10" s="163"/>
      <c r="B10" s="164"/>
      <c r="C10" s="161" t="s">
        <v>384</v>
      </c>
      <c r="D10" s="164"/>
      <c r="E10" s="164"/>
      <c r="F10" s="737"/>
      <c r="G10" s="737"/>
      <c r="H10" s="737"/>
      <c r="I10" s="161"/>
    </row>
    <row r="11" spans="1:10" ht="20.100000000000001" customHeight="1">
      <c r="A11" s="163"/>
      <c r="B11" s="164"/>
      <c r="C11" s="161" t="s">
        <v>384</v>
      </c>
      <c r="D11" s="164"/>
      <c r="E11" s="164"/>
      <c r="F11" s="737"/>
      <c r="G11" s="737"/>
      <c r="H11" s="737"/>
      <c r="I11" s="161"/>
    </row>
    <row r="12" spans="1:10" ht="20.100000000000001" customHeight="1">
      <c r="A12" s="163"/>
      <c r="B12" s="164"/>
      <c r="C12" s="161" t="s">
        <v>384</v>
      </c>
      <c r="D12" s="164"/>
      <c r="E12" s="164"/>
      <c r="F12" s="737"/>
      <c r="G12" s="737"/>
      <c r="H12" s="737"/>
      <c r="I12" s="161"/>
    </row>
    <row r="13" spans="1:10" ht="20.100000000000001" customHeight="1">
      <c r="A13" s="163"/>
      <c r="B13" s="164"/>
      <c r="C13" s="161" t="s">
        <v>384</v>
      </c>
      <c r="D13" s="164"/>
      <c r="E13" s="164"/>
      <c r="F13" s="737"/>
      <c r="G13" s="737"/>
      <c r="H13" s="737"/>
      <c r="I13" s="161"/>
    </row>
    <row r="14" spans="1:10" ht="20.100000000000001" customHeight="1">
      <c r="A14" s="163"/>
      <c r="B14" s="165"/>
      <c r="C14" s="161" t="s">
        <v>384</v>
      </c>
      <c r="D14" s="165"/>
      <c r="E14" s="164"/>
      <c r="F14" s="737"/>
      <c r="G14" s="737"/>
      <c r="H14" s="737"/>
      <c r="I14" s="161"/>
    </row>
    <row r="15" spans="1:10" ht="20.100000000000001" customHeight="1">
      <c r="A15" s="163"/>
      <c r="B15" s="165"/>
      <c r="C15" s="161" t="s">
        <v>384</v>
      </c>
      <c r="D15" s="165"/>
      <c r="E15" s="164"/>
      <c r="F15" s="737"/>
      <c r="G15" s="737"/>
      <c r="H15" s="737"/>
      <c r="I15" s="161"/>
    </row>
    <row r="16" spans="1:10" ht="20.100000000000001" customHeight="1">
      <c r="A16" s="163"/>
      <c r="B16" s="165"/>
      <c r="C16" s="161" t="s">
        <v>384</v>
      </c>
      <c r="D16" s="165"/>
      <c r="E16" s="164"/>
      <c r="F16" s="737"/>
      <c r="G16" s="737"/>
      <c r="H16" s="737"/>
      <c r="I16" s="161"/>
    </row>
    <row r="17" spans="1:9" ht="20.100000000000001" customHeight="1">
      <c r="A17" s="163"/>
      <c r="B17" s="165"/>
      <c r="C17" s="161" t="s">
        <v>384</v>
      </c>
      <c r="D17" s="165"/>
      <c r="E17" s="164"/>
      <c r="F17" s="737"/>
      <c r="G17" s="737"/>
      <c r="H17" s="737"/>
      <c r="I17" s="161"/>
    </row>
    <row r="18" spans="1:9" ht="20.100000000000001" customHeight="1">
      <c r="A18" s="163"/>
      <c r="B18" s="165"/>
      <c r="C18" s="161" t="s">
        <v>384</v>
      </c>
      <c r="D18" s="165"/>
      <c r="E18" s="164"/>
      <c r="F18" s="737"/>
      <c r="G18" s="737"/>
      <c r="H18" s="737"/>
      <c r="I18" s="161"/>
    </row>
    <row r="19" spans="1:9" ht="20.100000000000001" customHeight="1">
      <c r="A19" s="163"/>
      <c r="B19" s="165"/>
      <c r="C19" s="161" t="s">
        <v>384</v>
      </c>
      <c r="D19" s="165"/>
      <c r="E19" s="165"/>
      <c r="F19" s="737"/>
      <c r="G19" s="737"/>
      <c r="H19" s="737"/>
      <c r="I19" s="161"/>
    </row>
    <row r="20" spans="1:9" ht="20.100000000000001" customHeight="1">
      <c r="A20" s="166"/>
      <c r="B20" s="165"/>
      <c r="C20" s="161" t="s">
        <v>384</v>
      </c>
      <c r="D20" s="165"/>
      <c r="E20" s="164"/>
      <c r="F20" s="737"/>
      <c r="G20" s="737"/>
      <c r="H20" s="737"/>
      <c r="I20" s="161"/>
    </row>
    <row r="21" spans="1:9" ht="20.100000000000001" customHeight="1">
      <c r="A21" s="166"/>
      <c r="B21" s="165"/>
      <c r="C21" s="161" t="s">
        <v>384</v>
      </c>
      <c r="D21" s="165"/>
      <c r="E21" s="164"/>
      <c r="F21" s="737"/>
      <c r="G21" s="737"/>
      <c r="H21" s="737"/>
      <c r="I21" s="161"/>
    </row>
    <row r="22" spans="1:9" ht="20.100000000000001" customHeight="1">
      <c r="A22" s="167"/>
      <c r="B22" s="165"/>
      <c r="C22" s="161" t="s">
        <v>384</v>
      </c>
      <c r="D22" s="165"/>
      <c r="E22" s="165"/>
      <c r="F22" s="737"/>
      <c r="G22" s="737"/>
      <c r="H22" s="737"/>
      <c r="I22" s="161"/>
    </row>
    <row r="23" spans="1:9" ht="20.100000000000001" customHeight="1">
      <c r="A23" s="167"/>
      <c r="B23" s="165"/>
      <c r="C23" s="161" t="s">
        <v>384</v>
      </c>
      <c r="D23" s="164"/>
      <c r="E23" s="165"/>
      <c r="F23" s="737"/>
      <c r="G23" s="737"/>
      <c r="H23" s="737"/>
      <c r="I23" s="161"/>
    </row>
    <row r="24" spans="1:9" ht="20.100000000000001" customHeight="1">
      <c r="A24" s="168"/>
      <c r="B24" s="165"/>
      <c r="C24" s="161" t="s">
        <v>384</v>
      </c>
      <c r="D24" s="164"/>
      <c r="E24" s="165"/>
      <c r="F24" s="737"/>
      <c r="G24" s="737"/>
      <c r="H24" s="737"/>
      <c r="I24" s="161"/>
    </row>
    <row r="25" spans="1:9" ht="20.100000000000001" customHeight="1">
      <c r="A25" s="167"/>
      <c r="B25" s="165"/>
      <c r="C25" s="161" t="s">
        <v>384</v>
      </c>
      <c r="D25" s="165"/>
      <c r="E25" s="164"/>
      <c r="F25" s="737"/>
      <c r="G25" s="737"/>
      <c r="H25" s="737"/>
      <c r="I25" s="161"/>
    </row>
    <row r="26" spans="1:9" ht="20.100000000000001" customHeight="1">
      <c r="A26" s="167"/>
      <c r="B26" s="165"/>
      <c r="C26" s="161" t="s">
        <v>384</v>
      </c>
      <c r="D26" s="165"/>
      <c r="E26" s="164"/>
      <c r="F26" s="737"/>
      <c r="G26" s="737"/>
      <c r="H26" s="737"/>
      <c r="I26" s="161"/>
    </row>
    <row r="27" spans="1:9" ht="20.100000000000001" customHeight="1">
      <c r="A27" s="167"/>
      <c r="B27" s="165"/>
      <c r="C27" s="161" t="s">
        <v>384</v>
      </c>
      <c r="D27" s="165"/>
      <c r="E27" s="164"/>
      <c r="F27" s="737"/>
      <c r="G27" s="737"/>
      <c r="H27" s="737"/>
      <c r="I27" s="161"/>
    </row>
    <row r="28" spans="1:9" ht="20.100000000000001" customHeight="1">
      <c r="A28" s="169"/>
      <c r="B28" s="170"/>
      <c r="C28" s="171"/>
      <c r="D28" s="170"/>
      <c r="E28" s="172"/>
      <c r="F28" s="745"/>
      <c r="G28" s="745"/>
      <c r="H28" s="745"/>
      <c r="I28" s="161"/>
    </row>
    <row r="29" spans="1:9" ht="20.100000000000001" customHeight="1">
      <c r="A29" s="169" t="s">
        <v>387</v>
      </c>
      <c r="B29" s="171">
        <v>75</v>
      </c>
      <c r="C29" s="171" t="s">
        <v>384</v>
      </c>
      <c r="D29" s="171"/>
      <c r="E29" s="173"/>
      <c r="F29" s="745" t="s">
        <v>388</v>
      </c>
      <c r="G29" s="745"/>
      <c r="H29" s="745"/>
      <c r="I29" s="161"/>
    </row>
    <row r="30" spans="1:9" ht="20.100000000000001" customHeight="1">
      <c r="A30" s="169" t="s">
        <v>389</v>
      </c>
      <c r="B30" s="171">
        <v>2400</v>
      </c>
      <c r="C30" s="171" t="s">
        <v>384</v>
      </c>
      <c r="D30" s="171"/>
      <c r="E30" s="173"/>
      <c r="F30" s="745" t="s">
        <v>390</v>
      </c>
      <c r="G30" s="745"/>
      <c r="H30" s="745"/>
      <c r="I30" s="161"/>
    </row>
    <row r="31" spans="1:9" ht="20.100000000000001" customHeight="1">
      <c r="A31" s="174" t="s">
        <v>391</v>
      </c>
      <c r="B31" s="161">
        <v>2400</v>
      </c>
      <c r="C31" s="161" t="s">
        <v>384</v>
      </c>
      <c r="D31" s="161">
        <v>80</v>
      </c>
      <c r="E31" s="175"/>
      <c r="F31" s="737"/>
      <c r="G31" s="737"/>
      <c r="H31" s="737"/>
      <c r="I31" s="161"/>
    </row>
    <row r="32" spans="1:9" ht="20.100000000000001" customHeight="1">
      <c r="A32" s="176"/>
      <c r="B32" s="177"/>
      <c r="C32" s="177"/>
      <c r="D32" s="177"/>
      <c r="E32" s="178"/>
      <c r="F32" s="744"/>
      <c r="G32" s="744"/>
      <c r="H32" s="744"/>
      <c r="I32" s="177"/>
    </row>
    <row r="33" spans="1:9" ht="20.100000000000001" customHeight="1">
      <c r="A33" s="176"/>
      <c r="B33" s="177"/>
      <c r="C33" s="177"/>
      <c r="D33" s="177"/>
      <c r="E33" s="179"/>
      <c r="F33" s="744"/>
      <c r="G33" s="744"/>
      <c r="H33" s="744"/>
      <c r="I33" s="177"/>
    </row>
    <row r="34" spans="1:9" ht="20.100000000000001" customHeight="1">
      <c r="A34" s="746"/>
      <c r="B34" s="747"/>
      <c r="C34" s="747"/>
      <c r="D34" s="747"/>
      <c r="E34" s="747"/>
      <c r="F34" s="747"/>
      <c r="G34" s="747"/>
      <c r="H34" s="747"/>
      <c r="I34" s="747"/>
    </row>
    <row r="35" spans="1:9" ht="20.100000000000001" customHeight="1">
      <c r="A35" s="748"/>
      <c r="B35" s="748"/>
      <c r="C35" s="748"/>
      <c r="D35" s="748"/>
      <c r="E35" s="748"/>
      <c r="F35" s="748"/>
      <c r="G35" s="748"/>
      <c r="H35" s="748"/>
      <c r="I35" s="748"/>
    </row>
    <row r="36" spans="1:9" ht="20.100000000000001" customHeight="1">
      <c r="A36" s="749" t="s">
        <v>392</v>
      </c>
      <c r="B36" s="749"/>
      <c r="C36" s="749"/>
      <c r="D36" s="749"/>
      <c r="E36" s="749"/>
      <c r="F36" s="749"/>
      <c r="G36" s="749"/>
      <c r="H36" s="749"/>
      <c r="I36" s="749"/>
    </row>
    <row r="37" spans="1:9" ht="20.100000000000001" customHeight="1">
      <c r="A37" s="180"/>
      <c r="B37" s="181"/>
      <c r="C37" s="182"/>
      <c r="D37" s="182"/>
      <c r="E37" s="182"/>
      <c r="F37" s="183"/>
      <c r="G37" s="184"/>
      <c r="H37" s="183"/>
      <c r="I37" s="185"/>
    </row>
    <row r="38" spans="1:9" s="182" customFormat="1" ht="20.100000000000001" customHeight="1">
      <c r="A38" s="186" t="s">
        <v>393</v>
      </c>
      <c r="B38" s="750"/>
      <c r="C38" s="750"/>
      <c r="D38" s="154"/>
      <c r="E38" s="187"/>
      <c r="F38" s="751" t="s">
        <v>394</v>
      </c>
      <c r="G38" s="751"/>
      <c r="H38" s="154"/>
      <c r="I38" s="185"/>
    </row>
    <row r="39" spans="1:9" ht="20.100000000000001" customHeight="1">
      <c r="A39" s="188"/>
      <c r="B39" s="752"/>
      <c r="C39" s="753"/>
      <c r="D39" s="189"/>
      <c r="E39" s="185"/>
      <c r="F39" s="189"/>
      <c r="G39" s="190"/>
      <c r="H39" s="189"/>
      <c r="I39" s="191"/>
    </row>
    <row r="40" spans="1:9" ht="20.100000000000001" customHeight="1">
      <c r="A40" s="188"/>
      <c r="B40" s="189"/>
      <c r="C40" s="183"/>
      <c r="D40" s="189"/>
      <c r="E40" s="185"/>
      <c r="F40" s="189"/>
      <c r="G40" s="190"/>
      <c r="H40" s="189"/>
      <c r="I40" s="191"/>
    </row>
    <row r="41" spans="1:9" ht="21.75" customHeight="1">
      <c r="A41" s="188"/>
      <c r="B41" s="189"/>
      <c r="C41" s="183"/>
      <c r="D41" s="189"/>
      <c r="E41" s="185"/>
      <c r="F41" s="189"/>
      <c r="G41" s="190"/>
      <c r="H41" s="189"/>
      <c r="I41" s="191"/>
    </row>
    <row r="42" spans="1:9" ht="21.75" customHeight="1">
      <c r="A42" s="188"/>
      <c r="B42" s="189"/>
      <c r="C42" s="183"/>
      <c r="D42" s="189"/>
      <c r="E42" s="185"/>
      <c r="F42" s="189"/>
      <c r="G42" s="190"/>
      <c r="H42" s="189"/>
      <c r="I42" s="191"/>
    </row>
    <row r="43" spans="1:9" ht="21.75" customHeight="1">
      <c r="A43" s="188"/>
      <c r="B43" s="189"/>
      <c r="C43" s="183"/>
      <c r="D43" s="189"/>
      <c r="E43" s="185"/>
      <c r="F43" s="189"/>
      <c r="G43" s="190"/>
      <c r="H43" s="189"/>
      <c r="I43" s="191"/>
    </row>
    <row r="44" spans="1:9" ht="21.75" customHeight="1">
      <c r="A44" s="188"/>
      <c r="B44" s="189"/>
      <c r="C44" s="183"/>
      <c r="D44" s="189"/>
      <c r="E44" s="185"/>
      <c r="F44" s="189"/>
      <c r="G44" s="190"/>
      <c r="H44" s="189"/>
      <c r="I44" s="191"/>
    </row>
    <row r="45" spans="1:9" ht="21.75" customHeight="1">
      <c r="A45" s="188"/>
      <c r="B45" s="189"/>
      <c r="C45" s="189"/>
      <c r="D45" s="189"/>
      <c r="E45" s="191"/>
      <c r="F45" s="189"/>
      <c r="G45" s="190"/>
      <c r="H45" s="189"/>
      <c r="I45" s="191"/>
    </row>
    <row r="46" spans="1:9" ht="20.25">
      <c r="A46" s="192"/>
      <c r="B46" s="193"/>
      <c r="C46" s="192"/>
      <c r="E46" s="192"/>
      <c r="F46" s="192"/>
      <c r="G46" s="192"/>
      <c r="H46" s="192"/>
      <c r="I46" s="192"/>
    </row>
    <row r="47" spans="1:9" ht="20.25">
      <c r="A47" s="192"/>
      <c r="B47" s="192"/>
      <c r="C47" s="192"/>
      <c r="D47" s="192"/>
      <c r="E47" s="192"/>
      <c r="F47" s="192"/>
      <c r="G47" s="192"/>
      <c r="H47" s="192"/>
      <c r="I47" s="192"/>
    </row>
    <row r="48" spans="1:9" ht="20.25">
      <c r="A48" s="192"/>
      <c r="B48" s="192"/>
      <c r="C48" s="192"/>
      <c r="D48" s="192"/>
      <c r="E48" s="192"/>
      <c r="F48" s="192"/>
      <c r="G48" s="192"/>
      <c r="H48" s="192"/>
      <c r="I48" s="192"/>
    </row>
    <row r="49" spans="1:9" ht="20.25">
      <c r="A49" s="192"/>
      <c r="B49" s="192"/>
      <c r="C49" s="192"/>
      <c r="D49" s="192"/>
      <c r="E49" s="192"/>
      <c r="F49" s="192"/>
      <c r="G49" s="192"/>
      <c r="H49" s="192"/>
      <c r="I49" s="192"/>
    </row>
    <row r="50" spans="1:9" ht="20.25">
      <c r="A50" s="192"/>
      <c r="B50" s="192"/>
      <c r="C50" s="192"/>
      <c r="D50" s="192"/>
      <c r="E50" s="192"/>
      <c r="F50" s="192"/>
      <c r="G50" s="192"/>
      <c r="H50" s="192"/>
      <c r="I50" s="192"/>
    </row>
    <row r="51" spans="1:9" ht="20.25">
      <c r="A51" s="192"/>
      <c r="B51" s="192"/>
      <c r="C51" s="192"/>
      <c r="D51" s="192"/>
      <c r="E51" s="192"/>
      <c r="F51" s="192"/>
      <c r="G51" s="192"/>
      <c r="H51" s="192"/>
      <c r="I51" s="192"/>
    </row>
    <row r="52" spans="1:9" ht="20.25">
      <c r="A52" s="192"/>
      <c r="B52" s="192"/>
      <c r="C52" s="192"/>
      <c r="D52" s="192"/>
      <c r="E52" s="192"/>
      <c r="F52" s="192"/>
      <c r="G52" s="192"/>
      <c r="H52" s="192"/>
      <c r="I52" s="192"/>
    </row>
    <row r="53" spans="1:9" ht="20.25">
      <c r="A53" s="192"/>
      <c r="B53" s="192"/>
      <c r="C53" s="192"/>
      <c r="D53" s="192"/>
      <c r="E53" s="192"/>
      <c r="F53" s="192"/>
      <c r="G53" s="192"/>
      <c r="H53" s="192"/>
      <c r="I53" s="192"/>
    </row>
    <row r="54" spans="1:9" ht="20.25">
      <c r="A54" s="192"/>
      <c r="B54" s="192"/>
      <c r="C54" s="192"/>
      <c r="D54" s="192"/>
      <c r="E54" s="192"/>
      <c r="F54" s="192"/>
      <c r="G54" s="192"/>
      <c r="H54" s="192"/>
      <c r="I54" s="192"/>
    </row>
    <row r="55" spans="1:9" ht="20.25">
      <c r="A55" s="192"/>
      <c r="B55" s="192"/>
      <c r="C55" s="192"/>
      <c r="D55" s="192"/>
      <c r="E55" s="192"/>
      <c r="F55" s="192"/>
      <c r="G55" s="192"/>
      <c r="H55" s="192"/>
      <c r="I55" s="192"/>
    </row>
    <row r="56" spans="1:9" ht="20.25">
      <c r="A56" s="192"/>
      <c r="B56" s="192"/>
      <c r="C56" s="192"/>
      <c r="D56" s="192"/>
      <c r="E56" s="192"/>
      <c r="F56" s="192"/>
      <c r="G56" s="192"/>
      <c r="H56" s="192"/>
      <c r="I56" s="192"/>
    </row>
    <row r="57" spans="1:9" ht="20.25">
      <c r="A57" s="192"/>
      <c r="B57" s="192"/>
      <c r="C57" s="192"/>
      <c r="D57" s="192"/>
      <c r="E57" s="192"/>
      <c r="F57" s="192"/>
      <c r="G57" s="192"/>
      <c r="H57" s="192"/>
      <c r="I57" s="192"/>
    </row>
    <row r="58" spans="1:9" ht="20.25">
      <c r="A58" s="192"/>
      <c r="B58" s="192"/>
      <c r="C58" s="192"/>
      <c r="D58" s="192"/>
      <c r="E58" s="192"/>
      <c r="F58" s="192"/>
      <c r="G58" s="192"/>
      <c r="H58" s="192"/>
      <c r="I58" s="192"/>
    </row>
    <row r="59" spans="1:9" ht="20.25">
      <c r="A59" s="192"/>
      <c r="B59" s="192"/>
      <c r="C59" s="192"/>
      <c r="D59" s="192"/>
      <c r="E59" s="192"/>
      <c r="F59" s="192"/>
      <c r="G59" s="192"/>
      <c r="H59" s="192"/>
      <c r="I59" s="192"/>
    </row>
    <row r="60" spans="1:9" ht="20.25">
      <c r="A60" s="192"/>
      <c r="B60" s="192"/>
      <c r="C60" s="192"/>
      <c r="D60" s="192"/>
      <c r="E60" s="192"/>
      <c r="F60" s="192"/>
      <c r="G60" s="192"/>
      <c r="H60" s="192"/>
      <c r="I60" s="192"/>
    </row>
    <row r="61" spans="1:9" ht="20.25">
      <c r="A61" s="192"/>
      <c r="B61" s="192"/>
      <c r="C61" s="192"/>
      <c r="D61" s="192"/>
      <c r="E61" s="192"/>
      <c r="F61" s="192"/>
      <c r="G61" s="192"/>
      <c r="H61" s="192"/>
      <c r="I61" s="192"/>
    </row>
    <row r="62" spans="1:9" ht="20.25">
      <c r="A62" s="192"/>
      <c r="B62" s="192"/>
      <c r="C62" s="192"/>
      <c r="D62" s="192"/>
      <c r="E62" s="192"/>
      <c r="F62" s="192"/>
      <c r="G62" s="192"/>
      <c r="H62" s="192"/>
      <c r="I62" s="192"/>
    </row>
    <row r="63" spans="1:9" ht="20.25">
      <c r="A63" s="192"/>
      <c r="B63" s="192"/>
      <c r="C63" s="192"/>
      <c r="D63" s="192"/>
      <c r="E63" s="192"/>
      <c r="F63" s="192"/>
      <c r="G63" s="192"/>
      <c r="H63" s="192"/>
      <c r="I63" s="192"/>
    </row>
    <row r="64" spans="1:9" ht="20.25">
      <c r="A64" s="192"/>
      <c r="B64" s="192"/>
      <c r="C64" s="192"/>
      <c r="D64" s="192"/>
      <c r="E64" s="192"/>
      <c r="F64" s="192"/>
      <c r="G64" s="192"/>
      <c r="H64" s="192"/>
      <c r="I64" s="192"/>
    </row>
    <row r="65" spans="1:9" ht="20.25">
      <c r="A65" s="192"/>
      <c r="B65" s="192"/>
      <c r="C65" s="192"/>
      <c r="D65" s="192"/>
      <c r="E65" s="192"/>
      <c r="F65" s="192"/>
      <c r="G65" s="192"/>
      <c r="H65" s="192"/>
      <c r="I65" s="192"/>
    </row>
    <row r="66" spans="1:9" ht="20.25">
      <c r="A66" s="192"/>
      <c r="B66" s="192"/>
      <c r="C66" s="192"/>
      <c r="D66" s="192"/>
      <c r="E66" s="192"/>
      <c r="F66" s="192"/>
      <c r="G66" s="192"/>
      <c r="H66" s="192"/>
      <c r="I66" s="192"/>
    </row>
    <row r="67" spans="1:9" ht="20.25">
      <c r="A67" s="192"/>
      <c r="B67" s="192"/>
      <c r="C67" s="192"/>
      <c r="D67" s="192"/>
      <c r="E67" s="192"/>
      <c r="F67" s="192"/>
      <c r="G67" s="192"/>
      <c r="H67" s="192"/>
      <c r="I67" s="192"/>
    </row>
    <row r="68" spans="1:9" ht="20.25">
      <c r="A68" s="192"/>
      <c r="B68" s="192"/>
      <c r="C68" s="192"/>
      <c r="D68" s="192"/>
      <c r="E68" s="192"/>
      <c r="F68" s="192"/>
      <c r="G68" s="192"/>
      <c r="H68" s="192"/>
      <c r="I68" s="192"/>
    </row>
    <row r="69" spans="1:9" ht="20.25">
      <c r="A69" s="192"/>
      <c r="B69" s="192"/>
      <c r="C69" s="192"/>
      <c r="D69" s="192"/>
      <c r="E69" s="192"/>
      <c r="F69" s="192"/>
      <c r="G69" s="192"/>
      <c r="H69" s="192"/>
      <c r="I69" s="192"/>
    </row>
    <row r="70" spans="1:9" ht="20.25">
      <c r="A70" s="192"/>
      <c r="B70" s="192"/>
      <c r="C70" s="192"/>
      <c r="D70" s="192"/>
      <c r="E70" s="192"/>
      <c r="F70" s="192"/>
      <c r="G70" s="192"/>
      <c r="H70" s="192"/>
      <c r="I70" s="192"/>
    </row>
    <row r="71" spans="1:9" ht="20.25">
      <c r="A71" s="192"/>
      <c r="B71" s="192"/>
      <c r="C71" s="192"/>
      <c r="D71" s="192"/>
      <c r="E71" s="192"/>
      <c r="F71" s="192"/>
      <c r="G71" s="192"/>
      <c r="H71" s="192"/>
      <c r="I71" s="192"/>
    </row>
    <row r="72" spans="1:9" ht="20.25">
      <c r="A72" s="192"/>
      <c r="B72" s="192"/>
      <c r="C72" s="192"/>
      <c r="D72" s="192"/>
      <c r="E72" s="192"/>
      <c r="F72" s="192"/>
      <c r="G72" s="192"/>
      <c r="H72" s="192"/>
      <c r="I72" s="192"/>
    </row>
    <row r="73" spans="1:9" ht="20.25">
      <c r="A73" s="192"/>
      <c r="B73" s="192"/>
      <c r="C73" s="192"/>
      <c r="D73" s="192"/>
      <c r="E73" s="192"/>
      <c r="F73" s="192"/>
      <c r="G73" s="192"/>
      <c r="H73" s="192"/>
      <c r="I73" s="192"/>
    </row>
    <row r="74" spans="1:9" ht="20.25">
      <c r="A74" s="192"/>
      <c r="B74" s="192"/>
      <c r="C74" s="192"/>
      <c r="D74" s="192"/>
      <c r="E74" s="192"/>
      <c r="F74" s="192"/>
      <c r="G74" s="192"/>
      <c r="H74" s="192"/>
      <c r="I74" s="192"/>
    </row>
    <row r="75" spans="1:9" ht="20.25">
      <c r="A75" s="192"/>
      <c r="B75" s="192"/>
      <c r="C75" s="192"/>
      <c r="D75" s="192"/>
      <c r="E75" s="192"/>
      <c r="F75" s="192"/>
      <c r="G75" s="192"/>
      <c r="H75" s="192"/>
      <c r="I75" s="192"/>
    </row>
    <row r="76" spans="1:9" ht="20.25">
      <c r="A76" s="192"/>
      <c r="B76" s="192"/>
      <c r="C76" s="192"/>
      <c r="D76" s="192"/>
      <c r="E76" s="192"/>
      <c r="F76" s="192"/>
      <c r="G76" s="192"/>
      <c r="H76" s="192"/>
      <c r="I76" s="192"/>
    </row>
    <row r="77" spans="1:9" ht="20.25">
      <c r="A77" s="192"/>
      <c r="B77" s="192"/>
      <c r="C77" s="192"/>
      <c r="D77" s="192"/>
      <c r="E77" s="192"/>
      <c r="F77" s="192"/>
      <c r="G77" s="192"/>
      <c r="H77" s="192"/>
      <c r="I77" s="192"/>
    </row>
    <row r="78" spans="1:9" ht="20.25">
      <c r="A78" s="192"/>
      <c r="B78" s="192"/>
      <c r="C78" s="192"/>
      <c r="D78" s="192"/>
      <c r="E78" s="192"/>
      <c r="F78" s="192"/>
      <c r="G78" s="192"/>
      <c r="H78" s="192"/>
      <c r="I78" s="192"/>
    </row>
    <row r="79" spans="1:9" ht="20.25">
      <c r="A79" s="192"/>
      <c r="B79" s="192"/>
      <c r="C79" s="192"/>
      <c r="D79" s="192"/>
      <c r="E79" s="192"/>
      <c r="F79" s="192"/>
      <c r="G79" s="192"/>
      <c r="H79" s="192"/>
      <c r="I79" s="192"/>
    </row>
    <row r="80" spans="1:9" ht="20.25">
      <c r="A80" s="192"/>
      <c r="B80" s="192"/>
      <c r="C80" s="192"/>
      <c r="D80" s="192"/>
      <c r="E80" s="192"/>
      <c r="F80" s="192"/>
      <c r="G80" s="192"/>
      <c r="H80" s="192"/>
      <c r="I80" s="192"/>
    </row>
    <row r="81" spans="1:9" ht="20.25">
      <c r="A81" s="192"/>
      <c r="B81" s="192"/>
      <c r="C81" s="192"/>
      <c r="D81" s="192"/>
      <c r="E81" s="192"/>
      <c r="F81" s="192"/>
      <c r="G81" s="192"/>
      <c r="H81" s="192"/>
      <c r="I81" s="192"/>
    </row>
    <row r="82" spans="1:9" ht="20.25">
      <c r="A82" s="192"/>
      <c r="B82" s="192"/>
      <c r="C82" s="192"/>
      <c r="D82" s="192"/>
      <c r="E82" s="192"/>
      <c r="F82" s="192"/>
      <c r="G82" s="192"/>
      <c r="H82" s="192"/>
      <c r="I82" s="192"/>
    </row>
    <row r="83" spans="1:9" ht="20.25">
      <c r="A83" s="192"/>
      <c r="B83" s="192"/>
      <c r="C83" s="192"/>
      <c r="D83" s="192"/>
      <c r="E83" s="192"/>
      <c r="F83" s="192"/>
      <c r="G83" s="192"/>
      <c r="H83" s="192"/>
      <c r="I83" s="192"/>
    </row>
    <row r="84" spans="1:9" ht="20.25">
      <c r="A84" s="192"/>
      <c r="B84" s="192"/>
      <c r="C84" s="192"/>
      <c r="D84" s="192"/>
      <c r="E84" s="192"/>
      <c r="F84" s="192"/>
      <c r="G84" s="192"/>
      <c r="H84" s="192"/>
      <c r="I84" s="192"/>
    </row>
    <row r="85" spans="1:9" ht="20.25">
      <c r="A85" s="192"/>
      <c r="B85" s="192"/>
      <c r="C85" s="192"/>
      <c r="D85" s="192"/>
      <c r="E85" s="192"/>
      <c r="F85" s="192"/>
      <c r="G85" s="192"/>
      <c r="H85" s="192"/>
      <c r="I85" s="192"/>
    </row>
    <row r="86" spans="1:9" ht="20.25">
      <c r="A86" s="192"/>
      <c r="B86" s="192"/>
      <c r="C86" s="192"/>
      <c r="D86" s="192"/>
      <c r="E86" s="192"/>
      <c r="F86" s="192"/>
      <c r="G86" s="192"/>
      <c r="H86" s="192"/>
      <c r="I86" s="192"/>
    </row>
    <row r="87" spans="1:9" ht="20.25">
      <c r="A87" s="192"/>
      <c r="B87" s="192"/>
      <c r="C87" s="192"/>
      <c r="D87" s="192"/>
      <c r="E87" s="192"/>
      <c r="F87" s="192"/>
      <c r="G87" s="192"/>
      <c r="H87" s="192"/>
      <c r="I87" s="192"/>
    </row>
    <row r="88" spans="1:9" ht="20.25">
      <c r="A88" s="192"/>
      <c r="B88" s="192"/>
      <c r="C88" s="192"/>
      <c r="D88" s="192"/>
      <c r="E88" s="192"/>
      <c r="F88" s="192"/>
      <c r="G88" s="192"/>
      <c r="H88" s="192"/>
      <c r="I88" s="192"/>
    </row>
    <row r="89" spans="1:9" ht="20.25">
      <c r="A89" s="192"/>
      <c r="B89" s="192"/>
      <c r="C89" s="192"/>
      <c r="D89" s="192"/>
      <c r="E89" s="192"/>
      <c r="F89" s="192"/>
      <c r="G89" s="192"/>
      <c r="H89" s="192"/>
      <c r="I89" s="192"/>
    </row>
    <row r="90" spans="1:9" ht="20.25">
      <c r="A90" s="192"/>
      <c r="B90" s="192"/>
      <c r="C90" s="192"/>
      <c r="D90" s="192"/>
      <c r="E90" s="192"/>
      <c r="F90" s="192"/>
      <c r="G90" s="192"/>
      <c r="H90" s="192"/>
      <c r="I90" s="192"/>
    </row>
    <row r="91" spans="1:9" ht="20.25">
      <c r="A91" s="192"/>
      <c r="B91" s="192"/>
      <c r="C91" s="192"/>
      <c r="D91" s="192"/>
      <c r="E91" s="192"/>
      <c r="F91" s="192"/>
      <c r="G91" s="192"/>
      <c r="H91" s="192"/>
      <c r="I91" s="192"/>
    </row>
    <row r="92" spans="1:9" ht="20.25">
      <c r="A92" s="192"/>
      <c r="B92" s="192"/>
      <c r="C92" s="192"/>
      <c r="D92" s="192"/>
      <c r="E92" s="192"/>
      <c r="F92" s="192"/>
      <c r="G92" s="192"/>
      <c r="H92" s="192"/>
      <c r="I92" s="192"/>
    </row>
    <row r="93" spans="1:9" ht="20.25">
      <c r="A93" s="192"/>
      <c r="B93" s="192"/>
      <c r="C93" s="192"/>
      <c r="D93" s="192"/>
      <c r="E93" s="192"/>
      <c r="F93" s="192"/>
      <c r="G93" s="192"/>
      <c r="H93" s="192"/>
      <c r="I93" s="192"/>
    </row>
    <row r="94" spans="1:9" ht="20.25">
      <c r="A94" s="192"/>
      <c r="B94" s="192"/>
      <c r="C94" s="192"/>
      <c r="D94" s="192"/>
      <c r="E94" s="192"/>
      <c r="F94" s="192"/>
      <c r="G94" s="192"/>
      <c r="H94" s="192"/>
      <c r="I94" s="192"/>
    </row>
    <row r="95" spans="1:9" ht="20.25">
      <c r="A95" s="192"/>
      <c r="B95" s="192"/>
      <c r="C95" s="192"/>
      <c r="D95" s="192"/>
      <c r="E95" s="192"/>
      <c r="F95" s="192"/>
      <c r="G95" s="192"/>
      <c r="H95" s="192"/>
      <c r="I95" s="192"/>
    </row>
    <row r="96" spans="1:9" ht="20.25">
      <c r="A96" s="192"/>
      <c r="B96" s="192"/>
      <c r="C96" s="192"/>
      <c r="D96" s="192"/>
      <c r="E96" s="192"/>
      <c r="F96" s="192"/>
      <c r="G96" s="192"/>
      <c r="H96" s="192"/>
      <c r="I96" s="192"/>
    </row>
    <row r="97" spans="1:9" ht="20.25">
      <c r="A97" s="192"/>
      <c r="B97" s="192"/>
      <c r="C97" s="192"/>
      <c r="D97" s="192"/>
      <c r="E97" s="192"/>
      <c r="F97" s="192"/>
      <c r="G97" s="192"/>
      <c r="H97" s="192"/>
      <c r="I97" s="192"/>
    </row>
    <row r="98" spans="1:9" ht="20.25">
      <c r="A98" s="192"/>
      <c r="B98" s="192"/>
      <c r="C98" s="192"/>
      <c r="D98" s="192"/>
      <c r="E98" s="192"/>
      <c r="F98" s="192"/>
      <c r="G98" s="192"/>
      <c r="H98" s="192"/>
      <c r="I98" s="192"/>
    </row>
    <row r="99" spans="1:9" ht="20.25">
      <c r="A99" s="192"/>
      <c r="B99" s="192"/>
      <c r="C99" s="192"/>
      <c r="D99" s="192"/>
      <c r="E99" s="192"/>
      <c r="F99" s="192"/>
      <c r="G99" s="192"/>
      <c r="H99" s="192"/>
      <c r="I99" s="192"/>
    </row>
    <row r="100" spans="1:9" ht="20.25">
      <c r="A100" s="192"/>
      <c r="B100" s="192"/>
      <c r="C100" s="192"/>
      <c r="D100" s="192"/>
      <c r="E100" s="192"/>
      <c r="F100" s="192"/>
      <c r="G100" s="192"/>
      <c r="H100" s="192"/>
      <c r="I100" s="192"/>
    </row>
    <row r="101" spans="1:9" ht="20.25">
      <c r="A101" s="192"/>
      <c r="B101" s="192"/>
      <c r="C101" s="192"/>
      <c r="D101" s="192"/>
      <c r="E101" s="192"/>
      <c r="F101" s="192"/>
      <c r="G101" s="192"/>
      <c r="H101" s="192"/>
      <c r="I101" s="192"/>
    </row>
    <row r="102" spans="1:9" ht="20.25">
      <c r="A102" s="192"/>
      <c r="B102" s="192"/>
      <c r="C102" s="192"/>
      <c r="D102" s="192"/>
      <c r="E102" s="192"/>
      <c r="F102" s="192"/>
      <c r="G102" s="192"/>
      <c r="H102" s="192"/>
      <c r="I102" s="192"/>
    </row>
    <row r="103" spans="1:9" ht="20.25">
      <c r="A103" s="192"/>
      <c r="B103" s="192"/>
      <c r="C103" s="192"/>
      <c r="D103" s="192"/>
      <c r="E103" s="192"/>
      <c r="F103" s="192"/>
      <c r="G103" s="192"/>
      <c r="H103" s="192"/>
      <c r="I103" s="192"/>
    </row>
    <row r="104" spans="1:9" ht="20.25">
      <c r="A104" s="192"/>
      <c r="B104" s="192"/>
      <c r="C104" s="192"/>
      <c r="D104" s="192"/>
      <c r="E104" s="192"/>
      <c r="F104" s="192"/>
      <c r="G104" s="192"/>
      <c r="H104" s="192"/>
      <c r="I104" s="192"/>
    </row>
    <row r="105" spans="1:9" ht="20.25">
      <c r="A105" s="192"/>
      <c r="B105" s="192"/>
      <c r="C105" s="192"/>
      <c r="D105" s="192"/>
      <c r="E105" s="192"/>
      <c r="F105" s="192"/>
      <c r="G105" s="192"/>
      <c r="H105" s="192"/>
      <c r="I105" s="192"/>
    </row>
    <row r="106" spans="1:9" ht="20.25">
      <c r="A106" s="192"/>
      <c r="B106" s="192"/>
      <c r="C106" s="192"/>
      <c r="D106" s="192"/>
      <c r="E106" s="192"/>
      <c r="F106" s="192"/>
      <c r="G106" s="192"/>
      <c r="H106" s="192"/>
      <c r="I106" s="192"/>
    </row>
    <row r="107" spans="1:9" ht="20.25">
      <c r="A107" s="192"/>
      <c r="B107" s="192"/>
      <c r="C107" s="192"/>
      <c r="D107" s="192"/>
      <c r="E107" s="192"/>
      <c r="F107" s="192"/>
      <c r="G107" s="192"/>
      <c r="H107" s="192"/>
      <c r="I107" s="192"/>
    </row>
    <row r="108" spans="1:9" ht="20.25">
      <c r="A108" s="192"/>
      <c r="B108" s="192"/>
      <c r="C108" s="192"/>
      <c r="D108" s="192"/>
      <c r="E108" s="192"/>
      <c r="F108" s="192"/>
      <c r="G108" s="192"/>
      <c r="H108" s="192"/>
      <c r="I108" s="192"/>
    </row>
    <row r="109" spans="1:9" ht="20.25">
      <c r="A109" s="192"/>
      <c r="B109" s="192"/>
      <c r="C109" s="192"/>
      <c r="D109" s="192"/>
      <c r="E109" s="192"/>
      <c r="F109" s="192"/>
      <c r="G109" s="192"/>
      <c r="H109" s="192"/>
      <c r="I109" s="192"/>
    </row>
    <row r="110" spans="1:9" ht="20.25">
      <c r="A110" s="192"/>
      <c r="B110" s="192"/>
      <c r="C110" s="192"/>
      <c r="D110" s="192"/>
      <c r="E110" s="192"/>
      <c r="F110" s="192"/>
      <c r="G110" s="192"/>
      <c r="H110" s="192"/>
      <c r="I110" s="192"/>
    </row>
    <row r="111" spans="1:9" ht="20.25">
      <c r="A111" s="192"/>
      <c r="B111" s="192"/>
      <c r="C111" s="192"/>
      <c r="D111" s="192"/>
      <c r="E111" s="192"/>
      <c r="F111" s="192"/>
      <c r="G111" s="192"/>
      <c r="H111" s="192"/>
      <c r="I111" s="192"/>
    </row>
    <row r="112" spans="1:9" ht="20.25">
      <c r="A112" s="192"/>
      <c r="B112" s="192"/>
      <c r="C112" s="192"/>
      <c r="D112" s="192"/>
      <c r="E112" s="192"/>
      <c r="F112" s="192"/>
      <c r="G112" s="192"/>
      <c r="H112" s="192"/>
      <c r="I112" s="192"/>
    </row>
    <row r="113" spans="1:9" ht="20.25">
      <c r="A113" s="192"/>
      <c r="B113" s="192"/>
      <c r="C113" s="192"/>
      <c r="D113" s="192"/>
      <c r="E113" s="192"/>
      <c r="F113" s="192"/>
      <c r="G113" s="192"/>
      <c r="H113" s="192"/>
      <c r="I113" s="192"/>
    </row>
    <row r="114" spans="1:9" ht="20.25">
      <c r="A114" s="192"/>
      <c r="B114" s="192"/>
      <c r="C114" s="192"/>
      <c r="D114" s="192"/>
      <c r="E114" s="192"/>
      <c r="F114" s="192"/>
      <c r="G114" s="192"/>
      <c r="H114" s="192"/>
      <c r="I114" s="192"/>
    </row>
    <row r="115" spans="1:9" ht="20.25">
      <c r="A115" s="192"/>
      <c r="B115" s="192"/>
      <c r="C115" s="192"/>
      <c r="D115" s="192"/>
      <c r="E115" s="192"/>
      <c r="F115" s="192"/>
      <c r="G115" s="192"/>
      <c r="H115" s="192"/>
      <c r="I115" s="192"/>
    </row>
    <row r="116" spans="1:9" ht="20.25">
      <c r="A116" s="192"/>
      <c r="B116" s="192"/>
      <c r="C116" s="192"/>
      <c r="D116" s="192"/>
      <c r="E116" s="192"/>
      <c r="F116" s="192"/>
      <c r="G116" s="192"/>
      <c r="H116" s="192"/>
      <c r="I116" s="192"/>
    </row>
    <row r="117" spans="1:9" ht="20.25">
      <c r="A117" s="192"/>
      <c r="B117" s="192"/>
      <c r="C117" s="192"/>
      <c r="D117" s="192"/>
      <c r="E117" s="192"/>
      <c r="F117" s="192"/>
      <c r="G117" s="192"/>
      <c r="H117" s="192"/>
      <c r="I117" s="192"/>
    </row>
    <row r="118" spans="1:9" ht="20.25">
      <c r="A118" s="192"/>
      <c r="B118" s="192"/>
      <c r="C118" s="192"/>
      <c r="D118" s="192"/>
      <c r="E118" s="192"/>
      <c r="F118" s="192"/>
      <c r="G118" s="192"/>
      <c r="H118" s="192"/>
      <c r="I118" s="192"/>
    </row>
    <row r="119" spans="1:9" ht="20.25">
      <c r="A119" s="192"/>
      <c r="B119" s="192"/>
      <c r="C119" s="192"/>
      <c r="D119" s="192"/>
      <c r="E119" s="192"/>
      <c r="F119" s="192"/>
      <c r="G119" s="192"/>
      <c r="H119" s="192"/>
      <c r="I119" s="192"/>
    </row>
    <row r="120" spans="1:9" ht="20.25">
      <c r="A120" s="192"/>
      <c r="B120" s="192"/>
      <c r="C120" s="192"/>
      <c r="D120" s="192"/>
      <c r="E120" s="192"/>
      <c r="F120" s="192"/>
      <c r="G120" s="192"/>
      <c r="H120" s="192"/>
      <c r="I120" s="192"/>
    </row>
    <row r="121" spans="1:9" ht="20.25">
      <c r="A121" s="192"/>
      <c r="B121" s="192"/>
      <c r="C121" s="192"/>
      <c r="D121" s="192"/>
      <c r="E121" s="192"/>
      <c r="F121" s="192"/>
      <c r="G121" s="192"/>
      <c r="H121" s="192"/>
      <c r="I121" s="192"/>
    </row>
    <row r="122" spans="1:9" ht="20.25">
      <c r="A122" s="192"/>
      <c r="B122" s="192"/>
      <c r="C122" s="192"/>
      <c r="D122" s="192"/>
      <c r="E122" s="192"/>
      <c r="F122" s="192"/>
      <c r="G122" s="192"/>
      <c r="H122" s="192"/>
      <c r="I122" s="192"/>
    </row>
    <row r="123" spans="1:9" ht="20.25">
      <c r="A123" s="192"/>
      <c r="B123" s="192"/>
      <c r="C123" s="192"/>
      <c r="D123" s="192"/>
      <c r="E123" s="192"/>
      <c r="F123" s="192"/>
      <c r="G123" s="192"/>
      <c r="H123" s="192"/>
      <c r="I123" s="192"/>
    </row>
    <row r="124" spans="1:9" ht="20.25">
      <c r="A124" s="192"/>
      <c r="B124" s="192"/>
      <c r="C124" s="192"/>
      <c r="D124" s="192"/>
      <c r="E124" s="192"/>
      <c r="F124" s="192"/>
      <c r="G124" s="192"/>
      <c r="H124" s="192"/>
      <c r="I124" s="192"/>
    </row>
    <row r="125" spans="1:9" ht="20.25">
      <c r="A125" s="192"/>
      <c r="B125" s="192"/>
      <c r="C125" s="192"/>
      <c r="D125" s="192"/>
      <c r="E125" s="192"/>
      <c r="F125" s="192"/>
      <c r="G125" s="192"/>
      <c r="H125" s="192"/>
      <c r="I125" s="192"/>
    </row>
    <row r="126" spans="1:9" ht="20.25">
      <c r="A126" s="192"/>
      <c r="B126" s="192"/>
      <c r="C126" s="192"/>
      <c r="D126" s="192"/>
      <c r="E126" s="192"/>
      <c r="F126" s="192"/>
      <c r="G126" s="192"/>
      <c r="H126" s="192"/>
      <c r="I126" s="192"/>
    </row>
    <row r="127" spans="1:9" ht="20.25">
      <c r="A127" s="192"/>
      <c r="B127" s="192"/>
      <c r="C127" s="192"/>
      <c r="D127" s="192"/>
      <c r="E127" s="192"/>
      <c r="F127" s="192"/>
      <c r="G127" s="192"/>
      <c r="H127" s="192"/>
      <c r="I127" s="192"/>
    </row>
    <row r="128" spans="1:9" ht="20.25">
      <c r="A128" s="192"/>
      <c r="B128" s="192"/>
      <c r="C128" s="192"/>
      <c r="D128" s="192"/>
      <c r="E128" s="192"/>
      <c r="F128" s="192"/>
      <c r="G128" s="192"/>
      <c r="H128" s="192"/>
      <c r="I128" s="192"/>
    </row>
    <row r="129" spans="1:9" ht="20.25">
      <c r="A129" s="192"/>
      <c r="B129" s="192"/>
      <c r="C129" s="192"/>
      <c r="D129" s="192"/>
      <c r="E129" s="192"/>
      <c r="F129" s="192"/>
      <c r="G129" s="192"/>
      <c r="H129" s="192"/>
      <c r="I129" s="192"/>
    </row>
    <row r="130" spans="1:9" ht="20.25">
      <c r="A130" s="192"/>
      <c r="B130" s="192"/>
      <c r="C130" s="192"/>
      <c r="D130" s="192"/>
      <c r="E130" s="192"/>
      <c r="F130" s="192"/>
      <c r="G130" s="192"/>
      <c r="H130" s="192"/>
      <c r="I130" s="192"/>
    </row>
    <row r="131" spans="1:9" ht="20.25">
      <c r="A131" s="192"/>
      <c r="B131" s="192"/>
      <c r="C131" s="192"/>
      <c r="D131" s="192"/>
      <c r="E131" s="192"/>
      <c r="F131" s="192"/>
      <c r="G131" s="192"/>
      <c r="H131" s="192"/>
      <c r="I131" s="192"/>
    </row>
    <row r="132" spans="1:9" ht="20.25">
      <c r="A132" s="192"/>
      <c r="B132" s="192"/>
      <c r="C132" s="192"/>
      <c r="D132" s="192"/>
      <c r="E132" s="192"/>
      <c r="F132" s="192"/>
      <c r="G132" s="192"/>
      <c r="H132" s="192"/>
      <c r="I132" s="192"/>
    </row>
    <row r="133" spans="1:9" ht="20.25">
      <c r="A133" s="192"/>
      <c r="B133" s="192"/>
      <c r="C133" s="192"/>
      <c r="D133" s="192"/>
      <c r="E133" s="192"/>
      <c r="F133" s="192"/>
      <c r="G133" s="192"/>
      <c r="H133" s="192"/>
      <c r="I133" s="192"/>
    </row>
    <row r="134" spans="1:9" ht="20.25">
      <c r="A134" s="192"/>
      <c r="B134" s="192"/>
      <c r="C134" s="192"/>
      <c r="D134" s="192"/>
      <c r="E134" s="192"/>
      <c r="F134" s="192"/>
      <c r="G134" s="192"/>
      <c r="H134" s="192"/>
      <c r="I134" s="192"/>
    </row>
    <row r="135" spans="1:9" ht="20.25">
      <c r="A135" s="192"/>
      <c r="B135" s="192"/>
      <c r="C135" s="192"/>
      <c r="D135" s="192"/>
      <c r="E135" s="192"/>
      <c r="F135" s="192"/>
      <c r="G135" s="192"/>
      <c r="H135" s="192"/>
      <c r="I135" s="192"/>
    </row>
    <row r="136" spans="1:9" ht="20.25">
      <c r="A136" s="192"/>
      <c r="B136" s="192"/>
      <c r="C136" s="192"/>
      <c r="D136" s="192"/>
      <c r="E136" s="192"/>
      <c r="F136" s="192"/>
      <c r="G136" s="192"/>
      <c r="H136" s="192"/>
      <c r="I136" s="192"/>
    </row>
    <row r="137" spans="1:9" ht="20.25">
      <c r="A137" s="192"/>
      <c r="B137" s="192"/>
      <c r="C137" s="192"/>
      <c r="D137" s="192"/>
      <c r="E137" s="192"/>
      <c r="F137" s="192"/>
      <c r="G137" s="192"/>
      <c r="H137" s="192"/>
      <c r="I137" s="192"/>
    </row>
    <row r="138" spans="1:9" ht="20.25">
      <c r="A138" s="192"/>
      <c r="B138" s="192"/>
      <c r="C138" s="192"/>
      <c r="D138" s="192"/>
      <c r="E138" s="192"/>
      <c r="F138" s="192"/>
      <c r="G138" s="192"/>
      <c r="H138" s="192"/>
      <c r="I138" s="192"/>
    </row>
    <row r="139" spans="1:9" ht="20.25">
      <c r="A139" s="192"/>
      <c r="B139" s="192"/>
      <c r="C139" s="192"/>
      <c r="D139" s="192"/>
      <c r="E139" s="192"/>
      <c r="F139" s="192"/>
      <c r="G139" s="192"/>
      <c r="H139" s="192"/>
      <c r="I139" s="192"/>
    </row>
    <row r="140" spans="1:9" ht="20.25">
      <c r="A140" s="192"/>
      <c r="B140" s="192"/>
      <c r="C140" s="192"/>
      <c r="D140" s="192"/>
      <c r="E140" s="192"/>
      <c r="F140" s="192"/>
      <c r="G140" s="192"/>
      <c r="H140" s="192"/>
      <c r="I140" s="192"/>
    </row>
    <row r="141" spans="1:9" ht="20.25">
      <c r="A141" s="192"/>
      <c r="B141" s="192"/>
      <c r="C141" s="192"/>
      <c r="D141" s="192"/>
      <c r="E141" s="192"/>
      <c r="F141" s="192"/>
      <c r="G141" s="192"/>
      <c r="H141" s="192"/>
      <c r="I141" s="192"/>
    </row>
    <row r="142" spans="1:9" ht="20.25">
      <c r="A142" s="192"/>
      <c r="B142" s="192"/>
      <c r="C142" s="192"/>
      <c r="D142" s="192"/>
      <c r="E142" s="192"/>
      <c r="F142" s="192"/>
      <c r="G142" s="192"/>
      <c r="H142" s="192"/>
      <c r="I142" s="192"/>
    </row>
    <row r="143" spans="1:9" ht="20.25">
      <c r="A143" s="192"/>
      <c r="B143" s="192"/>
      <c r="C143" s="192"/>
      <c r="D143" s="192"/>
      <c r="E143" s="192"/>
      <c r="F143" s="192"/>
      <c r="G143" s="192"/>
      <c r="H143" s="192"/>
      <c r="I143" s="192"/>
    </row>
    <row r="144" spans="1:9" ht="20.25">
      <c r="A144" s="192"/>
      <c r="B144" s="192"/>
      <c r="C144" s="192"/>
      <c r="D144" s="192"/>
      <c r="E144" s="192"/>
      <c r="F144" s="192"/>
      <c r="G144" s="192"/>
      <c r="H144" s="192"/>
      <c r="I144" s="192"/>
    </row>
    <row r="145" spans="1:9" ht="20.25">
      <c r="A145" s="192"/>
      <c r="B145" s="192"/>
      <c r="C145" s="192"/>
      <c r="D145" s="192"/>
      <c r="E145" s="192"/>
      <c r="F145" s="192"/>
      <c r="G145" s="192"/>
      <c r="H145" s="192"/>
      <c r="I145" s="192"/>
    </row>
    <row r="146" spans="1:9" ht="20.25">
      <c r="A146" s="192"/>
      <c r="B146" s="192"/>
      <c r="C146" s="192"/>
      <c r="D146" s="192"/>
      <c r="E146" s="192"/>
      <c r="F146" s="192"/>
      <c r="G146" s="192"/>
      <c r="H146" s="192"/>
      <c r="I146" s="192"/>
    </row>
    <row r="147" spans="1:9" ht="20.25">
      <c r="A147" s="192"/>
      <c r="B147" s="192"/>
      <c r="C147" s="192"/>
      <c r="D147" s="192"/>
      <c r="E147" s="192"/>
      <c r="F147" s="192"/>
      <c r="G147" s="192"/>
      <c r="H147" s="192"/>
      <c r="I147" s="192"/>
    </row>
    <row r="148" spans="1:9" ht="20.25">
      <c r="A148" s="192"/>
      <c r="B148" s="192"/>
      <c r="C148" s="192"/>
      <c r="D148" s="192"/>
      <c r="E148" s="192"/>
      <c r="F148" s="192"/>
      <c r="G148" s="192"/>
      <c r="H148" s="192"/>
      <c r="I148" s="192"/>
    </row>
    <row r="149" spans="1:9" ht="20.25">
      <c r="A149" s="192"/>
      <c r="B149" s="192"/>
      <c r="C149" s="192"/>
      <c r="D149" s="192"/>
      <c r="E149" s="192"/>
      <c r="F149" s="192"/>
      <c r="G149" s="192"/>
      <c r="H149" s="192"/>
      <c r="I149" s="192"/>
    </row>
    <row r="150" spans="1:9" ht="20.25">
      <c r="A150" s="192"/>
      <c r="B150" s="192"/>
      <c r="C150" s="192"/>
      <c r="D150" s="192"/>
      <c r="E150" s="192"/>
      <c r="F150" s="192"/>
      <c r="G150" s="192"/>
      <c r="H150" s="192"/>
      <c r="I150" s="192"/>
    </row>
    <row r="151" spans="1:9" ht="20.25">
      <c r="A151" s="192"/>
      <c r="B151" s="192"/>
      <c r="C151" s="192"/>
      <c r="D151" s="192"/>
      <c r="E151" s="192"/>
      <c r="F151" s="192"/>
      <c r="G151" s="192"/>
      <c r="H151" s="192"/>
      <c r="I151" s="192"/>
    </row>
    <row r="152" spans="1:9" ht="20.25">
      <c r="A152" s="192"/>
      <c r="B152" s="192"/>
      <c r="C152" s="192"/>
      <c r="D152" s="192"/>
      <c r="E152" s="192"/>
      <c r="F152" s="192"/>
      <c r="G152" s="192"/>
      <c r="H152" s="192"/>
      <c r="I152" s="192"/>
    </row>
    <row r="153" spans="1:9" ht="20.25">
      <c r="A153" s="192"/>
      <c r="B153" s="192"/>
      <c r="C153" s="192"/>
      <c r="D153" s="192"/>
      <c r="E153" s="192"/>
      <c r="F153" s="192"/>
      <c r="G153" s="192"/>
      <c r="H153" s="192"/>
      <c r="I153" s="192"/>
    </row>
    <row r="154" spans="1:9" ht="20.25">
      <c r="A154" s="192"/>
      <c r="B154" s="192"/>
      <c r="C154" s="192"/>
      <c r="D154" s="192"/>
      <c r="E154" s="192"/>
      <c r="F154" s="192"/>
      <c r="G154" s="192"/>
      <c r="H154" s="192"/>
      <c r="I154" s="192"/>
    </row>
    <row r="155" spans="1:9" ht="20.25">
      <c r="A155" s="192"/>
      <c r="B155" s="192"/>
      <c r="C155" s="192"/>
      <c r="D155" s="192"/>
      <c r="E155" s="192"/>
      <c r="F155" s="192"/>
      <c r="G155" s="192"/>
      <c r="H155" s="192"/>
      <c r="I155" s="192"/>
    </row>
    <row r="156" spans="1:9" ht="20.25">
      <c r="A156" s="192"/>
      <c r="B156" s="192"/>
      <c r="C156" s="192"/>
      <c r="D156" s="192"/>
      <c r="E156" s="192"/>
      <c r="F156" s="192"/>
      <c r="G156" s="192"/>
      <c r="H156" s="192"/>
      <c r="I156" s="192"/>
    </row>
    <row r="157" spans="1:9" ht="20.25">
      <c r="A157" s="192"/>
      <c r="B157" s="192"/>
      <c r="C157" s="192"/>
      <c r="D157" s="192"/>
      <c r="E157" s="192"/>
      <c r="F157" s="192"/>
      <c r="G157" s="192"/>
      <c r="H157" s="192"/>
      <c r="I157" s="192"/>
    </row>
    <row r="158" spans="1:9" ht="20.25">
      <c r="A158" s="192"/>
      <c r="B158" s="192"/>
      <c r="C158" s="192"/>
      <c r="D158" s="192"/>
      <c r="E158" s="192"/>
      <c r="F158" s="192"/>
      <c r="G158" s="192"/>
      <c r="H158" s="192"/>
      <c r="I158" s="192"/>
    </row>
    <row r="159" spans="1:9" ht="20.25">
      <c r="A159" s="192"/>
      <c r="B159" s="192"/>
      <c r="C159" s="192"/>
      <c r="D159" s="192"/>
      <c r="E159" s="192"/>
      <c r="F159" s="192"/>
      <c r="G159" s="192"/>
      <c r="H159" s="192"/>
      <c r="I159" s="192"/>
    </row>
    <row r="160" spans="1:9" ht="20.25">
      <c r="A160" s="192"/>
      <c r="B160" s="192"/>
      <c r="C160" s="192"/>
      <c r="D160" s="192"/>
      <c r="E160" s="192"/>
      <c r="F160" s="192"/>
      <c r="G160" s="192"/>
      <c r="H160" s="192"/>
      <c r="I160" s="192"/>
    </row>
    <row r="161" spans="1:9" ht="20.25">
      <c r="A161" s="192"/>
      <c r="B161" s="192"/>
      <c r="C161" s="192"/>
      <c r="D161" s="192"/>
      <c r="E161" s="192"/>
      <c r="F161" s="192"/>
      <c r="G161" s="192"/>
      <c r="H161" s="192"/>
      <c r="I161" s="192"/>
    </row>
    <row r="162" spans="1:9" ht="20.25">
      <c r="A162" s="192"/>
      <c r="B162" s="192"/>
      <c r="C162" s="192"/>
      <c r="D162" s="192"/>
      <c r="E162" s="192"/>
      <c r="F162" s="192"/>
      <c r="G162" s="192"/>
      <c r="H162" s="192"/>
      <c r="I162" s="192"/>
    </row>
    <row r="163" spans="1:9" ht="20.25">
      <c r="A163" s="192"/>
      <c r="B163" s="192"/>
      <c r="C163" s="192"/>
      <c r="D163" s="192"/>
      <c r="E163" s="192"/>
      <c r="F163" s="192"/>
      <c r="G163" s="192"/>
      <c r="H163" s="192"/>
      <c r="I163" s="192"/>
    </row>
    <row r="164" spans="1:9" ht="20.25">
      <c r="A164" s="192"/>
      <c r="B164" s="192"/>
      <c r="C164" s="192"/>
      <c r="D164" s="192"/>
      <c r="E164" s="192"/>
      <c r="F164" s="192"/>
      <c r="G164" s="192"/>
      <c r="H164" s="192"/>
      <c r="I164" s="192"/>
    </row>
    <row r="165" spans="1:9" ht="20.25">
      <c r="A165" s="192"/>
      <c r="B165" s="192"/>
      <c r="C165" s="192"/>
      <c r="D165" s="192"/>
      <c r="E165" s="192"/>
      <c r="F165" s="192"/>
      <c r="G165" s="192"/>
      <c r="H165" s="192"/>
      <c r="I165" s="192"/>
    </row>
    <row r="166" spans="1:9" ht="20.25">
      <c r="A166" s="192"/>
      <c r="B166" s="192"/>
      <c r="C166" s="192"/>
      <c r="D166" s="192"/>
      <c r="E166" s="192"/>
      <c r="F166" s="192"/>
      <c r="G166" s="192"/>
      <c r="H166" s="192"/>
      <c r="I166" s="192"/>
    </row>
    <row r="167" spans="1:9" ht="20.25">
      <c r="A167" s="192"/>
      <c r="B167" s="192"/>
      <c r="C167" s="192"/>
      <c r="D167" s="192"/>
      <c r="E167" s="192"/>
      <c r="F167" s="192"/>
      <c r="G167" s="192"/>
      <c r="H167" s="192"/>
      <c r="I167" s="192"/>
    </row>
    <row r="168" spans="1:9" ht="20.25">
      <c r="A168" s="192"/>
      <c r="B168" s="192"/>
      <c r="C168" s="192"/>
      <c r="D168" s="192"/>
      <c r="E168" s="192"/>
      <c r="F168" s="192"/>
      <c r="G168" s="192"/>
      <c r="H168" s="192"/>
      <c r="I168" s="192"/>
    </row>
    <row r="169" spans="1:9" ht="20.25">
      <c r="A169" s="192"/>
      <c r="B169" s="192"/>
      <c r="C169" s="192"/>
      <c r="D169" s="192"/>
      <c r="E169" s="192"/>
      <c r="F169" s="192"/>
      <c r="G169" s="192"/>
      <c r="H169" s="192"/>
      <c r="I169" s="192"/>
    </row>
    <row r="170" spans="1:9" ht="20.25">
      <c r="A170" s="192"/>
      <c r="B170" s="192"/>
      <c r="C170" s="192"/>
      <c r="D170" s="192"/>
      <c r="E170" s="192"/>
      <c r="F170" s="192"/>
      <c r="G170" s="192"/>
      <c r="H170" s="192"/>
      <c r="I170" s="192"/>
    </row>
    <row r="171" spans="1:9" ht="20.25">
      <c r="A171" s="192"/>
      <c r="B171" s="192"/>
      <c r="C171" s="192"/>
      <c r="D171" s="192"/>
      <c r="E171" s="192"/>
      <c r="F171" s="192"/>
      <c r="G171" s="192"/>
      <c r="H171" s="192"/>
      <c r="I171" s="192"/>
    </row>
    <row r="172" spans="1:9" ht="20.25">
      <c r="A172" s="192"/>
      <c r="B172" s="192"/>
      <c r="C172" s="192"/>
      <c r="D172" s="192"/>
      <c r="E172" s="192"/>
      <c r="F172" s="192"/>
      <c r="G172" s="192"/>
      <c r="H172" s="192"/>
      <c r="I172" s="192"/>
    </row>
    <row r="173" spans="1:9" ht="20.25">
      <c r="A173" s="192"/>
      <c r="B173" s="192"/>
      <c r="C173" s="192"/>
      <c r="D173" s="192"/>
      <c r="E173" s="192"/>
      <c r="F173" s="192"/>
      <c r="G173" s="192"/>
      <c r="H173" s="192"/>
      <c r="I173" s="192"/>
    </row>
    <row r="174" spans="1:9" ht="20.25">
      <c r="A174" s="192"/>
      <c r="B174" s="192"/>
      <c r="C174" s="192"/>
      <c r="D174" s="192"/>
      <c r="E174" s="192"/>
      <c r="F174" s="192"/>
      <c r="G174" s="192"/>
      <c r="H174" s="192"/>
      <c r="I174" s="192"/>
    </row>
    <row r="175" spans="1:9" ht="20.25">
      <c r="A175" s="192"/>
      <c r="B175" s="192"/>
      <c r="C175" s="192"/>
      <c r="D175" s="192"/>
      <c r="E175" s="192"/>
      <c r="F175" s="192"/>
      <c r="G175" s="192"/>
      <c r="H175" s="192"/>
      <c r="I175" s="192"/>
    </row>
    <row r="176" spans="1:9" ht="20.25">
      <c r="A176" s="192"/>
      <c r="B176" s="192"/>
      <c r="C176" s="192"/>
      <c r="D176" s="192"/>
      <c r="E176" s="192"/>
      <c r="F176" s="192"/>
      <c r="G176" s="192"/>
      <c r="H176" s="192"/>
      <c r="I176" s="192"/>
    </row>
    <row r="177" spans="1:9" ht="20.25">
      <c r="A177" s="192"/>
      <c r="B177" s="192"/>
      <c r="C177" s="192"/>
      <c r="D177" s="192"/>
      <c r="E177" s="192"/>
      <c r="F177" s="192"/>
      <c r="G177" s="192"/>
      <c r="H177" s="192"/>
      <c r="I177" s="192"/>
    </row>
    <row r="178" spans="1:9" ht="20.25">
      <c r="A178" s="192"/>
      <c r="B178" s="192"/>
      <c r="C178" s="192"/>
      <c r="D178" s="192"/>
      <c r="E178" s="192"/>
      <c r="F178" s="192"/>
      <c r="G178" s="192"/>
      <c r="H178" s="192"/>
      <c r="I178" s="192"/>
    </row>
    <row r="179" spans="1:9" ht="20.25">
      <c r="A179" s="192"/>
      <c r="B179" s="192"/>
      <c r="C179" s="192"/>
      <c r="D179" s="192"/>
      <c r="E179" s="192"/>
      <c r="F179" s="192"/>
      <c r="G179" s="192"/>
      <c r="H179" s="192"/>
      <c r="I179" s="192"/>
    </row>
    <row r="180" spans="1:9" ht="20.25">
      <c r="A180" s="192"/>
      <c r="B180" s="192"/>
      <c r="C180" s="192"/>
      <c r="D180" s="192"/>
      <c r="E180" s="192"/>
      <c r="F180" s="192"/>
      <c r="G180" s="192"/>
      <c r="H180" s="192"/>
      <c r="I180" s="192"/>
    </row>
    <row r="181" spans="1:9" ht="20.25">
      <c r="A181" s="192"/>
      <c r="B181" s="192"/>
      <c r="C181" s="192"/>
      <c r="D181" s="192"/>
      <c r="E181" s="192"/>
      <c r="F181" s="192"/>
      <c r="G181" s="192"/>
      <c r="H181" s="192"/>
      <c r="I181" s="192"/>
    </row>
    <row r="182" spans="1:9" ht="20.25">
      <c r="A182" s="192"/>
      <c r="B182" s="192"/>
      <c r="C182" s="192"/>
      <c r="D182" s="192"/>
      <c r="E182" s="192"/>
      <c r="F182" s="192"/>
      <c r="G182" s="192"/>
      <c r="H182" s="192"/>
      <c r="I182" s="192"/>
    </row>
    <row r="183" spans="1:9" ht="20.25">
      <c r="A183" s="192"/>
      <c r="B183" s="192"/>
      <c r="C183" s="192"/>
      <c r="D183" s="192"/>
      <c r="E183" s="192"/>
      <c r="F183" s="192"/>
      <c r="G183" s="192"/>
      <c r="H183" s="192"/>
      <c r="I183" s="192"/>
    </row>
    <row r="184" spans="1:9" ht="20.25">
      <c r="A184" s="192"/>
      <c r="B184" s="192"/>
      <c r="C184" s="192"/>
      <c r="D184" s="192"/>
      <c r="E184" s="192"/>
      <c r="F184" s="192"/>
      <c r="G184" s="192"/>
      <c r="H184" s="192"/>
      <c r="I184" s="192"/>
    </row>
    <row r="185" spans="1:9" ht="20.25">
      <c r="A185" s="192"/>
      <c r="B185" s="192"/>
      <c r="C185" s="192"/>
      <c r="D185" s="192"/>
      <c r="E185" s="192"/>
      <c r="F185" s="192"/>
      <c r="G185" s="192"/>
      <c r="H185" s="192"/>
      <c r="I185" s="192"/>
    </row>
    <row r="186" spans="1:9" ht="20.25">
      <c r="A186" s="192"/>
      <c r="B186" s="192"/>
      <c r="C186" s="192"/>
      <c r="D186" s="192"/>
      <c r="E186" s="192"/>
      <c r="F186" s="192"/>
      <c r="G186" s="192"/>
      <c r="H186" s="192"/>
      <c r="I186" s="192"/>
    </row>
    <row r="187" spans="1:9" ht="20.25">
      <c r="A187" s="192"/>
      <c r="B187" s="192"/>
      <c r="C187" s="192"/>
      <c r="D187" s="192"/>
      <c r="E187" s="192"/>
      <c r="F187" s="192"/>
      <c r="G187" s="192"/>
      <c r="H187" s="192"/>
      <c r="I187" s="192"/>
    </row>
    <row r="188" spans="1:9" ht="20.25">
      <c r="A188" s="192"/>
      <c r="B188" s="192"/>
      <c r="C188" s="192"/>
      <c r="D188" s="192"/>
      <c r="E188" s="192"/>
      <c r="F188" s="192"/>
      <c r="G188" s="192"/>
      <c r="H188" s="192"/>
      <c r="I188" s="192"/>
    </row>
    <row r="189" spans="1:9" ht="20.25">
      <c r="A189" s="192"/>
      <c r="B189" s="192"/>
      <c r="C189" s="192"/>
      <c r="D189" s="192"/>
      <c r="E189" s="192"/>
      <c r="F189" s="192"/>
      <c r="G189" s="192"/>
      <c r="H189" s="192"/>
      <c r="I189" s="192"/>
    </row>
    <row r="190" spans="1:9" ht="20.25">
      <c r="A190" s="192"/>
      <c r="B190" s="192"/>
      <c r="C190" s="192"/>
      <c r="D190" s="192"/>
      <c r="E190" s="192"/>
      <c r="F190" s="192"/>
      <c r="G190" s="192"/>
      <c r="H190" s="192"/>
      <c r="I190" s="192"/>
    </row>
    <row r="191" spans="1:9" ht="20.25">
      <c r="A191" s="192"/>
      <c r="B191" s="192"/>
      <c r="C191" s="192"/>
      <c r="D191" s="192"/>
      <c r="E191" s="192"/>
      <c r="F191" s="192"/>
      <c r="G191" s="192"/>
      <c r="H191" s="192"/>
      <c r="I191" s="192"/>
    </row>
    <row r="192" spans="1:9" ht="20.25">
      <c r="A192" s="192"/>
      <c r="B192" s="192"/>
      <c r="C192" s="192"/>
      <c r="D192" s="192"/>
      <c r="E192" s="192"/>
      <c r="F192" s="192"/>
      <c r="G192" s="192"/>
      <c r="H192" s="192"/>
      <c r="I192" s="192"/>
    </row>
    <row r="193" spans="1:9" ht="20.25">
      <c r="A193" s="192"/>
      <c r="B193" s="192"/>
      <c r="C193" s="192"/>
      <c r="D193" s="192"/>
      <c r="E193" s="192"/>
      <c r="F193" s="192"/>
      <c r="G193" s="192"/>
      <c r="H193" s="192"/>
      <c r="I193" s="192"/>
    </row>
    <row r="194" spans="1:9" ht="20.25">
      <c r="A194" s="192"/>
      <c r="B194" s="192"/>
      <c r="C194" s="192"/>
      <c r="D194" s="192"/>
      <c r="E194" s="192"/>
      <c r="F194" s="192"/>
      <c r="G194" s="192"/>
      <c r="H194" s="192"/>
      <c r="I194" s="192"/>
    </row>
    <row r="195" spans="1:9" ht="20.25">
      <c r="A195" s="192"/>
      <c r="B195" s="192"/>
      <c r="C195" s="192"/>
      <c r="D195" s="192"/>
      <c r="E195" s="192"/>
      <c r="F195" s="192"/>
      <c r="G195" s="192"/>
      <c r="H195" s="192"/>
      <c r="I195" s="192"/>
    </row>
    <row r="196" spans="1:9" ht="20.25">
      <c r="A196" s="192"/>
      <c r="B196" s="192"/>
      <c r="C196" s="192"/>
      <c r="D196" s="192"/>
      <c r="E196" s="192"/>
      <c r="F196" s="192"/>
      <c r="G196" s="192"/>
      <c r="H196" s="192"/>
      <c r="I196" s="192"/>
    </row>
    <row r="197" spans="1:9" ht="20.25">
      <c r="A197" s="192"/>
      <c r="B197" s="192"/>
      <c r="C197" s="192"/>
      <c r="D197" s="192"/>
      <c r="E197" s="192"/>
      <c r="F197" s="192"/>
      <c r="G197" s="192"/>
      <c r="H197" s="192"/>
      <c r="I197" s="192"/>
    </row>
    <row r="198" spans="1:9" ht="20.25">
      <c r="A198" s="192"/>
      <c r="B198" s="192"/>
      <c r="C198" s="192"/>
      <c r="D198" s="192"/>
      <c r="E198" s="192"/>
      <c r="F198" s="192"/>
      <c r="G198" s="192"/>
      <c r="H198" s="192"/>
      <c r="I198" s="192"/>
    </row>
    <row r="199" spans="1:9" ht="20.25">
      <c r="A199" s="192"/>
      <c r="B199" s="192"/>
      <c r="C199" s="192"/>
      <c r="D199" s="192"/>
      <c r="E199" s="192"/>
      <c r="F199" s="192"/>
      <c r="G199" s="192"/>
      <c r="H199" s="192"/>
      <c r="I199" s="192"/>
    </row>
    <row r="200" spans="1:9" ht="20.25">
      <c r="A200" s="192"/>
      <c r="B200" s="192"/>
      <c r="C200" s="192"/>
      <c r="D200" s="192"/>
      <c r="E200" s="192"/>
      <c r="F200" s="192"/>
      <c r="G200" s="192"/>
      <c r="H200" s="192"/>
      <c r="I200" s="192"/>
    </row>
    <row r="201" spans="1:9" ht="20.25">
      <c r="A201" s="192"/>
      <c r="B201" s="192"/>
      <c r="C201" s="192"/>
      <c r="D201" s="192"/>
      <c r="E201" s="192"/>
      <c r="F201" s="192"/>
      <c r="G201" s="192"/>
      <c r="H201" s="192"/>
      <c r="I201" s="192"/>
    </row>
    <row r="202" spans="1:9" ht="20.25">
      <c r="A202" s="192"/>
      <c r="B202" s="192"/>
      <c r="C202" s="192"/>
      <c r="D202" s="192"/>
      <c r="E202" s="192"/>
      <c r="F202" s="192"/>
      <c r="G202" s="192"/>
      <c r="H202" s="192"/>
      <c r="I202" s="192"/>
    </row>
    <row r="203" spans="1:9" ht="20.25">
      <c r="A203" s="192"/>
      <c r="B203" s="192"/>
      <c r="C203" s="192"/>
      <c r="D203" s="192"/>
      <c r="E203" s="192"/>
      <c r="F203" s="192"/>
      <c r="G203" s="192"/>
      <c r="H203" s="192"/>
      <c r="I203" s="192"/>
    </row>
    <row r="204" spans="1:9" ht="20.25">
      <c r="A204" s="192"/>
      <c r="B204" s="192"/>
      <c r="C204" s="192"/>
      <c r="D204" s="192"/>
      <c r="E204" s="192"/>
      <c r="F204" s="192"/>
      <c r="G204" s="192"/>
      <c r="H204" s="192"/>
      <c r="I204" s="192"/>
    </row>
    <row r="205" spans="1:9" ht="20.25">
      <c r="A205" s="192"/>
      <c r="B205" s="192"/>
      <c r="C205" s="192"/>
      <c r="D205" s="192"/>
      <c r="E205" s="192"/>
      <c r="F205" s="192"/>
      <c r="G205" s="192"/>
      <c r="H205" s="192"/>
      <c r="I205" s="192"/>
    </row>
    <row r="206" spans="1:9" ht="20.25">
      <c r="A206" s="192"/>
      <c r="B206" s="192"/>
      <c r="C206" s="192"/>
      <c r="D206" s="192"/>
      <c r="E206" s="192"/>
      <c r="F206" s="192"/>
      <c r="G206" s="192"/>
      <c r="H206" s="192"/>
      <c r="I206" s="192"/>
    </row>
    <row r="207" spans="1:9" ht="20.25">
      <c r="A207" s="192"/>
      <c r="B207" s="192"/>
      <c r="C207" s="192"/>
      <c r="D207" s="192"/>
      <c r="E207" s="192"/>
      <c r="F207" s="192"/>
      <c r="G207" s="192"/>
      <c r="H207" s="192"/>
      <c r="I207" s="192"/>
    </row>
    <row r="208" spans="1:9" ht="20.25">
      <c r="A208" s="192"/>
      <c r="B208" s="192"/>
      <c r="C208" s="192"/>
      <c r="D208" s="192"/>
      <c r="E208" s="192"/>
      <c r="F208" s="192"/>
      <c r="G208" s="192"/>
      <c r="H208" s="192"/>
      <c r="I208" s="192"/>
    </row>
    <row r="209" spans="1:9" ht="20.25">
      <c r="A209" s="192"/>
      <c r="B209" s="192"/>
      <c r="C209" s="192"/>
      <c r="D209" s="192"/>
      <c r="E209" s="192"/>
      <c r="F209" s="192"/>
      <c r="G209" s="192"/>
      <c r="H209" s="192"/>
      <c r="I209" s="192"/>
    </row>
    <row r="210" spans="1:9" ht="20.25">
      <c r="A210" s="192"/>
      <c r="B210" s="192"/>
      <c r="C210" s="192"/>
      <c r="D210" s="192"/>
      <c r="E210" s="192"/>
      <c r="F210" s="192"/>
      <c r="G210" s="192"/>
      <c r="H210" s="192"/>
      <c r="I210" s="192"/>
    </row>
    <row r="211" spans="1:9" ht="20.25">
      <c r="A211" s="192"/>
      <c r="B211" s="192"/>
      <c r="C211" s="192"/>
      <c r="D211" s="192"/>
      <c r="E211" s="192"/>
      <c r="F211" s="192"/>
      <c r="G211" s="192"/>
      <c r="H211" s="192"/>
      <c r="I211" s="192"/>
    </row>
    <row r="212" spans="1:9" ht="20.25">
      <c r="A212" s="192"/>
      <c r="B212" s="192"/>
      <c r="C212" s="192"/>
      <c r="D212" s="192"/>
      <c r="E212" s="192"/>
      <c r="F212" s="192"/>
      <c r="G212" s="192"/>
      <c r="H212" s="192"/>
      <c r="I212" s="192"/>
    </row>
    <row r="213" spans="1:9" ht="20.25">
      <c r="A213" s="192"/>
      <c r="B213" s="192"/>
      <c r="C213" s="192"/>
      <c r="D213" s="192"/>
      <c r="E213" s="192"/>
      <c r="F213" s="192"/>
      <c r="G213" s="192"/>
      <c r="H213" s="192"/>
      <c r="I213" s="192"/>
    </row>
    <row r="214" spans="1:9" ht="20.25">
      <c r="A214" s="192"/>
      <c r="B214" s="192"/>
      <c r="C214" s="192"/>
      <c r="D214" s="192"/>
      <c r="E214" s="192"/>
      <c r="F214" s="192"/>
      <c r="G214" s="192"/>
      <c r="H214" s="192"/>
      <c r="I214" s="192"/>
    </row>
    <row r="215" spans="1:9" ht="20.25">
      <c r="A215" s="192"/>
      <c r="B215" s="192"/>
      <c r="C215" s="192"/>
      <c r="D215" s="192"/>
      <c r="E215" s="192"/>
      <c r="F215" s="192"/>
      <c r="G215" s="192"/>
      <c r="H215" s="192"/>
      <c r="I215" s="192"/>
    </row>
    <row r="216" spans="1:9" ht="20.25">
      <c r="A216" s="192"/>
      <c r="B216" s="192"/>
      <c r="C216" s="192"/>
      <c r="D216" s="192"/>
      <c r="E216" s="192"/>
      <c r="F216" s="192"/>
      <c r="G216" s="192"/>
      <c r="H216" s="192"/>
      <c r="I216" s="192"/>
    </row>
    <row r="217" spans="1:9" ht="20.25">
      <c r="A217" s="192"/>
      <c r="B217" s="192"/>
      <c r="C217" s="192"/>
      <c r="D217" s="192"/>
      <c r="E217" s="192"/>
      <c r="F217" s="192"/>
      <c r="G217" s="192"/>
      <c r="H217" s="192"/>
      <c r="I217" s="192"/>
    </row>
    <row r="218" spans="1:9" ht="20.25">
      <c r="A218" s="192"/>
      <c r="B218" s="192"/>
      <c r="C218" s="192"/>
      <c r="D218" s="192"/>
      <c r="E218" s="192"/>
      <c r="F218" s="192"/>
      <c r="G218" s="192"/>
      <c r="H218" s="192"/>
      <c r="I218" s="192"/>
    </row>
    <row r="219" spans="1:9" ht="20.25">
      <c r="A219" s="192"/>
      <c r="B219" s="192"/>
      <c r="C219" s="192"/>
      <c r="D219" s="192"/>
      <c r="E219" s="192"/>
      <c r="F219" s="192"/>
      <c r="G219" s="192"/>
      <c r="H219" s="192"/>
      <c r="I219" s="192"/>
    </row>
    <row r="220" spans="1:9" ht="20.25">
      <c r="A220" s="192"/>
      <c r="B220" s="192"/>
      <c r="C220" s="192"/>
      <c r="D220" s="192"/>
      <c r="E220" s="192"/>
      <c r="F220" s="192"/>
      <c r="G220" s="192"/>
      <c r="H220" s="192"/>
      <c r="I220" s="192"/>
    </row>
    <row r="221" spans="1:9" ht="20.25">
      <c r="A221" s="192"/>
      <c r="B221" s="192"/>
      <c r="C221" s="192"/>
      <c r="D221" s="192"/>
      <c r="E221" s="192"/>
      <c r="F221" s="192"/>
      <c r="G221" s="192"/>
      <c r="H221" s="192"/>
      <c r="I221" s="192"/>
    </row>
    <row r="222" spans="1:9" ht="20.25">
      <c r="A222" s="192"/>
      <c r="B222" s="192"/>
      <c r="C222" s="192"/>
      <c r="D222" s="192"/>
      <c r="E222" s="192"/>
      <c r="F222" s="192"/>
      <c r="G222" s="192"/>
      <c r="H222" s="192"/>
      <c r="I222" s="192"/>
    </row>
    <row r="223" spans="1:9" ht="20.25">
      <c r="A223" s="192"/>
      <c r="B223" s="192"/>
      <c r="C223" s="192"/>
      <c r="D223" s="192"/>
      <c r="E223" s="192"/>
      <c r="F223" s="192"/>
      <c r="G223" s="192"/>
      <c r="H223" s="192"/>
      <c r="I223" s="192"/>
    </row>
    <row r="224" spans="1:9" ht="20.25">
      <c r="A224" s="192"/>
      <c r="B224" s="192"/>
      <c r="C224" s="192"/>
      <c r="D224" s="192"/>
      <c r="E224" s="192"/>
      <c r="F224" s="192"/>
      <c r="G224" s="192"/>
      <c r="H224" s="192"/>
      <c r="I224" s="192"/>
    </row>
    <row r="225" spans="1:9" ht="20.25">
      <c r="A225" s="192"/>
      <c r="B225" s="192"/>
      <c r="C225" s="192"/>
      <c r="D225" s="192"/>
      <c r="E225" s="192"/>
      <c r="F225" s="192"/>
      <c r="G225" s="192"/>
      <c r="H225" s="192"/>
      <c r="I225" s="192"/>
    </row>
    <row r="226" spans="1:9" ht="20.25">
      <c r="A226" s="192"/>
      <c r="B226" s="192"/>
      <c r="C226" s="192"/>
      <c r="D226" s="192"/>
      <c r="E226" s="192"/>
      <c r="F226" s="192"/>
      <c r="G226" s="192"/>
      <c r="H226" s="192"/>
      <c r="I226" s="192"/>
    </row>
    <row r="227" spans="1:9" ht="20.25">
      <c r="A227" s="192"/>
      <c r="B227" s="192"/>
      <c r="C227" s="192"/>
      <c r="D227" s="192"/>
      <c r="E227" s="192"/>
      <c r="F227" s="192"/>
      <c r="G227" s="192"/>
      <c r="H227" s="192"/>
      <c r="I227" s="192"/>
    </row>
    <row r="228" spans="1:9" ht="20.25">
      <c r="A228" s="192"/>
      <c r="B228" s="192"/>
      <c r="C228" s="192"/>
      <c r="D228" s="192"/>
      <c r="E228" s="192"/>
      <c r="F228" s="192"/>
      <c r="G228" s="192"/>
      <c r="H228" s="192"/>
      <c r="I228" s="192"/>
    </row>
    <row r="229" spans="1:9" ht="20.25">
      <c r="A229" s="192"/>
      <c r="B229" s="192"/>
      <c r="C229" s="192"/>
      <c r="D229" s="192"/>
      <c r="E229" s="192"/>
      <c r="F229" s="192"/>
      <c r="G229" s="192"/>
      <c r="H229" s="192"/>
      <c r="I229" s="192"/>
    </row>
    <row r="230" spans="1:9" ht="20.25">
      <c r="A230" s="192"/>
      <c r="B230" s="192"/>
      <c r="C230" s="192"/>
      <c r="D230" s="192"/>
      <c r="E230" s="192"/>
      <c r="F230" s="192"/>
      <c r="G230" s="192"/>
      <c r="H230" s="192"/>
      <c r="I230" s="192"/>
    </row>
    <row r="231" spans="1:9" ht="20.25">
      <c r="A231" s="192"/>
      <c r="B231" s="192"/>
      <c r="C231" s="192"/>
      <c r="D231" s="192"/>
      <c r="E231" s="192"/>
      <c r="F231" s="192"/>
      <c r="G231" s="192"/>
      <c r="H231" s="192"/>
      <c r="I231" s="192"/>
    </row>
    <row r="232" spans="1:9" ht="20.25">
      <c r="A232" s="192"/>
      <c r="B232" s="192"/>
      <c r="C232" s="192"/>
      <c r="D232" s="192"/>
      <c r="E232" s="192"/>
      <c r="F232" s="192"/>
      <c r="G232" s="192"/>
      <c r="H232" s="192"/>
      <c r="I232" s="192"/>
    </row>
    <row r="233" spans="1:9" ht="20.25">
      <c r="A233" s="192"/>
      <c r="B233" s="192"/>
      <c r="C233" s="192"/>
      <c r="D233" s="192"/>
      <c r="E233" s="192"/>
      <c r="F233" s="192"/>
      <c r="G233" s="192"/>
      <c r="H233" s="192"/>
      <c r="I233" s="192"/>
    </row>
    <row r="234" spans="1:9" ht="20.25">
      <c r="A234" s="192"/>
      <c r="B234" s="192"/>
      <c r="C234" s="192"/>
      <c r="D234" s="192"/>
      <c r="E234" s="192"/>
      <c r="F234" s="192"/>
      <c r="G234" s="192"/>
      <c r="H234" s="192"/>
      <c r="I234" s="192"/>
    </row>
    <row r="235" spans="1:9" ht="20.25">
      <c r="A235" s="192"/>
      <c r="B235" s="192"/>
      <c r="C235" s="192"/>
      <c r="D235" s="192"/>
      <c r="E235" s="192"/>
      <c r="F235" s="192"/>
      <c r="G235" s="192"/>
      <c r="H235" s="192"/>
      <c r="I235" s="192"/>
    </row>
    <row r="236" spans="1:9" ht="20.25">
      <c r="A236" s="192"/>
      <c r="B236" s="192"/>
      <c r="C236" s="192"/>
      <c r="D236" s="192"/>
      <c r="E236" s="192"/>
      <c r="F236" s="192"/>
      <c r="G236" s="192"/>
      <c r="H236" s="192"/>
      <c r="I236" s="192"/>
    </row>
    <row r="237" spans="1:9" ht="20.25">
      <c r="A237" s="192"/>
      <c r="B237" s="192"/>
      <c r="C237" s="192"/>
      <c r="D237" s="192"/>
      <c r="E237" s="192"/>
      <c r="F237" s="192"/>
      <c r="G237" s="192"/>
      <c r="H237" s="192"/>
      <c r="I237" s="192"/>
    </row>
    <row r="238" spans="1:9" ht="20.25">
      <c r="A238" s="192"/>
      <c r="B238" s="192"/>
      <c r="C238" s="192"/>
      <c r="D238" s="192"/>
      <c r="E238" s="192"/>
      <c r="F238" s="192"/>
      <c r="G238" s="192"/>
      <c r="H238" s="192"/>
      <c r="I238" s="192"/>
    </row>
    <row r="239" spans="1:9" ht="20.25">
      <c r="A239" s="192"/>
      <c r="B239" s="192"/>
      <c r="C239" s="192"/>
      <c r="D239" s="192"/>
      <c r="E239" s="192"/>
      <c r="F239" s="192"/>
      <c r="G239" s="192"/>
      <c r="H239" s="192"/>
      <c r="I239" s="192"/>
    </row>
    <row r="240" spans="1:9" ht="20.25">
      <c r="A240" s="192"/>
      <c r="B240" s="192"/>
      <c r="C240" s="192"/>
      <c r="D240" s="192"/>
      <c r="E240" s="192"/>
      <c r="F240" s="192"/>
      <c r="G240" s="192"/>
      <c r="H240" s="192"/>
      <c r="I240" s="192"/>
    </row>
    <row r="241" spans="1:9" ht="20.25">
      <c r="A241" s="192"/>
      <c r="B241" s="192"/>
      <c r="C241" s="192"/>
      <c r="D241" s="192"/>
      <c r="E241" s="192"/>
      <c r="F241" s="192"/>
      <c r="G241" s="192"/>
      <c r="H241" s="192"/>
      <c r="I241" s="192"/>
    </row>
    <row r="242" spans="1:9" ht="20.25">
      <c r="A242" s="192"/>
      <c r="B242" s="192"/>
      <c r="C242" s="192"/>
      <c r="D242" s="192"/>
      <c r="E242" s="192"/>
      <c r="F242" s="192"/>
      <c r="G242" s="192"/>
      <c r="H242" s="192"/>
      <c r="I242" s="192"/>
    </row>
    <row r="243" spans="1:9" ht="20.25">
      <c r="A243" s="192"/>
      <c r="B243" s="192"/>
      <c r="C243" s="192"/>
      <c r="D243" s="192"/>
      <c r="E243" s="192"/>
      <c r="F243" s="192"/>
      <c r="G243" s="192"/>
      <c r="H243" s="192"/>
      <c r="I243" s="192"/>
    </row>
    <row r="244" spans="1:9" ht="20.25">
      <c r="A244" s="192"/>
      <c r="B244" s="192"/>
      <c r="C244" s="192"/>
      <c r="D244" s="192"/>
      <c r="E244" s="192"/>
      <c r="F244" s="192"/>
      <c r="G244" s="192"/>
      <c r="H244" s="192"/>
      <c r="I244" s="192"/>
    </row>
    <row r="245" spans="1:9" ht="20.25">
      <c r="A245" s="192"/>
      <c r="B245" s="192"/>
      <c r="C245" s="192"/>
      <c r="D245" s="192"/>
      <c r="E245" s="192"/>
      <c r="F245" s="192"/>
      <c r="G245" s="192"/>
      <c r="H245" s="192"/>
      <c r="I245" s="192"/>
    </row>
    <row r="246" spans="1:9" ht="20.25">
      <c r="A246" s="192"/>
      <c r="B246" s="192"/>
      <c r="C246" s="192"/>
      <c r="D246" s="192"/>
      <c r="E246" s="192"/>
      <c r="F246" s="192"/>
      <c r="G246" s="192"/>
      <c r="H246" s="192"/>
      <c r="I246" s="192"/>
    </row>
    <row r="247" spans="1:9" ht="20.25">
      <c r="A247" s="192"/>
      <c r="B247" s="192"/>
      <c r="C247" s="192"/>
      <c r="D247" s="192"/>
      <c r="E247" s="192"/>
      <c r="F247" s="192"/>
      <c r="G247" s="192"/>
      <c r="H247" s="192"/>
      <c r="I247" s="192"/>
    </row>
    <row r="248" spans="1:9" ht="20.25">
      <c r="A248" s="192"/>
      <c r="B248" s="192"/>
      <c r="C248" s="192"/>
      <c r="D248" s="192"/>
      <c r="E248" s="192"/>
      <c r="F248" s="192"/>
      <c r="G248" s="192"/>
      <c r="H248" s="192"/>
      <c r="I248" s="192"/>
    </row>
    <row r="249" spans="1:9" ht="20.25">
      <c r="A249" s="192"/>
      <c r="B249" s="192"/>
      <c r="C249" s="192"/>
      <c r="D249" s="192"/>
      <c r="E249" s="192"/>
      <c r="F249" s="192"/>
      <c r="G249" s="192"/>
      <c r="H249" s="192"/>
      <c r="I249" s="192"/>
    </row>
    <row r="250" spans="1:9" ht="20.25">
      <c r="A250" s="192"/>
      <c r="B250" s="192"/>
      <c r="C250" s="192"/>
      <c r="D250" s="192"/>
      <c r="E250" s="192"/>
      <c r="F250" s="192"/>
      <c r="G250" s="192"/>
      <c r="H250" s="192"/>
      <c r="I250" s="192"/>
    </row>
    <row r="251" spans="1:9" ht="20.25">
      <c r="A251" s="192"/>
      <c r="B251" s="192"/>
      <c r="C251" s="192"/>
      <c r="D251" s="192"/>
      <c r="E251" s="192"/>
      <c r="F251" s="192"/>
      <c r="G251" s="192"/>
      <c r="H251" s="192"/>
      <c r="I251" s="192"/>
    </row>
    <row r="252" spans="1:9" ht="20.25">
      <c r="A252" s="192"/>
      <c r="B252" s="192"/>
      <c r="C252" s="192"/>
      <c r="D252" s="192"/>
      <c r="E252" s="192"/>
      <c r="F252" s="192"/>
      <c r="G252" s="192"/>
      <c r="H252" s="192"/>
      <c r="I252" s="192"/>
    </row>
    <row r="253" spans="1:9" ht="20.25">
      <c r="A253" s="192"/>
      <c r="B253" s="192"/>
      <c r="C253" s="192"/>
      <c r="D253" s="192"/>
      <c r="E253" s="192"/>
      <c r="F253" s="192"/>
      <c r="G253" s="192"/>
      <c r="H253" s="192"/>
      <c r="I253" s="192"/>
    </row>
    <row r="254" spans="1:9" ht="20.25">
      <c r="A254" s="192"/>
      <c r="B254" s="192"/>
      <c r="C254" s="192"/>
      <c r="D254" s="192"/>
      <c r="E254" s="192"/>
      <c r="F254" s="192"/>
      <c r="G254" s="192"/>
      <c r="H254" s="192"/>
      <c r="I254" s="192"/>
    </row>
    <row r="255" spans="1:9" ht="20.25">
      <c r="A255" s="192"/>
      <c r="B255" s="192"/>
      <c r="C255" s="192"/>
      <c r="D255" s="192"/>
      <c r="E255" s="192"/>
      <c r="F255" s="192"/>
      <c r="G255" s="192"/>
      <c r="H255" s="192"/>
      <c r="I255" s="192"/>
    </row>
    <row r="256" spans="1:9" ht="20.25">
      <c r="A256" s="192"/>
      <c r="B256" s="192"/>
      <c r="C256" s="192"/>
      <c r="D256" s="192"/>
      <c r="E256" s="192"/>
      <c r="F256" s="192"/>
      <c r="G256" s="192"/>
      <c r="H256" s="192"/>
      <c r="I256" s="192"/>
    </row>
    <row r="257" spans="1:9" ht="20.25">
      <c r="A257" s="192"/>
      <c r="B257" s="192"/>
      <c r="C257" s="192"/>
      <c r="D257" s="192"/>
      <c r="E257" s="192"/>
      <c r="F257" s="192"/>
      <c r="G257" s="192"/>
      <c r="H257" s="192"/>
      <c r="I257" s="192"/>
    </row>
    <row r="258" spans="1:9" ht="20.25">
      <c r="A258" s="192"/>
      <c r="B258" s="192"/>
      <c r="C258" s="192"/>
      <c r="D258" s="192"/>
      <c r="E258" s="192"/>
      <c r="F258" s="192"/>
      <c r="G258" s="192"/>
      <c r="H258" s="192"/>
      <c r="I258" s="192"/>
    </row>
    <row r="259" spans="1:9" ht="20.25">
      <c r="A259" s="192"/>
      <c r="B259" s="192"/>
      <c r="C259" s="192"/>
      <c r="D259" s="192"/>
      <c r="E259" s="192"/>
      <c r="F259" s="192"/>
      <c r="G259" s="192"/>
      <c r="H259" s="192"/>
      <c r="I259" s="192"/>
    </row>
    <row r="260" spans="1:9" ht="20.25">
      <c r="A260" s="192"/>
      <c r="B260" s="192"/>
      <c r="C260" s="192"/>
      <c r="D260" s="192"/>
      <c r="E260" s="192"/>
      <c r="F260" s="192"/>
      <c r="G260" s="192"/>
      <c r="H260" s="192"/>
      <c r="I260" s="192"/>
    </row>
    <row r="261" spans="1:9" ht="20.25">
      <c r="A261" s="192"/>
      <c r="B261" s="192"/>
      <c r="C261" s="192"/>
      <c r="D261" s="192"/>
      <c r="E261" s="192"/>
      <c r="F261" s="192"/>
      <c r="G261" s="192"/>
      <c r="H261" s="192"/>
      <c r="I261" s="192"/>
    </row>
    <row r="262" spans="1:9" ht="20.25">
      <c r="A262" s="192"/>
      <c r="B262" s="192"/>
      <c r="C262" s="192"/>
      <c r="D262" s="192"/>
      <c r="E262" s="192"/>
      <c r="F262" s="192"/>
      <c r="G262" s="192"/>
      <c r="H262" s="192"/>
      <c r="I262" s="192"/>
    </row>
    <row r="263" spans="1:9" ht="20.25">
      <c r="A263" s="192"/>
      <c r="B263" s="192"/>
      <c r="C263" s="192"/>
      <c r="D263" s="192"/>
      <c r="E263" s="192"/>
      <c r="F263" s="192"/>
      <c r="G263" s="192"/>
      <c r="H263" s="192"/>
      <c r="I263" s="192"/>
    </row>
    <row r="264" spans="1:9" ht="20.25">
      <c r="A264" s="192"/>
      <c r="B264" s="192"/>
      <c r="C264" s="192"/>
      <c r="D264" s="192"/>
      <c r="E264" s="192"/>
      <c r="F264" s="192"/>
      <c r="G264" s="192"/>
      <c r="H264" s="192"/>
      <c r="I264" s="192"/>
    </row>
    <row r="265" spans="1:9" ht="20.25">
      <c r="A265" s="192"/>
      <c r="B265" s="192"/>
      <c r="C265" s="192"/>
      <c r="D265" s="192"/>
      <c r="E265" s="192"/>
      <c r="F265" s="192"/>
      <c r="G265" s="192"/>
      <c r="H265" s="192"/>
      <c r="I265" s="192"/>
    </row>
    <row r="266" spans="1:9" ht="20.25">
      <c r="A266" s="192"/>
      <c r="B266" s="192"/>
      <c r="C266" s="192"/>
      <c r="D266" s="192"/>
      <c r="E266" s="192"/>
      <c r="F266" s="192"/>
      <c r="G266" s="192"/>
      <c r="H266" s="192"/>
      <c r="I266" s="192"/>
    </row>
    <row r="267" spans="1:9" ht="20.25">
      <c r="A267" s="192"/>
      <c r="B267" s="192"/>
      <c r="C267" s="192"/>
      <c r="D267" s="192"/>
      <c r="E267" s="192"/>
      <c r="F267" s="192"/>
      <c r="G267" s="192"/>
      <c r="H267" s="192"/>
      <c r="I267" s="192"/>
    </row>
    <row r="268" spans="1:9" ht="20.25">
      <c r="A268" s="192"/>
      <c r="B268" s="192"/>
      <c r="C268" s="192"/>
      <c r="D268" s="192"/>
      <c r="E268" s="192"/>
      <c r="F268" s="192"/>
      <c r="G268" s="192"/>
      <c r="H268" s="192"/>
      <c r="I268" s="192"/>
    </row>
    <row r="269" spans="1:9" ht="20.25">
      <c r="A269" s="192"/>
      <c r="B269" s="192"/>
      <c r="C269" s="192"/>
      <c r="D269" s="192"/>
      <c r="E269" s="192"/>
      <c r="F269" s="192"/>
      <c r="G269" s="192"/>
      <c r="H269" s="192"/>
      <c r="I269" s="192"/>
    </row>
    <row r="270" spans="1:9" ht="20.25">
      <c r="A270" s="192"/>
      <c r="B270" s="192"/>
      <c r="C270" s="192"/>
      <c r="D270" s="192"/>
      <c r="E270" s="192"/>
      <c r="F270" s="192"/>
      <c r="G270" s="192"/>
      <c r="H270" s="192"/>
      <c r="I270" s="192"/>
    </row>
    <row r="271" spans="1:9" ht="20.25">
      <c r="A271" s="192"/>
      <c r="B271" s="192"/>
      <c r="C271" s="192"/>
      <c r="D271" s="192"/>
      <c r="E271" s="192"/>
      <c r="F271" s="192"/>
      <c r="G271" s="192"/>
      <c r="H271" s="192"/>
      <c r="I271" s="192"/>
    </row>
    <row r="272" spans="1:9" ht="20.25">
      <c r="A272" s="192"/>
      <c r="B272" s="192"/>
      <c r="C272" s="192"/>
      <c r="D272" s="192"/>
      <c r="E272" s="192"/>
      <c r="F272" s="192"/>
      <c r="G272" s="192"/>
      <c r="H272" s="192"/>
      <c r="I272" s="192"/>
    </row>
    <row r="273" spans="1:9" ht="20.25">
      <c r="A273" s="192"/>
      <c r="B273" s="192"/>
      <c r="C273" s="192"/>
      <c r="D273" s="192"/>
      <c r="E273" s="192"/>
      <c r="F273" s="192"/>
      <c r="G273" s="192"/>
      <c r="H273" s="192"/>
      <c r="I273" s="192"/>
    </row>
    <row r="274" spans="1:9" ht="20.25">
      <c r="A274" s="192"/>
      <c r="B274" s="192"/>
      <c r="C274" s="192"/>
      <c r="D274" s="192"/>
      <c r="E274" s="192"/>
      <c r="F274" s="192"/>
      <c r="G274" s="192"/>
      <c r="H274" s="192"/>
      <c r="I274" s="192"/>
    </row>
    <row r="275" spans="1:9" ht="20.25">
      <c r="A275" s="192"/>
      <c r="B275" s="192"/>
      <c r="C275" s="192"/>
      <c r="D275" s="192"/>
      <c r="E275" s="192"/>
      <c r="F275" s="192"/>
      <c r="G275" s="192"/>
      <c r="H275" s="192"/>
      <c r="I275" s="192"/>
    </row>
    <row r="276" spans="1:9" ht="20.25">
      <c r="A276" s="192"/>
      <c r="B276" s="192"/>
      <c r="C276" s="192"/>
      <c r="D276" s="192"/>
      <c r="E276" s="192"/>
      <c r="F276" s="192"/>
      <c r="G276" s="192"/>
      <c r="H276" s="192"/>
      <c r="I276" s="192"/>
    </row>
    <row r="277" spans="1:9" ht="20.25">
      <c r="A277" s="192"/>
      <c r="B277" s="192"/>
      <c r="C277" s="192"/>
      <c r="D277" s="192"/>
      <c r="E277" s="192"/>
      <c r="F277" s="192"/>
      <c r="G277" s="192"/>
      <c r="H277" s="192"/>
      <c r="I277" s="192"/>
    </row>
    <row r="278" spans="1:9" ht="20.25">
      <c r="A278" s="192"/>
      <c r="B278" s="192"/>
      <c r="C278" s="192"/>
      <c r="D278" s="192"/>
      <c r="E278" s="192"/>
      <c r="F278" s="192"/>
      <c r="G278" s="192"/>
      <c r="H278" s="192"/>
      <c r="I278" s="192"/>
    </row>
    <row r="279" spans="1:9" ht="20.25">
      <c r="A279" s="192"/>
      <c r="B279" s="192"/>
      <c r="C279" s="192"/>
      <c r="D279" s="192"/>
      <c r="E279" s="192"/>
      <c r="F279" s="192"/>
      <c r="G279" s="192"/>
      <c r="H279" s="192"/>
      <c r="I279" s="192"/>
    </row>
    <row r="280" spans="1:9" ht="20.25">
      <c r="A280" s="192"/>
      <c r="B280" s="192"/>
      <c r="C280" s="192"/>
      <c r="D280" s="192"/>
      <c r="E280" s="192"/>
      <c r="F280" s="192"/>
      <c r="G280" s="192"/>
      <c r="H280" s="192"/>
      <c r="I280" s="192"/>
    </row>
    <row r="281" spans="1:9" ht="20.25">
      <c r="A281" s="192"/>
      <c r="B281" s="192"/>
      <c r="C281" s="192"/>
      <c r="D281" s="192"/>
      <c r="E281" s="192"/>
      <c r="F281" s="192"/>
      <c r="G281" s="192"/>
      <c r="H281" s="192"/>
      <c r="I281" s="192"/>
    </row>
    <row r="282" spans="1:9" ht="20.25">
      <c r="A282" s="192"/>
      <c r="B282" s="192"/>
      <c r="C282" s="192"/>
      <c r="D282" s="192"/>
      <c r="E282" s="192"/>
      <c r="F282" s="192"/>
      <c r="G282" s="192"/>
      <c r="H282" s="192"/>
      <c r="I282" s="192"/>
    </row>
    <row r="283" spans="1:9" ht="20.25">
      <c r="A283" s="192"/>
      <c r="B283" s="192"/>
      <c r="C283" s="192"/>
      <c r="D283" s="192"/>
      <c r="E283" s="192"/>
      <c r="F283" s="192"/>
      <c r="G283" s="192"/>
      <c r="H283" s="192"/>
      <c r="I283" s="192"/>
    </row>
    <row r="284" spans="1:9" ht="20.25">
      <c r="A284" s="192"/>
      <c r="B284" s="192"/>
      <c r="C284" s="192"/>
      <c r="D284" s="192"/>
      <c r="E284" s="192"/>
      <c r="F284" s="192"/>
      <c r="G284" s="192"/>
      <c r="H284" s="192"/>
      <c r="I284" s="192"/>
    </row>
    <row r="285" spans="1:9" ht="20.25">
      <c r="A285" s="192"/>
      <c r="B285" s="192"/>
      <c r="C285" s="192"/>
      <c r="D285" s="192"/>
      <c r="E285" s="192"/>
      <c r="F285" s="192"/>
      <c r="G285" s="192"/>
      <c r="H285" s="192"/>
      <c r="I285" s="192"/>
    </row>
    <row r="286" spans="1:9" ht="20.25">
      <c r="A286" s="192"/>
      <c r="B286" s="192"/>
      <c r="C286" s="192"/>
      <c r="D286" s="192"/>
      <c r="E286" s="192"/>
      <c r="F286" s="192"/>
      <c r="G286" s="192"/>
      <c r="H286" s="192"/>
      <c r="I286" s="192"/>
    </row>
    <row r="287" spans="1:9" ht="20.25">
      <c r="A287" s="192"/>
      <c r="B287" s="192"/>
      <c r="C287" s="192"/>
      <c r="D287" s="192"/>
      <c r="E287" s="192"/>
      <c r="F287" s="192"/>
      <c r="G287" s="192"/>
      <c r="H287" s="192"/>
      <c r="I287" s="192"/>
    </row>
    <row r="288" spans="1:9" ht="20.25">
      <c r="A288" s="192"/>
      <c r="B288" s="192"/>
      <c r="C288" s="192"/>
      <c r="D288" s="192"/>
      <c r="E288" s="192"/>
      <c r="F288" s="192"/>
      <c r="G288" s="192"/>
      <c r="H288" s="192"/>
      <c r="I288" s="192"/>
    </row>
    <row r="289" spans="1:9" ht="20.25">
      <c r="A289" s="192"/>
      <c r="B289" s="192"/>
      <c r="C289" s="192"/>
      <c r="D289" s="192"/>
      <c r="E289" s="192"/>
      <c r="F289" s="192"/>
      <c r="G289" s="192"/>
      <c r="H289" s="192"/>
      <c r="I289" s="192"/>
    </row>
    <row r="290" spans="1:9" ht="20.25">
      <c r="A290" s="192"/>
      <c r="B290" s="192"/>
      <c r="C290" s="192"/>
      <c r="D290" s="192"/>
      <c r="E290" s="192"/>
      <c r="F290" s="192"/>
      <c r="G290" s="192"/>
      <c r="H290" s="192"/>
      <c r="I290" s="192"/>
    </row>
    <row r="291" spans="1:9" ht="20.25">
      <c r="A291" s="192"/>
      <c r="B291" s="192"/>
      <c r="C291" s="192"/>
      <c r="D291" s="192"/>
      <c r="E291" s="192"/>
      <c r="F291" s="192"/>
      <c r="G291" s="192"/>
      <c r="H291" s="192"/>
      <c r="I291" s="192"/>
    </row>
    <row r="292" spans="1:9" ht="20.25">
      <c r="A292" s="192"/>
      <c r="B292" s="192"/>
      <c r="C292" s="192"/>
      <c r="D292" s="192"/>
      <c r="E292" s="192"/>
      <c r="F292" s="192"/>
      <c r="G292" s="192"/>
      <c r="H292" s="192"/>
      <c r="I292" s="192"/>
    </row>
    <row r="293" spans="1:9" ht="20.25">
      <c r="A293" s="192"/>
      <c r="B293" s="192"/>
      <c r="C293" s="192"/>
      <c r="D293" s="192"/>
      <c r="E293" s="192"/>
      <c r="F293" s="192"/>
      <c r="G293" s="192"/>
      <c r="H293" s="192"/>
      <c r="I293" s="192"/>
    </row>
    <row r="294" spans="1:9" ht="20.25">
      <c r="A294" s="192"/>
      <c r="B294" s="192"/>
      <c r="C294" s="192"/>
      <c r="D294" s="192"/>
      <c r="E294" s="192"/>
      <c r="F294" s="192"/>
      <c r="G294" s="192"/>
      <c r="H294" s="192"/>
      <c r="I294" s="192"/>
    </row>
    <row r="295" spans="1:9" ht="20.25">
      <c r="A295" s="192"/>
      <c r="B295" s="192"/>
      <c r="C295" s="192"/>
      <c r="D295" s="192"/>
      <c r="E295" s="192"/>
      <c r="F295" s="192"/>
      <c r="G295" s="192"/>
      <c r="H295" s="192"/>
      <c r="I295" s="192"/>
    </row>
    <row r="296" spans="1:9" ht="20.25">
      <c r="A296" s="192"/>
      <c r="B296" s="192"/>
      <c r="C296" s="192"/>
      <c r="D296" s="192"/>
      <c r="E296" s="192"/>
      <c r="F296" s="192"/>
      <c r="G296" s="192"/>
      <c r="H296" s="192"/>
      <c r="I296" s="192"/>
    </row>
    <row r="297" spans="1:9" ht="20.25">
      <c r="A297" s="192"/>
      <c r="B297" s="192"/>
      <c r="C297" s="192"/>
      <c r="D297" s="192"/>
      <c r="E297" s="192"/>
      <c r="F297" s="192"/>
      <c r="G297" s="192"/>
      <c r="H297" s="192"/>
      <c r="I297" s="192"/>
    </row>
    <row r="298" spans="1:9" ht="20.25">
      <c r="A298" s="192"/>
      <c r="B298" s="192"/>
      <c r="C298" s="192"/>
      <c r="D298" s="192"/>
      <c r="E298" s="192"/>
      <c r="F298" s="192"/>
      <c r="G298" s="192"/>
      <c r="H298" s="192"/>
      <c r="I298" s="192"/>
    </row>
    <row r="299" spans="1:9" ht="20.25">
      <c r="A299" s="192"/>
      <c r="B299" s="192"/>
      <c r="C299" s="192"/>
      <c r="D299" s="192"/>
      <c r="E299" s="192"/>
      <c r="F299" s="192"/>
      <c r="G299" s="192"/>
      <c r="H299" s="192"/>
      <c r="I299" s="192"/>
    </row>
    <row r="300" spans="1:9" ht="20.25">
      <c r="A300" s="192"/>
      <c r="B300" s="192"/>
      <c r="C300" s="192"/>
      <c r="D300" s="192"/>
      <c r="E300" s="192"/>
      <c r="F300" s="192"/>
      <c r="G300" s="192"/>
      <c r="H300" s="192"/>
      <c r="I300" s="192"/>
    </row>
    <row r="301" spans="1:9" ht="20.25">
      <c r="A301" s="192"/>
      <c r="B301" s="192"/>
      <c r="C301" s="192"/>
      <c r="D301" s="192"/>
      <c r="E301" s="192"/>
      <c r="F301" s="192"/>
      <c r="G301" s="192"/>
      <c r="H301" s="192"/>
      <c r="I301" s="192"/>
    </row>
    <row r="302" spans="1:9" ht="20.25">
      <c r="A302" s="192"/>
      <c r="B302" s="192"/>
      <c r="C302" s="192"/>
      <c r="D302" s="192"/>
      <c r="E302" s="192"/>
      <c r="F302" s="192"/>
      <c r="G302" s="192"/>
      <c r="H302" s="192"/>
      <c r="I302" s="192"/>
    </row>
    <row r="303" spans="1:9" ht="20.25">
      <c r="A303" s="192"/>
      <c r="B303" s="192"/>
      <c r="C303" s="192"/>
      <c r="D303" s="192"/>
      <c r="E303" s="192"/>
      <c r="F303" s="192"/>
      <c r="G303" s="192"/>
      <c r="H303" s="192"/>
      <c r="I303" s="192"/>
    </row>
    <row r="304" spans="1:9" ht="20.25">
      <c r="A304" s="192"/>
      <c r="B304" s="192"/>
      <c r="C304" s="192"/>
      <c r="D304" s="192"/>
      <c r="E304" s="192"/>
      <c r="F304" s="192"/>
      <c r="G304" s="192"/>
      <c r="H304" s="192"/>
      <c r="I304" s="192"/>
    </row>
    <row r="305" spans="1:9" ht="20.25">
      <c r="A305" s="192"/>
      <c r="B305" s="192"/>
      <c r="C305" s="192"/>
      <c r="D305" s="192"/>
      <c r="E305" s="192"/>
      <c r="F305" s="192"/>
      <c r="G305" s="192"/>
      <c r="H305" s="192"/>
      <c r="I305" s="192"/>
    </row>
    <row r="306" spans="1:9" ht="20.25">
      <c r="A306" s="192"/>
      <c r="B306" s="192"/>
      <c r="C306" s="192"/>
      <c r="D306" s="192"/>
      <c r="E306" s="192"/>
      <c r="F306" s="192"/>
      <c r="G306" s="192"/>
      <c r="H306" s="192"/>
      <c r="I306" s="192"/>
    </row>
    <row r="307" spans="1:9" ht="20.25">
      <c r="A307" s="192"/>
      <c r="B307" s="192"/>
      <c r="C307" s="192"/>
      <c r="D307" s="192"/>
      <c r="E307" s="192"/>
      <c r="F307" s="192"/>
      <c r="G307" s="192"/>
      <c r="H307" s="192"/>
      <c r="I307" s="192"/>
    </row>
    <row r="308" spans="1:9" ht="20.25">
      <c r="A308" s="192"/>
      <c r="B308" s="192"/>
      <c r="C308" s="192"/>
      <c r="D308" s="192"/>
      <c r="E308" s="192"/>
      <c r="F308" s="192"/>
      <c r="G308" s="192"/>
      <c r="H308" s="192"/>
      <c r="I308" s="192"/>
    </row>
    <row r="309" spans="1:9" ht="20.25">
      <c r="A309" s="192"/>
      <c r="B309" s="192"/>
      <c r="C309" s="192"/>
      <c r="D309" s="192"/>
      <c r="E309" s="192"/>
      <c r="F309" s="192"/>
      <c r="G309" s="192"/>
      <c r="H309" s="192"/>
      <c r="I309" s="192"/>
    </row>
    <row r="310" spans="1:9" ht="20.25">
      <c r="A310" s="192"/>
      <c r="B310" s="192"/>
      <c r="C310" s="192"/>
      <c r="D310" s="192"/>
      <c r="E310" s="192"/>
      <c r="F310" s="192"/>
      <c r="G310" s="192"/>
      <c r="H310" s="192"/>
      <c r="I310" s="192"/>
    </row>
    <row r="311" spans="1:9" ht="20.25">
      <c r="A311" s="192"/>
      <c r="B311" s="192"/>
      <c r="C311" s="192"/>
      <c r="D311" s="192"/>
      <c r="E311" s="192"/>
      <c r="F311" s="192"/>
      <c r="G311" s="192"/>
      <c r="H311" s="192"/>
      <c r="I311" s="192"/>
    </row>
    <row r="312" spans="1:9" ht="20.25">
      <c r="A312" s="192"/>
      <c r="B312" s="192"/>
      <c r="C312" s="192"/>
      <c r="D312" s="192"/>
      <c r="E312" s="192"/>
      <c r="F312" s="192"/>
      <c r="G312" s="192"/>
      <c r="H312" s="192"/>
      <c r="I312" s="192"/>
    </row>
    <row r="313" spans="1:9" ht="20.25">
      <c r="A313" s="192"/>
      <c r="B313" s="192"/>
      <c r="C313" s="192"/>
      <c r="D313" s="192"/>
      <c r="E313" s="192"/>
      <c r="F313" s="192"/>
      <c r="G313" s="192"/>
      <c r="H313" s="192"/>
      <c r="I313" s="192"/>
    </row>
    <row r="314" spans="1:9" ht="20.25">
      <c r="A314" s="192"/>
      <c r="B314" s="192"/>
      <c r="C314" s="192"/>
      <c r="D314" s="192"/>
      <c r="E314" s="192"/>
      <c r="F314" s="192"/>
      <c r="G314" s="192"/>
      <c r="H314" s="192"/>
      <c r="I314" s="192"/>
    </row>
    <row r="315" spans="1:9" ht="20.25">
      <c r="A315" s="192"/>
      <c r="B315" s="192"/>
      <c r="C315" s="192"/>
      <c r="D315" s="192"/>
      <c r="E315" s="192"/>
      <c r="F315" s="192"/>
      <c r="G315" s="192"/>
      <c r="H315" s="192"/>
      <c r="I315" s="192"/>
    </row>
    <row r="316" spans="1:9" ht="20.25">
      <c r="A316" s="192"/>
      <c r="B316" s="192"/>
      <c r="C316" s="192"/>
      <c r="D316" s="192"/>
      <c r="E316" s="192"/>
      <c r="F316" s="192"/>
      <c r="G316" s="192"/>
      <c r="H316" s="192"/>
      <c r="I316" s="192"/>
    </row>
    <row r="317" spans="1:9" ht="20.25">
      <c r="A317" s="192"/>
      <c r="B317" s="192"/>
      <c r="C317" s="192"/>
      <c r="D317" s="192"/>
      <c r="E317" s="192"/>
      <c r="F317" s="192"/>
      <c r="G317" s="192"/>
      <c r="H317" s="192"/>
      <c r="I317" s="192"/>
    </row>
    <row r="318" spans="1:9" ht="20.25">
      <c r="A318" s="192"/>
      <c r="B318" s="192"/>
      <c r="C318" s="192"/>
      <c r="D318" s="192"/>
      <c r="E318" s="192"/>
      <c r="F318" s="192"/>
      <c r="G318" s="192"/>
      <c r="H318" s="192"/>
      <c r="I318" s="192"/>
    </row>
    <row r="319" spans="1:9" ht="20.25">
      <c r="A319" s="192"/>
      <c r="B319" s="192"/>
      <c r="C319" s="192"/>
      <c r="D319" s="192"/>
      <c r="E319" s="192"/>
      <c r="F319" s="192"/>
      <c r="G319" s="192"/>
      <c r="H319" s="192"/>
      <c r="I319" s="192"/>
    </row>
    <row r="320" spans="1:9" ht="20.25">
      <c r="A320" s="192"/>
      <c r="B320" s="192"/>
      <c r="C320" s="192"/>
      <c r="D320" s="192"/>
      <c r="E320" s="192"/>
      <c r="F320" s="192"/>
      <c r="G320" s="192"/>
      <c r="H320" s="192"/>
      <c r="I320" s="192"/>
    </row>
    <row r="321" spans="1:9" ht="20.25">
      <c r="A321" s="192"/>
      <c r="B321" s="192"/>
      <c r="C321" s="192"/>
      <c r="D321" s="192"/>
      <c r="E321" s="192"/>
      <c r="F321" s="192"/>
      <c r="G321" s="192"/>
      <c r="H321" s="192"/>
      <c r="I321" s="192"/>
    </row>
    <row r="322" spans="1:9" ht="20.25">
      <c r="A322" s="192"/>
      <c r="B322" s="192"/>
      <c r="C322" s="192"/>
      <c r="D322" s="192"/>
      <c r="E322" s="192"/>
      <c r="F322" s="192"/>
      <c r="G322" s="192"/>
      <c r="H322" s="192"/>
      <c r="I322" s="192"/>
    </row>
    <row r="323" spans="1:9" ht="20.25">
      <c r="A323" s="192"/>
      <c r="B323" s="192"/>
      <c r="C323" s="192"/>
      <c r="D323" s="192"/>
      <c r="E323" s="192"/>
      <c r="F323" s="192"/>
      <c r="G323" s="192"/>
      <c r="H323" s="192"/>
      <c r="I323" s="192"/>
    </row>
    <row r="324" spans="1:9" ht="20.25">
      <c r="A324" s="192"/>
      <c r="B324" s="192"/>
      <c r="C324" s="192"/>
      <c r="D324" s="192"/>
      <c r="E324" s="192"/>
      <c r="F324" s="192"/>
      <c r="G324" s="192"/>
      <c r="H324" s="192"/>
      <c r="I324" s="192"/>
    </row>
    <row r="325" spans="1:9" ht="20.25">
      <c r="A325" s="192"/>
      <c r="B325" s="192"/>
      <c r="C325" s="192"/>
      <c r="D325" s="192"/>
      <c r="E325" s="192"/>
      <c r="F325" s="192"/>
      <c r="G325" s="192"/>
      <c r="H325" s="192"/>
      <c r="I325" s="192"/>
    </row>
    <row r="326" spans="1:9" ht="20.25">
      <c r="A326" s="192"/>
      <c r="B326" s="192"/>
      <c r="C326" s="192"/>
      <c r="D326" s="192"/>
      <c r="E326" s="192"/>
      <c r="F326" s="192"/>
      <c r="G326" s="192"/>
      <c r="H326" s="192"/>
      <c r="I326" s="192"/>
    </row>
    <row r="327" spans="1:9" ht="20.25">
      <c r="A327" s="192"/>
      <c r="B327" s="192"/>
      <c r="C327" s="192"/>
      <c r="D327" s="192"/>
      <c r="E327" s="192"/>
      <c r="F327" s="192"/>
      <c r="G327" s="192"/>
      <c r="H327" s="192"/>
      <c r="I327" s="192"/>
    </row>
    <row r="328" spans="1:9" ht="20.25">
      <c r="A328" s="192"/>
      <c r="B328" s="192"/>
      <c r="C328" s="192"/>
      <c r="D328" s="192"/>
      <c r="E328" s="192"/>
      <c r="F328" s="192"/>
      <c r="G328" s="192"/>
      <c r="H328" s="192"/>
      <c r="I328" s="192"/>
    </row>
    <row r="329" spans="1:9" ht="20.25">
      <c r="A329" s="192"/>
      <c r="B329" s="192"/>
      <c r="C329" s="192"/>
      <c r="D329" s="192"/>
      <c r="E329" s="192"/>
      <c r="F329" s="192"/>
      <c r="G329" s="192"/>
      <c r="H329" s="192"/>
      <c r="I329" s="192"/>
    </row>
    <row r="330" spans="1:9" ht="20.25">
      <c r="A330" s="192"/>
      <c r="B330" s="192"/>
      <c r="C330" s="192"/>
      <c r="D330" s="192"/>
      <c r="E330" s="192"/>
      <c r="F330" s="192"/>
      <c r="G330" s="192"/>
      <c r="H330" s="192"/>
      <c r="I330" s="192"/>
    </row>
    <row r="331" spans="1:9" ht="20.25">
      <c r="A331" s="192"/>
      <c r="B331" s="192"/>
      <c r="C331" s="192"/>
      <c r="D331" s="192"/>
      <c r="E331" s="192"/>
      <c r="F331" s="192"/>
      <c r="G331" s="192"/>
      <c r="H331" s="192"/>
      <c r="I331" s="192"/>
    </row>
    <row r="332" spans="1:9" ht="20.25">
      <c r="A332" s="192"/>
      <c r="B332" s="192"/>
      <c r="C332" s="192"/>
      <c r="D332" s="192"/>
      <c r="E332" s="192"/>
      <c r="F332" s="192"/>
      <c r="G332" s="192"/>
      <c r="H332" s="192"/>
      <c r="I332" s="192"/>
    </row>
    <row r="333" spans="1:9" ht="20.25">
      <c r="A333" s="192"/>
      <c r="B333" s="192"/>
      <c r="C333" s="192"/>
      <c r="D333" s="192"/>
      <c r="E333" s="192"/>
      <c r="F333" s="192"/>
      <c r="G333" s="192"/>
      <c r="H333" s="192"/>
      <c r="I333" s="192"/>
    </row>
    <row r="334" spans="1:9" ht="20.25">
      <c r="A334" s="192"/>
      <c r="B334" s="192"/>
      <c r="C334" s="192"/>
      <c r="D334" s="192"/>
      <c r="E334" s="192"/>
      <c r="F334" s="192"/>
      <c r="G334" s="192"/>
      <c r="H334" s="192"/>
      <c r="I334" s="192"/>
    </row>
    <row r="335" spans="1:9" ht="20.25">
      <c r="A335" s="192"/>
      <c r="B335" s="192"/>
      <c r="C335" s="192"/>
      <c r="D335" s="192"/>
      <c r="E335" s="192"/>
      <c r="F335" s="192"/>
      <c r="G335" s="192"/>
      <c r="H335" s="192"/>
      <c r="I335" s="192"/>
    </row>
    <row r="336" spans="1:9" ht="20.25">
      <c r="A336" s="192"/>
      <c r="B336" s="192"/>
      <c r="C336" s="192"/>
      <c r="D336" s="192"/>
      <c r="E336" s="192"/>
      <c r="F336" s="192"/>
      <c r="G336" s="192"/>
      <c r="H336" s="192"/>
      <c r="I336" s="192"/>
    </row>
    <row r="337" spans="1:9" ht="20.25">
      <c r="A337" s="192"/>
      <c r="B337" s="192"/>
      <c r="C337" s="192"/>
      <c r="D337" s="192"/>
      <c r="E337" s="192"/>
      <c r="F337" s="192"/>
      <c r="G337" s="192"/>
      <c r="H337" s="192"/>
      <c r="I337" s="192"/>
    </row>
    <row r="338" spans="1:9" ht="20.25">
      <c r="A338" s="192"/>
      <c r="B338" s="192"/>
      <c r="C338" s="192"/>
      <c r="D338" s="192"/>
      <c r="E338" s="192"/>
      <c r="F338" s="192"/>
      <c r="G338" s="192"/>
      <c r="H338" s="192"/>
      <c r="I338" s="192"/>
    </row>
    <row r="339" spans="1:9" ht="20.25">
      <c r="A339" s="192"/>
      <c r="B339" s="192"/>
      <c r="C339" s="192"/>
      <c r="D339" s="192"/>
      <c r="E339" s="192"/>
      <c r="F339" s="192"/>
      <c r="G339" s="192"/>
      <c r="H339" s="192"/>
      <c r="I339" s="192"/>
    </row>
    <row r="340" spans="1:9" ht="20.25">
      <c r="A340" s="192"/>
      <c r="B340" s="192"/>
      <c r="C340" s="192"/>
      <c r="D340" s="192"/>
      <c r="E340" s="192"/>
      <c r="F340" s="192"/>
      <c r="G340" s="192"/>
      <c r="H340" s="192"/>
      <c r="I340" s="192"/>
    </row>
    <row r="341" spans="1:9" ht="20.25">
      <c r="A341" s="192"/>
      <c r="B341" s="192"/>
      <c r="C341" s="192"/>
      <c r="D341" s="192"/>
      <c r="E341" s="192"/>
      <c r="F341" s="192"/>
      <c r="G341" s="192"/>
      <c r="H341" s="192"/>
      <c r="I341" s="192"/>
    </row>
    <row r="342" spans="1:9" ht="20.25">
      <c r="A342" s="192"/>
      <c r="B342" s="192"/>
      <c r="C342" s="192"/>
      <c r="D342" s="192"/>
      <c r="E342" s="192"/>
      <c r="F342" s="192"/>
      <c r="G342" s="192"/>
      <c r="H342" s="192"/>
      <c r="I342" s="192"/>
    </row>
    <row r="343" spans="1:9" ht="20.25">
      <c r="A343" s="192"/>
      <c r="B343" s="192"/>
      <c r="C343" s="192"/>
      <c r="D343" s="192"/>
      <c r="E343" s="192"/>
      <c r="F343" s="192"/>
      <c r="G343" s="192"/>
      <c r="H343" s="192"/>
      <c r="I343" s="192"/>
    </row>
    <row r="344" spans="1:9" ht="20.25">
      <c r="A344" s="192"/>
      <c r="B344" s="192"/>
      <c r="C344" s="192"/>
      <c r="D344" s="192"/>
      <c r="E344" s="192"/>
      <c r="F344" s="192"/>
      <c r="G344" s="192"/>
      <c r="H344" s="192"/>
      <c r="I344" s="192"/>
    </row>
    <row r="345" spans="1:9" ht="20.25">
      <c r="A345" s="192"/>
      <c r="B345" s="192"/>
      <c r="C345" s="192"/>
      <c r="D345" s="192"/>
      <c r="E345" s="192"/>
      <c r="F345" s="192"/>
      <c r="G345" s="192"/>
      <c r="H345" s="192"/>
      <c r="I345" s="192"/>
    </row>
    <row r="346" spans="1:9" ht="20.25">
      <c r="A346" s="192"/>
      <c r="B346" s="192"/>
      <c r="C346" s="192"/>
      <c r="D346" s="192"/>
      <c r="E346" s="192"/>
      <c r="F346" s="192"/>
      <c r="G346" s="192"/>
      <c r="H346" s="192"/>
      <c r="I346" s="192"/>
    </row>
    <row r="347" spans="1:9" ht="20.25">
      <c r="A347" s="192"/>
      <c r="B347" s="192"/>
      <c r="C347" s="192"/>
      <c r="D347" s="192"/>
      <c r="E347" s="192"/>
      <c r="F347" s="192"/>
      <c r="G347" s="192"/>
      <c r="H347" s="192"/>
      <c r="I347" s="192"/>
    </row>
    <row r="348" spans="1:9" ht="20.25">
      <c r="A348" s="192"/>
      <c r="B348" s="192"/>
      <c r="C348" s="192"/>
      <c r="D348" s="192"/>
      <c r="E348" s="192"/>
      <c r="F348" s="192"/>
      <c r="G348" s="192"/>
      <c r="H348" s="192"/>
      <c r="I348" s="192"/>
    </row>
    <row r="349" spans="1:9" ht="20.25">
      <c r="A349" s="192"/>
      <c r="B349" s="192"/>
      <c r="C349" s="192"/>
      <c r="D349" s="192"/>
      <c r="E349" s="192"/>
      <c r="F349" s="192"/>
      <c r="G349" s="192"/>
      <c r="H349" s="192"/>
      <c r="I349" s="192"/>
    </row>
    <row r="350" spans="1:9" ht="20.25">
      <c r="A350" s="192"/>
      <c r="B350" s="192"/>
      <c r="C350" s="192"/>
      <c r="D350" s="192"/>
      <c r="E350" s="192"/>
      <c r="F350" s="192"/>
      <c r="G350" s="192"/>
      <c r="H350" s="192"/>
      <c r="I350" s="192"/>
    </row>
    <row r="351" spans="1:9" ht="20.25">
      <c r="A351" s="192"/>
      <c r="B351" s="192"/>
      <c r="C351" s="192"/>
      <c r="D351" s="192"/>
      <c r="E351" s="192"/>
      <c r="F351" s="192"/>
      <c r="G351" s="192"/>
      <c r="H351" s="192"/>
      <c r="I351" s="192"/>
    </row>
    <row r="352" spans="1:9" ht="20.25">
      <c r="A352" s="192"/>
      <c r="B352" s="192"/>
      <c r="C352" s="192"/>
      <c r="D352" s="192"/>
      <c r="E352" s="192"/>
      <c r="F352" s="192"/>
      <c r="G352" s="192"/>
      <c r="H352" s="192"/>
      <c r="I352" s="192"/>
    </row>
    <row r="353" spans="1:9" ht="20.25">
      <c r="A353" s="192"/>
      <c r="B353" s="192"/>
      <c r="C353" s="192"/>
      <c r="D353" s="192"/>
      <c r="E353" s="192"/>
      <c r="F353" s="192"/>
      <c r="G353" s="192"/>
      <c r="H353" s="192"/>
      <c r="I353" s="192"/>
    </row>
    <row r="354" spans="1:9" ht="20.25">
      <c r="A354" s="192"/>
      <c r="B354" s="192"/>
      <c r="C354" s="192"/>
      <c r="D354" s="192"/>
      <c r="E354" s="192"/>
      <c r="F354" s="192"/>
      <c r="G354" s="192"/>
      <c r="H354" s="192"/>
      <c r="I354" s="192"/>
    </row>
    <row r="355" spans="1:9" ht="20.25">
      <c r="A355" s="192"/>
      <c r="B355" s="192"/>
      <c r="C355" s="192"/>
      <c r="D355" s="192"/>
      <c r="E355" s="192"/>
      <c r="F355" s="192"/>
      <c r="G355" s="192"/>
      <c r="H355" s="192"/>
      <c r="I355" s="192"/>
    </row>
    <row r="356" spans="1:9" ht="20.25">
      <c r="A356" s="192"/>
      <c r="B356" s="192"/>
      <c r="C356" s="192"/>
      <c r="D356" s="192"/>
      <c r="E356" s="192"/>
      <c r="F356" s="192"/>
      <c r="G356" s="192"/>
      <c r="H356" s="192"/>
      <c r="I356" s="192"/>
    </row>
    <row r="357" spans="1:9" ht="20.25">
      <c r="A357" s="192"/>
      <c r="B357" s="192"/>
      <c r="C357" s="192"/>
      <c r="D357" s="192"/>
      <c r="E357" s="192"/>
      <c r="F357" s="192"/>
      <c r="G357" s="192"/>
      <c r="H357" s="192"/>
      <c r="I357" s="192"/>
    </row>
    <row r="358" spans="1:9" ht="20.25">
      <c r="A358" s="192"/>
      <c r="B358" s="192"/>
      <c r="C358" s="192"/>
      <c r="D358" s="192"/>
      <c r="E358" s="192"/>
      <c r="F358" s="192"/>
      <c r="G358" s="192"/>
      <c r="H358" s="192"/>
      <c r="I358" s="192"/>
    </row>
    <row r="359" spans="1:9" ht="20.25">
      <c r="A359" s="192"/>
      <c r="B359" s="192"/>
      <c r="C359" s="192"/>
      <c r="D359" s="192"/>
      <c r="E359" s="192"/>
      <c r="F359" s="192"/>
      <c r="G359" s="192"/>
      <c r="H359" s="192"/>
      <c r="I359" s="192"/>
    </row>
    <row r="360" spans="1:9" ht="20.25">
      <c r="A360" s="192"/>
      <c r="B360" s="192"/>
      <c r="C360" s="192"/>
      <c r="D360" s="192"/>
      <c r="E360" s="192"/>
      <c r="F360" s="192"/>
      <c r="G360" s="192"/>
      <c r="H360" s="192"/>
      <c r="I360" s="192"/>
    </row>
    <row r="361" spans="1:9" ht="20.25">
      <c r="A361" s="192"/>
      <c r="B361" s="192"/>
      <c r="C361" s="192"/>
      <c r="D361" s="192"/>
      <c r="E361" s="192"/>
      <c r="F361" s="192"/>
      <c r="G361" s="192"/>
      <c r="H361" s="192"/>
      <c r="I361" s="192"/>
    </row>
    <row r="362" spans="1:9" ht="20.25">
      <c r="A362" s="192"/>
      <c r="B362" s="192"/>
      <c r="C362" s="192"/>
      <c r="D362" s="192"/>
      <c r="E362" s="192"/>
      <c r="F362" s="192"/>
      <c r="G362" s="192"/>
      <c r="H362" s="192"/>
      <c r="I362" s="192"/>
    </row>
    <row r="363" spans="1:9" ht="20.25">
      <c r="A363" s="192"/>
      <c r="B363" s="192"/>
      <c r="C363" s="192"/>
      <c r="D363" s="192"/>
      <c r="E363" s="192"/>
      <c r="F363" s="192"/>
      <c r="G363" s="192"/>
      <c r="H363" s="192"/>
      <c r="I363" s="192"/>
    </row>
    <row r="364" spans="1:9" ht="20.25">
      <c r="A364" s="192"/>
      <c r="B364" s="192"/>
      <c r="C364" s="192"/>
      <c r="D364" s="192"/>
      <c r="E364" s="192"/>
      <c r="F364" s="192"/>
      <c r="G364" s="192"/>
      <c r="H364" s="192"/>
      <c r="I364" s="192"/>
    </row>
    <row r="365" spans="1:9" ht="20.25">
      <c r="A365" s="192"/>
      <c r="B365" s="192"/>
      <c r="C365" s="192"/>
      <c r="D365" s="192"/>
      <c r="E365" s="192"/>
      <c r="F365" s="192"/>
      <c r="G365" s="192"/>
      <c r="H365" s="192"/>
      <c r="I365" s="192"/>
    </row>
    <row r="366" spans="1:9" ht="20.25">
      <c r="A366" s="192"/>
      <c r="B366" s="192"/>
      <c r="C366" s="192"/>
      <c r="D366" s="192"/>
      <c r="E366" s="192"/>
      <c r="F366" s="192"/>
      <c r="G366" s="192"/>
      <c r="H366" s="192"/>
      <c r="I366" s="192"/>
    </row>
    <row r="367" spans="1:9" ht="20.25">
      <c r="A367" s="192"/>
      <c r="B367" s="192"/>
      <c r="C367" s="192"/>
      <c r="D367" s="192"/>
      <c r="E367" s="192"/>
      <c r="F367" s="192"/>
      <c r="G367" s="192"/>
      <c r="H367" s="192"/>
      <c r="I367" s="192"/>
    </row>
    <row r="368" spans="1:9" ht="20.25">
      <c r="A368" s="192"/>
      <c r="B368" s="192"/>
      <c r="C368" s="192"/>
      <c r="D368" s="192"/>
      <c r="E368" s="192"/>
      <c r="F368" s="192"/>
      <c r="G368" s="192"/>
      <c r="H368" s="192"/>
      <c r="I368" s="192"/>
    </row>
    <row r="369" spans="1:9" ht="20.25">
      <c r="A369" s="192"/>
      <c r="B369" s="192"/>
      <c r="C369" s="192"/>
      <c r="D369" s="192"/>
      <c r="E369" s="192"/>
      <c r="F369" s="192"/>
      <c r="G369" s="192"/>
      <c r="H369" s="192"/>
      <c r="I369" s="192"/>
    </row>
    <row r="370" spans="1:9" ht="20.25">
      <c r="A370" s="192"/>
      <c r="B370" s="192"/>
      <c r="C370" s="192"/>
      <c r="D370" s="192"/>
      <c r="E370" s="192"/>
      <c r="F370" s="192"/>
      <c r="G370" s="192"/>
      <c r="H370" s="192"/>
      <c r="I370" s="192"/>
    </row>
    <row r="371" spans="1:9" ht="20.25">
      <c r="A371" s="192"/>
      <c r="B371" s="192"/>
      <c r="C371" s="192"/>
      <c r="D371" s="192"/>
      <c r="E371" s="192"/>
      <c r="F371" s="192"/>
      <c r="G371" s="192"/>
      <c r="H371" s="192"/>
      <c r="I371" s="192"/>
    </row>
    <row r="372" spans="1:9" ht="20.25">
      <c r="A372" s="192"/>
      <c r="B372" s="192"/>
      <c r="C372" s="192"/>
      <c r="D372" s="192"/>
      <c r="E372" s="192"/>
      <c r="F372" s="192"/>
      <c r="G372" s="192"/>
      <c r="H372" s="192"/>
      <c r="I372" s="192"/>
    </row>
    <row r="373" spans="1:9" ht="20.25">
      <c r="A373" s="192"/>
      <c r="B373" s="192"/>
      <c r="C373" s="192"/>
      <c r="D373" s="192"/>
      <c r="E373" s="192"/>
      <c r="F373" s="192"/>
      <c r="G373" s="192"/>
      <c r="H373" s="192"/>
      <c r="I373" s="192"/>
    </row>
    <row r="374" spans="1:9" ht="20.25">
      <c r="A374" s="192"/>
      <c r="B374" s="192"/>
      <c r="C374" s="192"/>
      <c r="D374" s="192"/>
      <c r="E374" s="192"/>
      <c r="F374" s="192"/>
      <c r="G374" s="192"/>
      <c r="H374" s="192"/>
      <c r="I374" s="192"/>
    </row>
    <row r="375" spans="1:9" ht="20.25">
      <c r="A375" s="192"/>
      <c r="B375" s="192"/>
      <c r="C375" s="192"/>
      <c r="D375" s="192"/>
      <c r="E375" s="192"/>
      <c r="F375" s="192"/>
      <c r="G375" s="192"/>
      <c r="H375" s="192"/>
      <c r="I375" s="192"/>
    </row>
    <row r="376" spans="1:9" ht="20.25">
      <c r="A376" s="192"/>
      <c r="B376" s="192"/>
      <c r="C376" s="192"/>
      <c r="D376" s="192"/>
      <c r="E376" s="192"/>
      <c r="F376" s="192"/>
      <c r="G376" s="192"/>
      <c r="H376" s="192"/>
      <c r="I376" s="192"/>
    </row>
    <row r="377" spans="1:9" ht="20.25">
      <c r="A377" s="192"/>
      <c r="B377" s="192"/>
      <c r="C377" s="192"/>
      <c r="D377" s="192"/>
      <c r="E377" s="192"/>
      <c r="F377" s="192"/>
      <c r="G377" s="192"/>
      <c r="H377" s="192"/>
      <c r="I377" s="192"/>
    </row>
    <row r="378" spans="1:9" ht="20.25">
      <c r="A378" s="192"/>
      <c r="B378" s="192"/>
      <c r="C378" s="192"/>
      <c r="D378" s="192"/>
      <c r="E378" s="192"/>
      <c r="F378" s="192"/>
      <c r="G378" s="192"/>
      <c r="H378" s="192"/>
      <c r="I378" s="192"/>
    </row>
    <row r="379" spans="1:9" ht="20.25">
      <c r="A379" s="192"/>
      <c r="B379" s="192"/>
      <c r="C379" s="192"/>
      <c r="D379" s="192"/>
      <c r="E379" s="192"/>
      <c r="F379" s="192"/>
      <c r="G379" s="192"/>
      <c r="H379" s="192"/>
      <c r="I379" s="192"/>
    </row>
    <row r="380" spans="1:9" ht="20.25">
      <c r="A380" s="192"/>
      <c r="B380" s="192"/>
      <c r="C380" s="192"/>
      <c r="D380" s="192"/>
      <c r="E380" s="192"/>
      <c r="F380" s="192"/>
      <c r="G380" s="192"/>
      <c r="H380" s="192"/>
      <c r="I380" s="192"/>
    </row>
    <row r="381" spans="1:9" ht="20.25">
      <c r="A381" s="192"/>
      <c r="B381" s="192"/>
      <c r="C381" s="192"/>
      <c r="D381" s="192"/>
      <c r="E381" s="192"/>
      <c r="F381" s="192"/>
      <c r="G381" s="192"/>
      <c r="H381" s="192"/>
      <c r="I381" s="192"/>
    </row>
    <row r="382" spans="1:9" ht="20.25">
      <c r="A382" s="192"/>
      <c r="B382" s="192"/>
      <c r="C382" s="192"/>
      <c r="D382" s="192"/>
      <c r="E382" s="192"/>
      <c r="F382" s="192"/>
      <c r="G382" s="192"/>
      <c r="H382" s="192"/>
      <c r="I382" s="192"/>
    </row>
    <row r="383" spans="1:9" ht="20.25">
      <c r="A383" s="192"/>
      <c r="B383" s="192"/>
      <c r="C383" s="192"/>
      <c r="D383" s="192"/>
      <c r="E383" s="192"/>
      <c r="F383" s="192"/>
      <c r="G383" s="192"/>
      <c r="H383" s="192"/>
      <c r="I383" s="192"/>
    </row>
    <row r="384" spans="1:9" ht="20.25">
      <c r="A384" s="192"/>
      <c r="B384" s="192"/>
      <c r="C384" s="192"/>
      <c r="D384" s="192"/>
      <c r="E384" s="192"/>
      <c r="F384" s="192"/>
      <c r="G384" s="192"/>
      <c r="H384" s="192"/>
      <c r="I384" s="192"/>
    </row>
    <row r="385" spans="1:9" ht="20.25">
      <c r="A385" s="192"/>
      <c r="B385" s="192"/>
      <c r="C385" s="192"/>
      <c r="D385" s="192"/>
      <c r="E385" s="192"/>
      <c r="F385" s="192"/>
      <c r="G385" s="192"/>
      <c r="H385" s="192"/>
      <c r="I385" s="192"/>
    </row>
    <row r="386" spans="1:9" ht="20.25">
      <c r="A386" s="192"/>
      <c r="B386" s="192"/>
      <c r="C386" s="192"/>
      <c r="D386" s="192"/>
      <c r="E386" s="192"/>
      <c r="F386" s="192"/>
      <c r="G386" s="192"/>
      <c r="H386" s="192"/>
      <c r="I386" s="192"/>
    </row>
    <row r="387" spans="1:9" ht="20.25">
      <c r="A387" s="192"/>
      <c r="B387" s="192"/>
      <c r="C387" s="192"/>
      <c r="D387" s="192"/>
      <c r="E387" s="192"/>
      <c r="F387" s="192"/>
      <c r="G387" s="192"/>
      <c r="H387" s="192"/>
      <c r="I387" s="192"/>
    </row>
    <row r="388" spans="1:9" ht="20.25">
      <c r="A388" s="192"/>
      <c r="B388" s="192"/>
      <c r="C388" s="192"/>
      <c r="D388" s="192"/>
      <c r="E388" s="192"/>
      <c r="F388" s="192"/>
      <c r="G388" s="192"/>
      <c r="H388" s="192"/>
      <c r="I388" s="192"/>
    </row>
    <row r="389" spans="1:9" ht="20.25">
      <c r="A389" s="192"/>
      <c r="B389" s="192"/>
      <c r="C389" s="192"/>
      <c r="D389" s="192"/>
      <c r="E389" s="192"/>
      <c r="F389" s="192"/>
      <c r="G389" s="192"/>
      <c r="H389" s="192"/>
      <c r="I389" s="192"/>
    </row>
    <row r="390" spans="1:9" ht="20.25">
      <c r="A390" s="192"/>
      <c r="B390" s="192"/>
      <c r="C390" s="192"/>
      <c r="D390" s="192"/>
      <c r="E390" s="192"/>
      <c r="F390" s="192"/>
      <c r="G390" s="192"/>
      <c r="H390" s="192"/>
      <c r="I390" s="192"/>
    </row>
    <row r="391" spans="1:9" ht="20.25">
      <c r="A391" s="192"/>
      <c r="B391" s="192"/>
      <c r="C391" s="192"/>
      <c r="D391" s="192"/>
      <c r="E391" s="192"/>
      <c r="F391" s="192"/>
      <c r="G391" s="192"/>
      <c r="H391" s="192"/>
      <c r="I391" s="192"/>
    </row>
    <row r="392" spans="1:9" ht="20.25">
      <c r="A392" s="192"/>
      <c r="B392" s="192"/>
      <c r="C392" s="192"/>
      <c r="D392" s="192"/>
      <c r="E392" s="192"/>
      <c r="F392" s="192"/>
      <c r="G392" s="192"/>
      <c r="H392" s="192"/>
      <c r="I392" s="192"/>
    </row>
    <row r="393" spans="1:9" ht="20.25">
      <c r="A393" s="192"/>
      <c r="B393" s="192"/>
      <c r="C393" s="192"/>
      <c r="D393" s="192"/>
      <c r="E393" s="192"/>
      <c r="F393" s="192"/>
      <c r="G393" s="192"/>
      <c r="H393" s="192"/>
      <c r="I393" s="192"/>
    </row>
    <row r="394" spans="1:9" ht="20.25">
      <c r="A394" s="192"/>
      <c r="B394" s="192"/>
      <c r="C394" s="192"/>
      <c r="D394" s="192"/>
      <c r="E394" s="192"/>
      <c r="F394" s="192"/>
      <c r="G394" s="192"/>
      <c r="H394" s="192"/>
      <c r="I394" s="192"/>
    </row>
    <row r="395" spans="1:9" ht="20.25">
      <c r="A395" s="192"/>
      <c r="B395" s="192"/>
      <c r="C395" s="192"/>
      <c r="D395" s="192"/>
      <c r="E395" s="192"/>
      <c r="F395" s="192"/>
      <c r="G395" s="192"/>
      <c r="H395" s="192"/>
      <c r="I395" s="192"/>
    </row>
    <row r="396" spans="1:9" ht="20.25">
      <c r="A396" s="192"/>
      <c r="B396" s="192"/>
      <c r="C396" s="192"/>
      <c r="D396" s="192"/>
      <c r="E396" s="192"/>
      <c r="F396" s="192"/>
      <c r="G396" s="192"/>
      <c r="H396" s="192"/>
      <c r="I396" s="192"/>
    </row>
    <row r="397" spans="1:9" ht="20.25">
      <c r="A397" s="192"/>
      <c r="B397" s="192"/>
      <c r="C397" s="192"/>
      <c r="D397" s="192"/>
      <c r="E397" s="192"/>
      <c r="F397" s="192"/>
      <c r="G397" s="192"/>
      <c r="H397" s="192"/>
      <c r="I397" s="192"/>
    </row>
    <row r="398" spans="1:9" ht="20.25">
      <c r="A398" s="192"/>
      <c r="B398" s="192"/>
      <c r="C398" s="192"/>
      <c r="D398" s="192"/>
      <c r="E398" s="192"/>
      <c r="F398" s="192"/>
      <c r="G398" s="192"/>
      <c r="H398" s="192"/>
      <c r="I398" s="192"/>
    </row>
    <row r="399" spans="1:9" ht="20.25">
      <c r="A399" s="192"/>
      <c r="B399" s="192"/>
      <c r="C399" s="192"/>
      <c r="D399" s="192"/>
      <c r="E399" s="192"/>
      <c r="F399" s="192"/>
      <c r="G399" s="192"/>
      <c r="H399" s="192"/>
      <c r="I399" s="192"/>
    </row>
    <row r="400" spans="1:9" ht="20.25">
      <c r="A400" s="192"/>
      <c r="B400" s="192"/>
      <c r="C400" s="192"/>
      <c r="D400" s="192"/>
      <c r="E400" s="192"/>
      <c r="F400" s="192"/>
      <c r="G400" s="192"/>
      <c r="H400" s="192"/>
      <c r="I400" s="192"/>
    </row>
    <row r="401" spans="1:9" ht="20.25">
      <c r="A401" s="192"/>
      <c r="B401" s="192"/>
      <c r="C401" s="192"/>
      <c r="D401" s="192"/>
      <c r="E401" s="192"/>
      <c r="F401" s="192"/>
      <c r="G401" s="192"/>
      <c r="H401" s="192"/>
      <c r="I401" s="192"/>
    </row>
    <row r="402" spans="1:9" ht="20.25">
      <c r="A402" s="192"/>
      <c r="B402" s="192"/>
      <c r="C402" s="192"/>
      <c r="D402" s="192"/>
      <c r="E402" s="192"/>
      <c r="F402" s="192"/>
      <c r="G402" s="192"/>
      <c r="H402" s="192"/>
      <c r="I402" s="192"/>
    </row>
    <row r="403" spans="1:9" ht="20.25">
      <c r="A403" s="192"/>
      <c r="B403" s="192"/>
      <c r="C403" s="192"/>
      <c r="D403" s="192"/>
      <c r="E403" s="192"/>
      <c r="F403" s="192"/>
      <c r="G403" s="192"/>
      <c r="H403" s="192"/>
      <c r="I403" s="192"/>
    </row>
    <row r="404" spans="1:9" ht="20.25">
      <c r="A404" s="192"/>
      <c r="B404" s="192"/>
      <c r="C404" s="192"/>
      <c r="D404" s="192"/>
      <c r="E404" s="192"/>
      <c r="F404" s="192"/>
      <c r="G404" s="192"/>
      <c r="H404" s="192"/>
      <c r="I404" s="192"/>
    </row>
    <row r="405" spans="1:9" ht="20.25">
      <c r="A405" s="192"/>
      <c r="B405" s="192"/>
      <c r="C405" s="192"/>
      <c r="D405" s="192"/>
      <c r="E405" s="192"/>
      <c r="F405" s="192"/>
      <c r="G405" s="192"/>
      <c r="H405" s="192"/>
      <c r="I405" s="192"/>
    </row>
    <row r="406" spans="1:9" ht="20.25">
      <c r="A406" s="192"/>
      <c r="B406" s="192"/>
      <c r="C406" s="192"/>
      <c r="D406" s="192"/>
      <c r="E406" s="192"/>
      <c r="F406" s="192"/>
      <c r="G406" s="192"/>
      <c r="H406" s="192"/>
      <c r="I406" s="192"/>
    </row>
    <row r="407" spans="1:9" ht="20.25">
      <c r="A407" s="192"/>
      <c r="B407" s="192"/>
      <c r="C407" s="192"/>
      <c r="D407" s="192"/>
      <c r="E407" s="192"/>
      <c r="F407" s="192"/>
      <c r="G407" s="192"/>
      <c r="H407" s="192"/>
      <c r="I407" s="192"/>
    </row>
    <row r="408" spans="1:9" ht="20.25">
      <c r="A408" s="192"/>
      <c r="B408" s="192"/>
      <c r="C408" s="192"/>
      <c r="D408" s="192"/>
      <c r="E408" s="192"/>
      <c r="F408" s="192"/>
      <c r="G408" s="192"/>
      <c r="H408" s="192"/>
      <c r="I408" s="192"/>
    </row>
    <row r="409" spans="1:9" ht="20.25">
      <c r="A409" s="192"/>
      <c r="B409" s="192"/>
      <c r="C409" s="192"/>
      <c r="D409" s="192"/>
      <c r="E409" s="192"/>
      <c r="F409" s="192"/>
      <c r="G409" s="192"/>
      <c r="H409" s="192"/>
      <c r="I409" s="192"/>
    </row>
    <row r="410" spans="1:9" ht="20.25">
      <c r="A410" s="192"/>
      <c r="B410" s="192"/>
      <c r="C410" s="192"/>
      <c r="D410" s="192"/>
      <c r="E410" s="192"/>
      <c r="F410" s="192"/>
      <c r="G410" s="192"/>
      <c r="H410" s="192"/>
      <c r="I410" s="192"/>
    </row>
    <row r="411" spans="1:9" ht="20.25">
      <c r="A411" s="192"/>
      <c r="B411" s="192"/>
      <c r="C411" s="192"/>
      <c r="D411" s="192"/>
      <c r="E411" s="192"/>
      <c r="F411" s="192"/>
      <c r="G411" s="192"/>
      <c r="H411" s="192"/>
      <c r="I411" s="192"/>
    </row>
    <row r="412" spans="1:9" ht="20.25">
      <c r="A412" s="192"/>
      <c r="B412" s="192"/>
      <c r="C412" s="192"/>
      <c r="D412" s="192"/>
      <c r="E412" s="192"/>
      <c r="F412" s="192"/>
      <c r="G412" s="192"/>
      <c r="H412" s="192"/>
      <c r="I412" s="192"/>
    </row>
    <row r="413" spans="1:9" ht="20.25">
      <c r="A413" s="192"/>
      <c r="B413" s="192"/>
      <c r="C413" s="192"/>
      <c r="D413" s="192"/>
      <c r="E413" s="192"/>
      <c r="F413" s="192"/>
      <c r="G413" s="192"/>
      <c r="H413" s="192"/>
      <c r="I413" s="192"/>
    </row>
    <row r="414" spans="1:9" ht="20.25">
      <c r="A414" s="192"/>
      <c r="B414" s="192"/>
      <c r="C414" s="192"/>
      <c r="D414" s="192"/>
      <c r="E414" s="192"/>
      <c r="F414" s="192"/>
      <c r="G414" s="192"/>
      <c r="H414" s="192"/>
      <c r="I414" s="192"/>
    </row>
    <row r="415" spans="1:9" ht="20.25">
      <c r="A415" s="192"/>
      <c r="B415" s="192"/>
      <c r="C415" s="192"/>
      <c r="D415" s="192"/>
      <c r="E415" s="192"/>
      <c r="F415" s="192"/>
      <c r="G415" s="192"/>
      <c r="H415" s="192"/>
      <c r="I415" s="192"/>
    </row>
    <row r="416" spans="1:9" ht="20.25">
      <c r="A416" s="192"/>
      <c r="B416" s="192"/>
      <c r="C416" s="192"/>
      <c r="D416" s="192"/>
      <c r="E416" s="192"/>
      <c r="F416" s="192"/>
      <c r="G416" s="192"/>
      <c r="H416" s="192"/>
      <c r="I416" s="192"/>
    </row>
    <row r="417" spans="1:9" ht="20.25">
      <c r="A417" s="192"/>
      <c r="B417" s="192"/>
      <c r="C417" s="192"/>
      <c r="D417" s="192"/>
      <c r="E417" s="192"/>
      <c r="F417" s="192"/>
      <c r="G417" s="192"/>
      <c r="H417" s="192"/>
      <c r="I417" s="192"/>
    </row>
    <row r="418" spans="1:9" ht="20.25">
      <c r="A418" s="192"/>
      <c r="B418" s="192"/>
      <c r="C418" s="192"/>
      <c r="D418" s="192"/>
      <c r="E418" s="192"/>
      <c r="F418" s="192"/>
      <c r="G418" s="192"/>
      <c r="H418" s="192"/>
      <c r="I418" s="192"/>
    </row>
    <row r="419" spans="1:9" ht="20.25">
      <c r="A419" s="192"/>
      <c r="B419" s="192"/>
      <c r="C419" s="192"/>
      <c r="D419" s="192"/>
      <c r="E419" s="192"/>
      <c r="F419" s="192"/>
      <c r="G419" s="192"/>
      <c r="H419" s="192"/>
      <c r="I419" s="192"/>
    </row>
    <row r="420" spans="1:9" ht="20.25">
      <c r="A420" s="192"/>
      <c r="B420" s="192"/>
      <c r="C420" s="192"/>
      <c r="D420" s="192"/>
      <c r="E420" s="192"/>
      <c r="F420" s="192"/>
      <c r="G420" s="192"/>
      <c r="H420" s="192"/>
      <c r="I420" s="192"/>
    </row>
    <row r="421" spans="1:9" ht="20.25">
      <c r="A421" s="192"/>
      <c r="B421" s="192"/>
      <c r="C421" s="192"/>
      <c r="D421" s="192"/>
      <c r="E421" s="192"/>
      <c r="F421" s="192"/>
      <c r="G421" s="192"/>
      <c r="H421" s="192"/>
      <c r="I421" s="192"/>
    </row>
    <row r="422" spans="1:9" ht="20.25">
      <c r="A422" s="192"/>
      <c r="B422" s="192"/>
      <c r="C422" s="192"/>
      <c r="D422" s="192"/>
      <c r="E422" s="192"/>
      <c r="F422" s="192"/>
      <c r="G422" s="192"/>
      <c r="H422" s="192"/>
      <c r="I422" s="192"/>
    </row>
    <row r="423" spans="1:9" ht="20.25">
      <c r="A423" s="192"/>
      <c r="B423" s="192"/>
      <c r="C423" s="192"/>
      <c r="D423" s="192"/>
      <c r="E423" s="192"/>
      <c r="F423" s="192"/>
      <c r="G423" s="192"/>
      <c r="H423" s="192"/>
      <c r="I423" s="192"/>
    </row>
    <row r="424" spans="1:9" ht="20.25">
      <c r="A424" s="192"/>
      <c r="B424" s="192"/>
      <c r="C424" s="192"/>
      <c r="D424" s="192"/>
      <c r="E424" s="192"/>
      <c r="F424" s="192"/>
      <c r="G424" s="192"/>
      <c r="H424" s="192"/>
      <c r="I424" s="192"/>
    </row>
    <row r="425" spans="1:9" ht="20.25">
      <c r="A425" s="192"/>
      <c r="B425" s="192"/>
      <c r="C425" s="192"/>
      <c r="D425" s="192"/>
      <c r="E425" s="192"/>
      <c r="F425" s="192"/>
      <c r="G425" s="192"/>
      <c r="H425" s="192"/>
      <c r="I425" s="192"/>
    </row>
    <row r="426" spans="1:9" ht="20.25">
      <c r="A426" s="192"/>
      <c r="B426" s="192"/>
      <c r="C426" s="192"/>
      <c r="D426" s="192"/>
      <c r="E426" s="192"/>
      <c r="F426" s="192"/>
      <c r="G426" s="192"/>
      <c r="H426" s="192"/>
      <c r="I426" s="192"/>
    </row>
    <row r="427" spans="1:9" ht="20.25">
      <c r="A427" s="192"/>
      <c r="B427" s="192"/>
      <c r="C427" s="192"/>
      <c r="D427" s="192"/>
      <c r="E427" s="192"/>
      <c r="F427" s="192"/>
      <c r="G427" s="192"/>
      <c r="H427" s="192"/>
      <c r="I427" s="192"/>
    </row>
    <row r="428" spans="1:9" ht="20.25">
      <c r="A428" s="192"/>
      <c r="B428" s="192"/>
      <c r="C428" s="192"/>
      <c r="D428" s="192"/>
      <c r="E428" s="192"/>
      <c r="F428" s="192"/>
      <c r="G428" s="192"/>
      <c r="H428" s="192"/>
      <c r="I428" s="192"/>
    </row>
    <row r="429" spans="1:9" ht="20.25">
      <c r="A429" s="192"/>
      <c r="B429" s="192"/>
      <c r="C429" s="192"/>
      <c r="D429" s="192"/>
      <c r="E429" s="192"/>
      <c r="F429" s="192"/>
      <c r="G429" s="192"/>
      <c r="H429" s="192"/>
      <c r="I429" s="192"/>
    </row>
    <row r="430" spans="1:9" ht="20.25">
      <c r="A430" s="192"/>
      <c r="B430" s="192"/>
      <c r="C430" s="192"/>
      <c r="D430" s="192"/>
      <c r="E430" s="192"/>
      <c r="F430" s="192"/>
      <c r="G430" s="192"/>
      <c r="H430" s="192"/>
      <c r="I430" s="192"/>
    </row>
    <row r="431" spans="1:9" ht="20.25">
      <c r="A431" s="192"/>
      <c r="B431" s="192"/>
      <c r="C431" s="192"/>
      <c r="D431" s="192"/>
      <c r="E431" s="192"/>
      <c r="F431" s="192"/>
      <c r="G431" s="192"/>
      <c r="H431" s="192"/>
      <c r="I431" s="192"/>
    </row>
    <row r="432" spans="1:9" ht="20.25">
      <c r="A432" s="192"/>
      <c r="B432" s="192"/>
      <c r="C432" s="192"/>
      <c r="D432" s="192"/>
      <c r="E432" s="192"/>
      <c r="F432" s="192"/>
      <c r="G432" s="192"/>
      <c r="H432" s="192"/>
      <c r="I432" s="192"/>
    </row>
    <row r="433" spans="1:9" ht="20.25">
      <c r="A433" s="192"/>
      <c r="B433" s="192"/>
      <c r="C433" s="192"/>
      <c r="D433" s="192"/>
      <c r="E433" s="192"/>
      <c r="F433" s="192"/>
      <c r="G433" s="192"/>
      <c r="H433" s="192"/>
      <c r="I433" s="192"/>
    </row>
    <row r="434" spans="1:9" ht="20.25">
      <c r="A434" s="192"/>
      <c r="B434" s="192"/>
      <c r="C434" s="192"/>
      <c r="D434" s="192"/>
      <c r="E434" s="192"/>
      <c r="F434" s="192"/>
      <c r="G434" s="192"/>
      <c r="H434" s="192"/>
      <c r="I434" s="192"/>
    </row>
    <row r="435" spans="1:9" ht="20.25">
      <c r="A435" s="192"/>
      <c r="B435" s="192"/>
      <c r="C435" s="192"/>
      <c r="D435" s="192"/>
      <c r="E435" s="192"/>
      <c r="F435" s="192"/>
      <c r="G435" s="192"/>
      <c r="H435" s="192"/>
      <c r="I435" s="192"/>
    </row>
    <row r="436" spans="1:9" ht="20.25">
      <c r="A436" s="192"/>
      <c r="B436" s="192"/>
      <c r="C436" s="192"/>
      <c r="D436" s="192"/>
      <c r="E436" s="192"/>
      <c r="F436" s="192"/>
      <c r="G436" s="192"/>
      <c r="H436" s="192"/>
      <c r="I436" s="192"/>
    </row>
    <row r="437" spans="1:9" ht="20.25">
      <c r="A437" s="192"/>
      <c r="B437" s="192"/>
      <c r="C437" s="192"/>
      <c r="D437" s="192"/>
      <c r="E437" s="192"/>
      <c r="F437" s="192"/>
      <c r="G437" s="192"/>
      <c r="H437" s="192"/>
      <c r="I437" s="192"/>
    </row>
    <row r="438" spans="1:9" ht="20.25">
      <c r="A438" s="192"/>
      <c r="B438" s="192"/>
      <c r="C438" s="192"/>
      <c r="D438" s="192"/>
      <c r="E438" s="192"/>
      <c r="F438" s="192"/>
      <c r="G438" s="192"/>
      <c r="H438" s="192"/>
      <c r="I438" s="192"/>
    </row>
    <row r="439" spans="1:9" ht="20.25">
      <c r="A439" s="192"/>
      <c r="B439" s="192"/>
      <c r="C439" s="192"/>
      <c r="D439" s="192"/>
      <c r="E439" s="192"/>
      <c r="F439" s="192"/>
      <c r="G439" s="192"/>
      <c r="H439" s="192"/>
      <c r="I439" s="192"/>
    </row>
    <row r="440" spans="1:9" ht="20.25">
      <c r="A440" s="192"/>
      <c r="B440" s="192"/>
      <c r="C440" s="192"/>
      <c r="D440" s="192"/>
      <c r="E440" s="192"/>
      <c r="F440" s="192"/>
      <c r="G440" s="192"/>
      <c r="H440" s="192"/>
      <c r="I440" s="192"/>
    </row>
    <row r="441" spans="1:9" ht="20.25">
      <c r="A441" s="192"/>
      <c r="B441" s="192"/>
      <c r="C441" s="192"/>
      <c r="D441" s="192"/>
      <c r="E441" s="192"/>
      <c r="F441" s="192"/>
      <c r="G441" s="192"/>
      <c r="H441" s="192"/>
      <c r="I441" s="192"/>
    </row>
    <row r="442" spans="1:9" ht="20.25">
      <c r="A442" s="192"/>
      <c r="B442" s="192"/>
      <c r="C442" s="192"/>
      <c r="D442" s="192"/>
      <c r="E442" s="192"/>
      <c r="F442" s="192"/>
      <c r="G442" s="192"/>
      <c r="H442" s="192"/>
      <c r="I442" s="192"/>
    </row>
    <row r="443" spans="1:9" ht="20.25">
      <c r="A443" s="192"/>
      <c r="B443" s="192"/>
      <c r="C443" s="192"/>
      <c r="D443" s="192"/>
      <c r="E443" s="192"/>
      <c r="F443" s="192"/>
      <c r="G443" s="192"/>
      <c r="H443" s="192"/>
      <c r="I443" s="192"/>
    </row>
    <row r="444" spans="1:9" ht="20.25">
      <c r="A444" s="192"/>
      <c r="B444" s="192"/>
      <c r="C444" s="192"/>
      <c r="D444" s="192"/>
      <c r="E444" s="192"/>
      <c r="F444" s="192"/>
      <c r="G444" s="192"/>
      <c r="H444" s="192"/>
      <c r="I444" s="192"/>
    </row>
    <row r="445" spans="1:9" ht="20.25">
      <c r="A445" s="192"/>
      <c r="B445" s="192"/>
      <c r="C445" s="192"/>
      <c r="D445" s="192"/>
      <c r="E445" s="192"/>
      <c r="F445" s="192"/>
      <c r="G445" s="192"/>
      <c r="H445" s="192"/>
      <c r="I445" s="192"/>
    </row>
    <row r="446" spans="1:9" ht="20.25">
      <c r="A446" s="192"/>
      <c r="B446" s="192"/>
      <c r="C446" s="192"/>
      <c r="D446" s="192"/>
      <c r="E446" s="192"/>
      <c r="F446" s="192"/>
      <c r="G446" s="192"/>
      <c r="H446" s="192"/>
      <c r="I446" s="192"/>
    </row>
    <row r="447" spans="1:9" ht="20.25">
      <c r="A447" s="192"/>
      <c r="B447" s="192"/>
      <c r="C447" s="192"/>
      <c r="D447" s="192"/>
      <c r="E447" s="192"/>
      <c r="F447" s="192"/>
      <c r="G447" s="192"/>
      <c r="H447" s="192"/>
      <c r="I447" s="192"/>
    </row>
    <row r="448" spans="1:9" ht="20.25">
      <c r="A448" s="192"/>
      <c r="B448" s="192"/>
      <c r="C448" s="192"/>
      <c r="D448" s="192"/>
      <c r="E448" s="192"/>
      <c r="F448" s="192"/>
      <c r="G448" s="192"/>
      <c r="H448" s="192"/>
      <c r="I448" s="192"/>
    </row>
    <row r="449" spans="1:9" ht="20.25">
      <c r="A449" s="192"/>
      <c r="B449" s="192"/>
      <c r="C449" s="192"/>
      <c r="D449" s="192"/>
      <c r="E449" s="192"/>
      <c r="F449" s="192"/>
      <c r="G449" s="192"/>
      <c r="H449" s="192"/>
      <c r="I449" s="192"/>
    </row>
    <row r="450" spans="1:9" ht="20.25">
      <c r="A450" s="192"/>
      <c r="B450" s="192"/>
      <c r="C450" s="192"/>
      <c r="D450" s="192"/>
      <c r="E450" s="192"/>
      <c r="F450" s="192"/>
      <c r="G450" s="192"/>
      <c r="H450" s="192"/>
      <c r="I450" s="192"/>
    </row>
    <row r="451" spans="1:9" ht="20.25">
      <c r="A451" s="192"/>
      <c r="B451" s="192"/>
      <c r="C451" s="192"/>
      <c r="D451" s="192"/>
      <c r="E451" s="192"/>
      <c r="F451" s="192"/>
      <c r="G451" s="192"/>
      <c r="H451" s="192"/>
      <c r="I451" s="192"/>
    </row>
    <row r="452" spans="1:9" ht="20.25">
      <c r="A452" s="192"/>
      <c r="B452" s="192"/>
      <c r="C452" s="192"/>
      <c r="D452" s="192"/>
      <c r="E452" s="192"/>
      <c r="F452" s="192"/>
      <c r="G452" s="192"/>
      <c r="H452" s="192"/>
      <c r="I452" s="192"/>
    </row>
    <row r="453" spans="1:9" ht="20.25">
      <c r="A453" s="192"/>
      <c r="B453" s="192"/>
      <c r="C453" s="192"/>
      <c r="D453" s="192"/>
      <c r="E453" s="192"/>
      <c r="F453" s="192"/>
      <c r="G453" s="192"/>
      <c r="H453" s="192"/>
      <c r="I453" s="192"/>
    </row>
    <row r="454" spans="1:9" ht="20.25">
      <c r="A454" s="192"/>
      <c r="B454" s="192"/>
      <c r="C454" s="192"/>
      <c r="D454" s="192"/>
      <c r="E454" s="192"/>
      <c r="F454" s="192"/>
      <c r="G454" s="192"/>
      <c r="H454" s="192"/>
      <c r="I454" s="192"/>
    </row>
    <row r="455" spans="1:9" ht="20.25">
      <c r="A455" s="192"/>
      <c r="B455" s="192"/>
      <c r="C455" s="192"/>
      <c r="D455" s="192"/>
      <c r="E455" s="192"/>
      <c r="F455" s="192"/>
      <c r="G455" s="192"/>
      <c r="H455" s="192"/>
      <c r="I455" s="192"/>
    </row>
    <row r="456" spans="1:9" ht="20.25">
      <c r="A456" s="192"/>
      <c r="B456" s="192"/>
      <c r="C456" s="192"/>
      <c r="D456" s="192"/>
      <c r="E456" s="192"/>
      <c r="F456" s="192"/>
      <c r="G456" s="192"/>
      <c r="H456" s="192"/>
      <c r="I456" s="192"/>
    </row>
    <row r="457" spans="1:9" ht="20.25">
      <c r="A457" s="192"/>
      <c r="B457" s="192"/>
      <c r="C457" s="192"/>
      <c r="D457" s="192"/>
      <c r="E457" s="192"/>
      <c r="F457" s="192"/>
      <c r="G457" s="192"/>
      <c r="H457" s="192"/>
      <c r="I457" s="192"/>
    </row>
    <row r="458" spans="1:9" ht="20.25">
      <c r="A458" s="192"/>
      <c r="B458" s="192"/>
      <c r="C458" s="192"/>
      <c r="D458" s="192"/>
      <c r="E458" s="192"/>
      <c r="F458" s="192"/>
      <c r="G458" s="192"/>
      <c r="H458" s="192"/>
      <c r="I458" s="192"/>
    </row>
    <row r="459" spans="1:9" ht="20.25">
      <c r="A459" s="192"/>
      <c r="B459" s="192"/>
      <c r="C459" s="192"/>
      <c r="D459" s="192"/>
      <c r="E459" s="192"/>
      <c r="F459" s="192"/>
      <c r="G459" s="192"/>
      <c r="H459" s="192"/>
      <c r="I459" s="192"/>
    </row>
    <row r="460" spans="1:9" ht="20.25">
      <c r="A460" s="192"/>
      <c r="B460" s="192"/>
      <c r="C460" s="192"/>
      <c r="D460" s="192"/>
      <c r="E460" s="192"/>
      <c r="F460" s="192"/>
      <c r="G460" s="192"/>
      <c r="H460" s="192"/>
      <c r="I460" s="192"/>
    </row>
    <row r="461" spans="1:9" ht="20.25">
      <c r="A461" s="192"/>
      <c r="B461" s="192"/>
      <c r="C461" s="192"/>
      <c r="D461" s="192"/>
      <c r="E461" s="192"/>
      <c r="F461" s="192"/>
      <c r="G461" s="192"/>
      <c r="H461" s="192"/>
      <c r="I461" s="192"/>
    </row>
    <row r="462" spans="1:9" ht="20.25">
      <c r="A462" s="192"/>
      <c r="B462" s="192"/>
      <c r="C462" s="192"/>
      <c r="D462" s="192"/>
      <c r="E462" s="192"/>
      <c r="F462" s="192"/>
      <c r="G462" s="192"/>
      <c r="H462" s="192"/>
      <c r="I462" s="192"/>
    </row>
    <row r="463" spans="1:9" ht="20.25">
      <c r="A463" s="192"/>
      <c r="B463" s="192"/>
      <c r="C463" s="192"/>
      <c r="D463" s="192"/>
      <c r="E463" s="192"/>
      <c r="F463" s="192"/>
      <c r="G463" s="192"/>
      <c r="H463" s="192"/>
      <c r="I463" s="192"/>
    </row>
    <row r="464" spans="1:9" ht="20.25">
      <c r="A464" s="192"/>
      <c r="B464" s="192"/>
      <c r="C464" s="192"/>
      <c r="D464" s="192"/>
      <c r="E464" s="192"/>
      <c r="F464" s="192"/>
      <c r="G464" s="192"/>
      <c r="H464" s="192"/>
      <c r="I464" s="192"/>
    </row>
    <row r="465" spans="1:9" ht="20.25">
      <c r="A465" s="192"/>
      <c r="B465" s="192"/>
      <c r="C465" s="192"/>
      <c r="D465" s="192"/>
      <c r="E465" s="192"/>
      <c r="F465" s="192"/>
      <c r="G465" s="192"/>
      <c r="H465" s="192"/>
      <c r="I465" s="192"/>
    </row>
    <row r="466" spans="1:9" ht="20.25">
      <c r="A466" s="192"/>
      <c r="B466" s="192"/>
      <c r="C466" s="192"/>
      <c r="D466" s="192"/>
      <c r="E466" s="192"/>
      <c r="F466" s="192"/>
      <c r="G466" s="192"/>
      <c r="H466" s="192"/>
      <c r="I466" s="192"/>
    </row>
    <row r="467" spans="1:9" ht="20.25">
      <c r="A467" s="192"/>
      <c r="B467" s="192"/>
      <c r="C467" s="192"/>
      <c r="D467" s="192"/>
      <c r="E467" s="192"/>
      <c r="F467" s="192"/>
      <c r="G467" s="192"/>
      <c r="H467" s="192"/>
      <c r="I467" s="192"/>
    </row>
    <row r="468" spans="1:9" ht="20.25">
      <c r="A468" s="192"/>
      <c r="B468" s="192"/>
      <c r="C468" s="192"/>
      <c r="D468" s="192"/>
      <c r="E468" s="192"/>
      <c r="F468" s="192"/>
      <c r="G468" s="192"/>
      <c r="H468" s="192"/>
      <c r="I468" s="192"/>
    </row>
    <row r="469" spans="1:9" ht="20.25">
      <c r="A469" s="192"/>
      <c r="B469" s="192"/>
      <c r="C469" s="192"/>
      <c r="D469" s="192"/>
      <c r="E469" s="192"/>
      <c r="F469" s="192"/>
      <c r="G469" s="192"/>
      <c r="H469" s="192"/>
      <c r="I469" s="192"/>
    </row>
    <row r="470" spans="1:9" ht="20.25">
      <c r="A470" s="192"/>
      <c r="B470" s="192"/>
      <c r="C470" s="192"/>
      <c r="D470" s="192"/>
      <c r="E470" s="192"/>
      <c r="F470" s="192"/>
      <c r="G470" s="192"/>
      <c r="H470" s="192"/>
      <c r="I470" s="192"/>
    </row>
    <row r="471" spans="1:9" ht="20.25">
      <c r="A471" s="192"/>
      <c r="B471" s="192"/>
      <c r="C471" s="192"/>
      <c r="D471" s="192"/>
      <c r="E471" s="192"/>
      <c r="F471" s="192"/>
      <c r="G471" s="192"/>
      <c r="H471" s="192"/>
      <c r="I471" s="192"/>
    </row>
    <row r="472" spans="1:9" ht="20.25">
      <c r="A472" s="192"/>
      <c r="B472" s="192"/>
      <c r="C472" s="192"/>
      <c r="D472" s="192"/>
      <c r="E472" s="192"/>
      <c r="F472" s="192"/>
      <c r="G472" s="192"/>
      <c r="H472" s="192"/>
      <c r="I472" s="192"/>
    </row>
    <row r="473" spans="1:9" ht="20.25">
      <c r="A473" s="192"/>
      <c r="B473" s="192"/>
      <c r="C473" s="192"/>
      <c r="D473" s="192"/>
      <c r="E473" s="192"/>
      <c r="F473" s="192"/>
      <c r="G473" s="192"/>
      <c r="H473" s="192"/>
      <c r="I473" s="192"/>
    </row>
    <row r="474" spans="1:9" ht="20.25">
      <c r="A474" s="192"/>
      <c r="B474" s="192"/>
      <c r="C474" s="192"/>
      <c r="D474" s="192"/>
      <c r="E474" s="192"/>
      <c r="F474" s="192"/>
      <c r="G474" s="192"/>
      <c r="H474" s="192"/>
      <c r="I474" s="192"/>
    </row>
    <row r="475" spans="1:9" ht="20.25">
      <c r="A475" s="192"/>
      <c r="B475" s="192"/>
      <c r="C475" s="192"/>
      <c r="D475" s="192"/>
      <c r="E475" s="192"/>
      <c r="F475" s="192"/>
      <c r="G475" s="192"/>
      <c r="H475" s="192"/>
      <c r="I475" s="192"/>
    </row>
    <row r="476" spans="1:9" ht="20.25">
      <c r="A476" s="192"/>
      <c r="B476" s="192"/>
      <c r="C476" s="192"/>
      <c r="D476" s="192"/>
      <c r="E476" s="192"/>
      <c r="F476" s="192"/>
      <c r="G476" s="192"/>
      <c r="H476" s="192"/>
      <c r="I476" s="192"/>
    </row>
    <row r="477" spans="1:9" ht="20.25">
      <c r="A477" s="192"/>
      <c r="B477" s="192"/>
      <c r="C477" s="192"/>
      <c r="D477" s="192"/>
      <c r="E477" s="192"/>
      <c r="F477" s="192"/>
      <c r="G477" s="192"/>
      <c r="H477" s="192"/>
      <c r="I477" s="192"/>
    </row>
    <row r="478" spans="1:9" ht="20.25">
      <c r="A478" s="192"/>
      <c r="B478" s="192"/>
      <c r="C478" s="192"/>
      <c r="D478" s="192"/>
      <c r="E478" s="192"/>
      <c r="F478" s="192"/>
      <c r="G478" s="192"/>
      <c r="H478" s="192"/>
      <c r="I478" s="192"/>
    </row>
    <row r="479" spans="1:9" ht="20.25">
      <c r="A479" s="192"/>
      <c r="B479" s="192"/>
      <c r="C479" s="192"/>
      <c r="D479" s="192"/>
      <c r="E479" s="192"/>
      <c r="F479" s="192"/>
      <c r="G479" s="192"/>
      <c r="H479" s="192"/>
      <c r="I479" s="192"/>
    </row>
    <row r="480" spans="1:9" ht="20.25">
      <c r="A480" s="192"/>
      <c r="B480" s="192"/>
      <c r="C480" s="192"/>
      <c r="D480" s="192"/>
      <c r="E480" s="192"/>
      <c r="F480" s="192"/>
      <c r="G480" s="192"/>
      <c r="H480" s="192"/>
      <c r="I480" s="192"/>
    </row>
    <row r="481" spans="1:9" ht="20.25">
      <c r="A481" s="192"/>
      <c r="B481" s="192"/>
      <c r="C481" s="192"/>
      <c r="D481" s="192"/>
      <c r="E481" s="192"/>
      <c r="F481" s="192"/>
      <c r="G481" s="192"/>
      <c r="H481" s="192"/>
      <c r="I481" s="192"/>
    </row>
    <row r="482" spans="1:9" ht="20.25">
      <c r="A482" s="192"/>
      <c r="B482" s="192"/>
      <c r="C482" s="192"/>
      <c r="D482" s="192"/>
      <c r="E482" s="192"/>
      <c r="F482" s="192"/>
      <c r="G482" s="192"/>
      <c r="H482" s="192"/>
      <c r="I482" s="192"/>
    </row>
    <row r="483" spans="1:9" ht="20.25">
      <c r="A483" s="192"/>
      <c r="B483" s="192"/>
      <c r="C483" s="192"/>
      <c r="D483" s="192"/>
      <c r="E483" s="192"/>
      <c r="F483" s="192"/>
      <c r="G483" s="192"/>
      <c r="H483" s="192"/>
      <c r="I483" s="192"/>
    </row>
    <row r="484" spans="1:9" ht="20.25">
      <c r="A484" s="192"/>
      <c r="B484" s="192"/>
      <c r="C484" s="192"/>
      <c r="D484" s="192"/>
      <c r="E484" s="192"/>
      <c r="F484" s="192"/>
      <c r="G484" s="192"/>
      <c r="H484" s="192"/>
      <c r="I484" s="192"/>
    </row>
    <row r="485" spans="1:9" ht="20.25">
      <c r="A485" s="192"/>
      <c r="B485" s="192"/>
      <c r="C485" s="192"/>
      <c r="D485" s="192"/>
      <c r="E485" s="192"/>
      <c r="F485" s="192"/>
      <c r="G485" s="192"/>
      <c r="H485" s="192"/>
      <c r="I485" s="192"/>
    </row>
    <row r="486" spans="1:9" ht="20.25">
      <c r="A486" s="192"/>
      <c r="B486" s="192"/>
      <c r="C486" s="192"/>
      <c r="D486" s="192"/>
      <c r="E486" s="192"/>
      <c r="F486" s="192"/>
      <c r="G486" s="192"/>
      <c r="H486" s="192"/>
      <c r="I486" s="192"/>
    </row>
    <row r="487" spans="1:9" ht="20.25">
      <c r="A487" s="192"/>
      <c r="B487" s="192"/>
      <c r="C487" s="192"/>
      <c r="D487" s="192"/>
      <c r="E487" s="192"/>
      <c r="F487" s="192"/>
      <c r="G487" s="192"/>
      <c r="H487" s="192"/>
      <c r="I487" s="192"/>
    </row>
    <row r="488" spans="1:9" ht="20.25">
      <c r="A488" s="192"/>
      <c r="B488" s="192"/>
      <c r="C488" s="192"/>
      <c r="D488" s="192"/>
      <c r="E488" s="192"/>
      <c r="F488" s="192"/>
      <c r="G488" s="192"/>
      <c r="H488" s="192"/>
      <c r="I488" s="192"/>
    </row>
    <row r="489" spans="1:9" ht="20.25">
      <c r="A489" s="192"/>
      <c r="B489" s="192"/>
      <c r="C489" s="192"/>
      <c r="D489" s="192"/>
      <c r="E489" s="192"/>
      <c r="F489" s="192"/>
      <c r="G489" s="192"/>
      <c r="H489" s="192"/>
      <c r="I489" s="192"/>
    </row>
    <row r="490" spans="1:9" ht="20.25">
      <c r="A490" s="192"/>
      <c r="B490" s="192"/>
      <c r="C490" s="192"/>
      <c r="D490" s="192"/>
      <c r="E490" s="192"/>
      <c r="F490" s="192"/>
      <c r="G490" s="192"/>
      <c r="H490" s="192"/>
      <c r="I490" s="192"/>
    </row>
    <row r="491" spans="1:9" ht="20.25">
      <c r="A491" s="192"/>
      <c r="B491" s="192"/>
      <c r="C491" s="192"/>
      <c r="D491" s="192"/>
      <c r="E491" s="192"/>
      <c r="F491" s="192"/>
      <c r="G491" s="192"/>
      <c r="H491" s="192"/>
      <c r="I491" s="192"/>
    </row>
    <row r="492" spans="1:9" ht="20.25">
      <c r="A492" s="192"/>
      <c r="B492" s="192"/>
      <c r="C492" s="192"/>
      <c r="D492" s="192"/>
      <c r="E492" s="192"/>
      <c r="F492" s="192"/>
      <c r="G492" s="192"/>
      <c r="H492" s="192"/>
      <c r="I492" s="192"/>
    </row>
    <row r="493" spans="1:9" ht="20.25">
      <c r="A493" s="192"/>
      <c r="B493" s="192"/>
      <c r="C493" s="192"/>
      <c r="D493" s="192"/>
      <c r="E493" s="192"/>
      <c r="F493" s="192"/>
      <c r="G493" s="192"/>
      <c r="H493" s="192"/>
      <c r="I493" s="192"/>
    </row>
    <row r="494" spans="1:9" ht="20.25">
      <c r="A494" s="192"/>
      <c r="B494" s="192"/>
      <c r="C494" s="192"/>
      <c r="D494" s="192"/>
      <c r="E494" s="192"/>
      <c r="F494" s="192"/>
      <c r="G494" s="192"/>
      <c r="H494" s="192"/>
      <c r="I494" s="192"/>
    </row>
    <row r="495" spans="1:9" ht="20.25">
      <c r="A495" s="192"/>
      <c r="B495" s="192"/>
      <c r="C495" s="192"/>
      <c r="D495" s="192"/>
      <c r="E495" s="192"/>
      <c r="F495" s="192"/>
      <c r="G495" s="192"/>
      <c r="H495" s="192"/>
      <c r="I495" s="192"/>
    </row>
    <row r="496" spans="1:9" ht="20.25">
      <c r="A496" s="192"/>
      <c r="B496" s="192"/>
      <c r="C496" s="192"/>
      <c r="D496" s="192"/>
      <c r="E496" s="192"/>
      <c r="F496" s="192"/>
      <c r="G496" s="192"/>
      <c r="H496" s="192"/>
      <c r="I496" s="192"/>
    </row>
    <row r="497" spans="1:9" ht="20.25">
      <c r="A497" s="192"/>
      <c r="B497" s="192"/>
      <c r="C497" s="192"/>
      <c r="D497" s="192"/>
      <c r="E497" s="192"/>
      <c r="F497" s="192"/>
      <c r="G497" s="192"/>
      <c r="H497" s="192"/>
      <c r="I497" s="192"/>
    </row>
    <row r="498" spans="1:9" ht="20.25">
      <c r="A498" s="192"/>
      <c r="B498" s="192"/>
      <c r="C498" s="192"/>
      <c r="D498" s="192"/>
      <c r="E498" s="192"/>
      <c r="F498" s="192"/>
      <c r="G498" s="192"/>
      <c r="H498" s="192"/>
      <c r="I498" s="192"/>
    </row>
    <row r="499" spans="1:9" ht="20.25">
      <c r="A499" s="192"/>
      <c r="B499" s="192"/>
      <c r="C499" s="192"/>
      <c r="D499" s="192"/>
      <c r="E499" s="192"/>
      <c r="F499" s="192"/>
      <c r="G499" s="192"/>
      <c r="H499" s="192"/>
      <c r="I499" s="192"/>
    </row>
    <row r="500" spans="1:9" ht="20.25">
      <c r="A500" s="192"/>
      <c r="B500" s="192"/>
      <c r="C500" s="192"/>
      <c r="D500" s="192"/>
      <c r="E500" s="192"/>
      <c r="F500" s="192"/>
      <c r="G500" s="192"/>
      <c r="H500" s="192"/>
      <c r="I500" s="192"/>
    </row>
    <row r="501" spans="1:9" ht="20.25">
      <c r="A501" s="192"/>
      <c r="B501" s="192"/>
      <c r="C501" s="192"/>
      <c r="D501" s="192"/>
      <c r="E501" s="192"/>
      <c r="F501" s="192"/>
      <c r="G501" s="192"/>
      <c r="H501" s="192"/>
      <c r="I501" s="192"/>
    </row>
    <row r="502" spans="1:9" ht="20.25">
      <c r="A502" s="192"/>
      <c r="B502" s="192"/>
      <c r="C502" s="192"/>
      <c r="D502" s="192"/>
      <c r="E502" s="192"/>
      <c r="F502" s="192"/>
      <c r="G502" s="192"/>
      <c r="H502" s="192"/>
      <c r="I502" s="192"/>
    </row>
    <row r="503" spans="1:9" ht="20.25">
      <c r="A503" s="192"/>
      <c r="B503" s="192"/>
      <c r="C503" s="192"/>
      <c r="D503" s="192"/>
      <c r="E503" s="192"/>
      <c r="F503" s="192"/>
      <c r="G503" s="192"/>
      <c r="H503" s="192"/>
      <c r="I503" s="192"/>
    </row>
    <row r="504" spans="1:9" ht="20.25">
      <c r="A504" s="192"/>
      <c r="B504" s="192"/>
      <c r="C504" s="192"/>
      <c r="D504" s="192"/>
      <c r="E504" s="192"/>
      <c r="F504" s="192"/>
      <c r="G504" s="192"/>
      <c r="H504" s="192"/>
      <c r="I504" s="192"/>
    </row>
    <row r="505" spans="1:9" ht="20.25">
      <c r="A505" s="192"/>
      <c r="B505" s="192"/>
      <c r="C505" s="192"/>
      <c r="D505" s="192"/>
      <c r="E505" s="192"/>
      <c r="F505" s="192"/>
      <c r="G505" s="192"/>
      <c r="H505" s="192"/>
      <c r="I505" s="192"/>
    </row>
    <row r="506" spans="1:9" ht="20.25">
      <c r="A506" s="192"/>
      <c r="B506" s="192"/>
      <c r="C506" s="192"/>
      <c r="D506" s="192"/>
      <c r="E506" s="192"/>
      <c r="F506" s="192"/>
      <c r="G506" s="192"/>
      <c r="H506" s="192"/>
      <c r="I506" s="192"/>
    </row>
    <row r="507" spans="1:9" ht="20.25">
      <c r="A507" s="192"/>
      <c r="B507" s="192"/>
      <c r="C507" s="192"/>
      <c r="D507" s="192"/>
      <c r="E507" s="192"/>
      <c r="F507" s="192"/>
      <c r="G507" s="192"/>
      <c r="H507" s="192"/>
      <c r="I507" s="192"/>
    </row>
    <row r="508" spans="1:9" ht="20.25">
      <c r="A508" s="192"/>
      <c r="B508" s="192"/>
      <c r="C508" s="192"/>
      <c r="D508" s="192"/>
      <c r="E508" s="192"/>
      <c r="F508" s="192"/>
      <c r="G508" s="192"/>
      <c r="H508" s="192"/>
      <c r="I508" s="192"/>
    </row>
    <row r="509" spans="1:9" ht="20.25">
      <c r="A509" s="192"/>
      <c r="B509" s="192"/>
      <c r="C509" s="192"/>
      <c r="D509" s="192"/>
      <c r="E509" s="192"/>
      <c r="F509" s="192"/>
      <c r="G509" s="192"/>
      <c r="H509" s="192"/>
      <c r="I509" s="192"/>
    </row>
    <row r="510" spans="1:9" ht="20.25">
      <c r="A510" s="192"/>
      <c r="B510" s="192"/>
      <c r="C510" s="192"/>
      <c r="D510" s="192"/>
      <c r="E510" s="192"/>
      <c r="F510" s="192"/>
      <c r="G510" s="192"/>
      <c r="H510" s="192"/>
      <c r="I510" s="192"/>
    </row>
    <row r="511" spans="1:9" ht="20.25">
      <c r="A511" s="192"/>
      <c r="B511" s="192"/>
      <c r="C511" s="192"/>
      <c r="D511" s="192"/>
      <c r="E511" s="192"/>
      <c r="F511" s="192"/>
      <c r="G511" s="192"/>
      <c r="H511" s="192"/>
      <c r="I511" s="192"/>
    </row>
    <row r="512" spans="1:9" ht="20.25">
      <c r="A512" s="192"/>
      <c r="B512" s="192"/>
      <c r="C512" s="192"/>
      <c r="D512" s="192"/>
      <c r="E512" s="192"/>
      <c r="F512" s="192"/>
      <c r="G512" s="192"/>
      <c r="H512" s="192"/>
      <c r="I512" s="192"/>
    </row>
    <row r="513" spans="1:9" ht="20.25">
      <c r="A513" s="192"/>
      <c r="B513" s="192"/>
      <c r="C513" s="192"/>
      <c r="D513" s="192"/>
      <c r="E513" s="192"/>
      <c r="F513" s="192"/>
      <c r="G513" s="192"/>
      <c r="H513" s="192"/>
      <c r="I513" s="192"/>
    </row>
    <row r="514" spans="1:9" ht="20.25">
      <c r="A514" s="192"/>
      <c r="B514" s="192"/>
      <c r="C514" s="192"/>
      <c r="D514" s="192"/>
      <c r="E514" s="192"/>
      <c r="F514" s="192"/>
      <c r="G514" s="192"/>
      <c r="H514" s="192"/>
      <c r="I514" s="192"/>
    </row>
    <row r="515" spans="1:9" ht="20.25">
      <c r="A515" s="192"/>
      <c r="B515" s="192"/>
      <c r="C515" s="192"/>
      <c r="D515" s="192"/>
      <c r="E515" s="192"/>
      <c r="F515" s="192"/>
      <c r="G515" s="192"/>
      <c r="H515" s="192"/>
      <c r="I515" s="192"/>
    </row>
    <row r="516" spans="1:9" ht="20.25">
      <c r="A516" s="192"/>
      <c r="B516" s="192"/>
      <c r="C516" s="192"/>
      <c r="D516" s="192"/>
      <c r="E516" s="192"/>
      <c r="F516" s="192"/>
      <c r="G516" s="192"/>
      <c r="H516" s="192"/>
      <c r="I516" s="192"/>
    </row>
    <row r="517" spans="1:9" ht="20.25">
      <c r="A517" s="192"/>
      <c r="B517" s="192"/>
      <c r="C517" s="192"/>
      <c r="D517" s="192"/>
      <c r="E517" s="192"/>
      <c r="F517" s="192"/>
      <c r="G517" s="192"/>
      <c r="H517" s="192"/>
      <c r="I517" s="192"/>
    </row>
    <row r="518" spans="1:9" ht="20.25">
      <c r="A518" s="192"/>
      <c r="B518" s="192"/>
      <c r="C518" s="192"/>
      <c r="D518" s="192"/>
      <c r="E518" s="192"/>
      <c r="F518" s="192"/>
      <c r="G518" s="192"/>
      <c r="H518" s="192"/>
      <c r="I518" s="192"/>
    </row>
    <row r="519" spans="1:9" ht="20.25">
      <c r="A519" s="192"/>
      <c r="B519" s="192"/>
      <c r="C519" s="192"/>
      <c r="D519" s="192"/>
      <c r="E519" s="192"/>
      <c r="F519" s="192"/>
      <c r="G519" s="192"/>
      <c r="H519" s="192"/>
      <c r="I519" s="192"/>
    </row>
    <row r="520" spans="1:9" ht="20.25">
      <c r="A520" s="192"/>
      <c r="B520" s="192"/>
      <c r="C520" s="192"/>
      <c r="D520" s="192"/>
      <c r="E520" s="192"/>
      <c r="F520" s="192"/>
      <c r="G520" s="192"/>
      <c r="H520" s="192"/>
      <c r="I520" s="192"/>
    </row>
    <row r="521" spans="1:9" ht="20.25">
      <c r="A521" s="192"/>
      <c r="B521" s="192"/>
      <c r="C521" s="192"/>
      <c r="D521" s="192"/>
      <c r="E521" s="192"/>
      <c r="F521" s="192"/>
      <c r="G521" s="192"/>
      <c r="H521" s="192"/>
      <c r="I521" s="192"/>
    </row>
    <row r="522" spans="1:9" ht="20.25">
      <c r="A522" s="192"/>
      <c r="B522" s="192"/>
      <c r="C522" s="192"/>
      <c r="D522" s="192"/>
      <c r="E522" s="192"/>
      <c r="F522" s="192"/>
      <c r="G522" s="192"/>
      <c r="H522" s="192"/>
      <c r="I522" s="192"/>
    </row>
    <row r="523" spans="1:9" ht="20.25">
      <c r="A523" s="192"/>
      <c r="B523" s="192"/>
      <c r="C523" s="192"/>
      <c r="D523" s="192"/>
      <c r="E523" s="192"/>
      <c r="F523" s="192"/>
      <c r="G523" s="192"/>
      <c r="H523" s="192"/>
      <c r="I523" s="192"/>
    </row>
    <row r="524" spans="1:9" ht="20.25">
      <c r="A524" s="192"/>
      <c r="B524" s="192"/>
      <c r="C524" s="192"/>
      <c r="D524" s="192"/>
      <c r="E524" s="192"/>
      <c r="F524" s="192"/>
      <c r="G524" s="192"/>
      <c r="H524" s="192"/>
      <c r="I524" s="192"/>
    </row>
    <row r="525" spans="1:9" ht="20.25">
      <c r="A525" s="192"/>
      <c r="B525" s="192"/>
      <c r="C525" s="192"/>
      <c r="D525" s="192"/>
      <c r="E525" s="192"/>
      <c r="F525" s="192"/>
      <c r="G525" s="192"/>
      <c r="H525" s="192"/>
      <c r="I525" s="192"/>
    </row>
    <row r="526" spans="1:9" ht="20.25">
      <c r="A526" s="192"/>
      <c r="B526" s="192"/>
      <c r="C526" s="192"/>
      <c r="D526" s="192"/>
      <c r="E526" s="192"/>
      <c r="F526" s="192"/>
      <c r="G526" s="192"/>
      <c r="H526" s="192"/>
      <c r="I526" s="192"/>
    </row>
    <row r="527" spans="1:9" ht="20.25">
      <c r="A527" s="192"/>
      <c r="B527" s="192"/>
      <c r="C527" s="192"/>
      <c r="D527" s="192"/>
      <c r="E527" s="192"/>
      <c r="F527" s="192"/>
      <c r="G527" s="192"/>
      <c r="H527" s="192"/>
      <c r="I527" s="192"/>
    </row>
    <row r="528" spans="1:9" ht="20.25">
      <c r="A528" s="192"/>
      <c r="B528" s="192"/>
      <c r="C528" s="192"/>
      <c r="D528" s="192"/>
      <c r="E528" s="192"/>
      <c r="F528" s="192"/>
      <c r="G528" s="192"/>
      <c r="H528" s="192"/>
      <c r="I528" s="192"/>
    </row>
    <row r="529" spans="1:9" ht="20.25">
      <c r="A529" s="192"/>
      <c r="B529" s="192"/>
      <c r="C529" s="192"/>
      <c r="D529" s="192"/>
      <c r="E529" s="192"/>
      <c r="F529" s="192"/>
      <c r="G529" s="192"/>
      <c r="H529" s="192"/>
      <c r="I529" s="192"/>
    </row>
    <row r="530" spans="1:9" ht="20.25">
      <c r="A530" s="192"/>
      <c r="B530" s="192"/>
      <c r="C530" s="192"/>
      <c r="D530" s="192"/>
      <c r="E530" s="192"/>
      <c r="F530" s="192"/>
      <c r="G530" s="192"/>
      <c r="H530" s="192"/>
      <c r="I530" s="192"/>
    </row>
    <row r="531" spans="1:9" ht="20.25">
      <c r="A531" s="192"/>
      <c r="B531" s="192"/>
      <c r="C531" s="192"/>
      <c r="D531" s="192"/>
      <c r="E531" s="192"/>
      <c r="F531" s="192"/>
      <c r="G531" s="192"/>
      <c r="H531" s="192"/>
      <c r="I531" s="192"/>
    </row>
    <row r="532" spans="1:9" ht="20.25">
      <c r="A532" s="192"/>
      <c r="B532" s="192"/>
      <c r="C532" s="192"/>
      <c r="D532" s="192"/>
      <c r="E532" s="192"/>
      <c r="F532" s="192"/>
      <c r="G532" s="192"/>
      <c r="H532" s="192"/>
      <c r="I532" s="192"/>
    </row>
    <row r="533" spans="1:9" ht="20.25">
      <c r="A533" s="192"/>
      <c r="B533" s="192"/>
      <c r="C533" s="192"/>
      <c r="D533" s="192"/>
      <c r="E533" s="192"/>
      <c r="F533" s="192"/>
      <c r="G533" s="192"/>
      <c r="H533" s="192"/>
      <c r="I533" s="192"/>
    </row>
    <row r="534" spans="1:9" ht="20.25">
      <c r="A534" s="192"/>
      <c r="B534" s="192"/>
      <c r="C534" s="192"/>
      <c r="D534" s="192"/>
      <c r="E534" s="192"/>
      <c r="F534" s="192"/>
      <c r="G534" s="192"/>
      <c r="H534" s="192"/>
      <c r="I534" s="192"/>
    </row>
    <row r="535" spans="1:9" ht="20.25">
      <c r="A535" s="192"/>
      <c r="B535" s="192"/>
      <c r="C535" s="192"/>
      <c r="D535" s="192"/>
      <c r="E535" s="192"/>
      <c r="F535" s="192"/>
      <c r="G535" s="192"/>
      <c r="H535" s="192"/>
      <c r="I535" s="192"/>
    </row>
    <row r="536" spans="1:9" ht="20.25">
      <c r="A536" s="192"/>
      <c r="B536" s="192"/>
      <c r="C536" s="192"/>
      <c r="D536" s="192"/>
      <c r="E536" s="192"/>
      <c r="F536" s="192"/>
      <c r="G536" s="192"/>
      <c r="H536" s="192"/>
      <c r="I536" s="192"/>
    </row>
    <row r="537" spans="1:9" ht="20.25">
      <c r="A537" s="192"/>
      <c r="B537" s="192"/>
      <c r="C537" s="192"/>
      <c r="D537" s="192"/>
      <c r="E537" s="192"/>
      <c r="F537" s="192"/>
      <c r="G537" s="192"/>
      <c r="H537" s="192"/>
      <c r="I537" s="192"/>
    </row>
    <row r="538" spans="1:9" ht="20.25">
      <c r="A538" s="192"/>
      <c r="B538" s="192"/>
      <c r="C538" s="192"/>
      <c r="D538" s="192"/>
      <c r="E538" s="192"/>
      <c r="F538" s="192"/>
      <c r="G538" s="192"/>
      <c r="H538" s="192"/>
      <c r="I538" s="192"/>
    </row>
    <row r="539" spans="1:9" ht="20.25">
      <c r="A539" s="192"/>
      <c r="B539" s="192"/>
      <c r="C539" s="192"/>
      <c r="D539" s="192"/>
      <c r="E539" s="192"/>
      <c r="F539" s="192"/>
      <c r="G539" s="192"/>
      <c r="H539" s="192"/>
      <c r="I539" s="192"/>
    </row>
    <row r="540" spans="1:9" ht="20.25">
      <c r="A540" s="192"/>
      <c r="B540" s="192"/>
      <c r="C540" s="192"/>
      <c r="D540" s="192"/>
      <c r="E540" s="192"/>
      <c r="F540" s="192"/>
      <c r="G540" s="192"/>
      <c r="H540" s="192"/>
      <c r="I540" s="192"/>
    </row>
    <row r="541" spans="1:9" ht="20.25">
      <c r="A541" s="192"/>
      <c r="B541" s="192"/>
      <c r="C541" s="192"/>
      <c r="D541" s="192"/>
      <c r="E541" s="192"/>
      <c r="F541" s="192"/>
      <c r="G541" s="192"/>
      <c r="H541" s="192"/>
      <c r="I541" s="192"/>
    </row>
    <row r="542" spans="1:9" ht="20.25">
      <c r="A542" s="192"/>
      <c r="B542" s="192"/>
      <c r="C542" s="192"/>
      <c r="D542" s="192"/>
      <c r="E542" s="192"/>
      <c r="F542" s="192"/>
      <c r="G542" s="192"/>
      <c r="H542" s="192"/>
      <c r="I542" s="192"/>
    </row>
    <row r="543" spans="1:9" ht="20.25">
      <c r="A543" s="192"/>
      <c r="B543" s="192"/>
      <c r="C543" s="192"/>
      <c r="D543" s="192"/>
      <c r="E543" s="192"/>
      <c r="F543" s="192"/>
      <c r="G543" s="192"/>
      <c r="H543" s="192"/>
      <c r="I543" s="192"/>
    </row>
    <row r="544" spans="1:9" ht="20.25">
      <c r="A544" s="192"/>
      <c r="B544" s="192"/>
      <c r="C544" s="192"/>
      <c r="D544" s="192"/>
      <c r="E544" s="192"/>
      <c r="F544" s="192"/>
      <c r="G544" s="192"/>
      <c r="H544" s="192"/>
      <c r="I544" s="192"/>
    </row>
    <row r="545" spans="1:9" ht="20.25">
      <c r="A545" s="192"/>
      <c r="B545" s="192"/>
      <c r="C545" s="192"/>
      <c r="D545" s="192"/>
      <c r="E545" s="192"/>
      <c r="F545" s="192"/>
      <c r="G545" s="192"/>
      <c r="H545" s="192"/>
      <c r="I545" s="192"/>
    </row>
    <row r="546" spans="1:9" ht="20.25">
      <c r="A546" s="192"/>
      <c r="B546" s="192"/>
      <c r="C546" s="192"/>
      <c r="D546" s="192"/>
      <c r="E546" s="192"/>
      <c r="F546" s="192"/>
      <c r="G546" s="192"/>
      <c r="H546" s="192"/>
      <c r="I546" s="192"/>
    </row>
    <row r="547" spans="1:9" ht="20.25">
      <c r="A547" s="192"/>
      <c r="B547" s="192"/>
      <c r="C547" s="192"/>
      <c r="D547" s="192"/>
      <c r="E547" s="192"/>
      <c r="F547" s="192"/>
      <c r="G547" s="192"/>
      <c r="H547" s="192"/>
      <c r="I547" s="192"/>
    </row>
    <row r="548" spans="1:9" ht="20.25">
      <c r="A548" s="192"/>
      <c r="B548" s="192"/>
      <c r="C548" s="192"/>
      <c r="D548" s="192"/>
      <c r="E548" s="192"/>
      <c r="F548" s="192"/>
      <c r="G548" s="192"/>
      <c r="H548" s="192"/>
      <c r="I548" s="192"/>
    </row>
    <row r="549" spans="1:9" ht="20.25">
      <c r="A549" s="192"/>
      <c r="B549" s="192"/>
      <c r="C549" s="192"/>
      <c r="D549" s="192"/>
      <c r="E549" s="192"/>
      <c r="F549" s="192"/>
      <c r="G549" s="192"/>
      <c r="H549" s="192"/>
      <c r="I549" s="192"/>
    </row>
    <row r="550" spans="1:9" ht="20.25">
      <c r="A550" s="192"/>
      <c r="B550" s="192"/>
      <c r="C550" s="192"/>
      <c r="D550" s="192"/>
      <c r="E550" s="192"/>
      <c r="F550" s="192"/>
      <c r="G550" s="192"/>
      <c r="H550" s="192"/>
      <c r="I550" s="192"/>
    </row>
    <row r="551" spans="1:9" ht="20.25">
      <c r="A551" s="192"/>
      <c r="B551" s="192"/>
      <c r="C551" s="192"/>
      <c r="D551" s="192"/>
      <c r="E551" s="192"/>
      <c r="F551" s="192"/>
      <c r="G551" s="192"/>
      <c r="H551" s="192"/>
      <c r="I551" s="192"/>
    </row>
    <row r="552" spans="1:9" ht="20.25">
      <c r="A552" s="192"/>
      <c r="B552" s="192"/>
      <c r="C552" s="192"/>
      <c r="D552" s="192"/>
      <c r="E552" s="192"/>
      <c r="F552" s="192"/>
      <c r="G552" s="192"/>
      <c r="H552" s="192"/>
      <c r="I552" s="192"/>
    </row>
    <row r="553" spans="1:9" ht="20.25">
      <c r="A553" s="192"/>
      <c r="B553" s="192"/>
      <c r="C553" s="192"/>
      <c r="D553" s="192"/>
      <c r="E553" s="192"/>
      <c r="F553" s="192"/>
      <c r="G553" s="192"/>
      <c r="H553" s="192"/>
      <c r="I553" s="192"/>
    </row>
    <row r="554" spans="1:9" ht="20.25">
      <c r="A554" s="192"/>
      <c r="B554" s="192"/>
      <c r="C554" s="192"/>
      <c r="D554" s="192"/>
      <c r="E554" s="192"/>
      <c r="F554" s="192"/>
      <c r="G554" s="192"/>
      <c r="H554" s="192"/>
      <c r="I554" s="192"/>
    </row>
    <row r="555" spans="1:9" ht="20.25">
      <c r="A555" s="192"/>
      <c r="B555" s="192"/>
      <c r="C555" s="192"/>
      <c r="D555" s="192"/>
      <c r="E555" s="192"/>
      <c r="F555" s="192"/>
      <c r="G555" s="192"/>
      <c r="H555" s="192"/>
      <c r="I555" s="192"/>
    </row>
    <row r="556" spans="1:9" ht="20.25">
      <c r="A556" s="192"/>
      <c r="B556" s="192"/>
      <c r="C556" s="192"/>
      <c r="D556" s="192"/>
      <c r="E556" s="192"/>
      <c r="F556" s="192"/>
      <c r="G556" s="192"/>
      <c r="H556" s="192"/>
      <c r="I556" s="192"/>
    </row>
    <row r="557" spans="1:9" ht="20.25">
      <c r="A557" s="192"/>
      <c r="B557" s="192"/>
      <c r="C557" s="192"/>
      <c r="D557" s="192"/>
      <c r="E557" s="192"/>
      <c r="F557" s="192"/>
      <c r="G557" s="192"/>
      <c r="H557" s="192"/>
      <c r="I557" s="192"/>
    </row>
    <row r="558" spans="1:9" ht="20.25">
      <c r="A558" s="192"/>
      <c r="B558" s="192"/>
      <c r="C558" s="192"/>
      <c r="D558" s="192"/>
      <c r="E558" s="192"/>
      <c r="F558" s="192"/>
      <c r="G558" s="192"/>
      <c r="H558" s="192"/>
      <c r="I558" s="192"/>
    </row>
    <row r="559" spans="1:9" ht="20.25">
      <c r="A559" s="192"/>
      <c r="B559" s="192"/>
      <c r="C559" s="192"/>
      <c r="D559" s="192"/>
      <c r="E559" s="192"/>
      <c r="F559" s="192"/>
      <c r="G559" s="192"/>
      <c r="H559" s="192"/>
      <c r="I559" s="192"/>
    </row>
    <row r="560" spans="1:9" ht="20.25">
      <c r="A560" s="192"/>
      <c r="B560" s="192"/>
      <c r="C560" s="192"/>
      <c r="D560" s="192"/>
      <c r="E560" s="192"/>
      <c r="F560" s="192"/>
      <c r="G560" s="192"/>
      <c r="H560" s="192"/>
      <c r="I560" s="192"/>
    </row>
    <row r="561" spans="1:9" ht="20.25">
      <c r="A561" s="192"/>
      <c r="B561" s="192"/>
      <c r="C561" s="192"/>
      <c r="D561" s="192"/>
      <c r="E561" s="192"/>
      <c r="F561" s="192"/>
      <c r="G561" s="192"/>
      <c r="H561" s="192"/>
      <c r="I561" s="192"/>
    </row>
    <row r="562" spans="1:9" ht="20.25">
      <c r="A562" s="192"/>
      <c r="B562" s="192"/>
      <c r="C562" s="192"/>
      <c r="D562" s="192"/>
      <c r="E562" s="192"/>
      <c r="F562" s="192"/>
      <c r="G562" s="192"/>
      <c r="H562" s="192"/>
      <c r="I562" s="192"/>
    </row>
    <row r="563" spans="1:9" ht="20.25">
      <c r="A563" s="192"/>
      <c r="B563" s="192"/>
      <c r="C563" s="192"/>
      <c r="D563" s="192"/>
      <c r="E563" s="192"/>
      <c r="F563" s="192"/>
      <c r="G563" s="192"/>
      <c r="H563" s="192"/>
      <c r="I563" s="192"/>
    </row>
    <row r="564" spans="1:9" ht="20.25">
      <c r="A564" s="192"/>
      <c r="B564" s="192"/>
      <c r="C564" s="192"/>
      <c r="D564" s="192"/>
      <c r="E564" s="192"/>
      <c r="F564" s="192"/>
      <c r="G564" s="192"/>
      <c r="H564" s="192"/>
      <c r="I564" s="192"/>
    </row>
    <row r="565" spans="1:9" ht="20.25">
      <c r="A565" s="192"/>
      <c r="B565" s="192"/>
      <c r="C565" s="192"/>
      <c r="D565" s="192"/>
      <c r="E565" s="192"/>
      <c r="F565" s="192"/>
      <c r="G565" s="192"/>
      <c r="H565" s="192"/>
      <c r="I565" s="192"/>
    </row>
    <row r="566" spans="1:9" ht="20.25">
      <c r="A566" s="192"/>
      <c r="B566" s="192"/>
      <c r="C566" s="192"/>
      <c r="D566" s="192"/>
      <c r="E566" s="192"/>
      <c r="F566" s="192"/>
      <c r="G566" s="192"/>
      <c r="H566" s="192"/>
      <c r="I566" s="192"/>
    </row>
    <row r="567" spans="1:9" ht="20.25">
      <c r="A567" s="192"/>
      <c r="B567" s="192"/>
      <c r="C567" s="192"/>
      <c r="D567" s="192"/>
      <c r="E567" s="192"/>
      <c r="F567" s="192"/>
      <c r="G567" s="192"/>
      <c r="H567" s="192"/>
      <c r="I567" s="192"/>
    </row>
    <row r="568" spans="1:9" ht="20.25">
      <c r="A568" s="192"/>
      <c r="B568" s="192"/>
      <c r="C568" s="192"/>
      <c r="D568" s="192"/>
      <c r="E568" s="192"/>
      <c r="F568" s="192"/>
      <c r="G568" s="192"/>
      <c r="H568" s="192"/>
      <c r="I568" s="192"/>
    </row>
    <row r="569" spans="1:9" ht="20.25">
      <c r="A569" s="192"/>
      <c r="B569" s="192"/>
      <c r="C569" s="192"/>
      <c r="D569" s="192"/>
      <c r="E569" s="192"/>
      <c r="F569" s="192"/>
      <c r="G569" s="192"/>
      <c r="H569" s="192"/>
      <c r="I569" s="192"/>
    </row>
    <row r="570" spans="1:9" ht="20.25">
      <c r="A570" s="192"/>
      <c r="B570" s="192"/>
      <c r="C570" s="192"/>
      <c r="D570" s="192"/>
      <c r="E570" s="192"/>
      <c r="F570" s="192"/>
      <c r="G570" s="192"/>
      <c r="H570" s="192"/>
      <c r="I570" s="192"/>
    </row>
    <row r="571" spans="1:9" ht="20.25">
      <c r="A571" s="192"/>
      <c r="B571" s="192"/>
      <c r="C571" s="192"/>
      <c r="D571" s="192"/>
      <c r="E571" s="192"/>
      <c r="F571" s="192"/>
      <c r="G571" s="192"/>
      <c r="H571" s="192"/>
      <c r="I571" s="192"/>
    </row>
    <row r="572" spans="1:9" ht="20.25">
      <c r="A572" s="192"/>
      <c r="B572" s="192"/>
      <c r="C572" s="192"/>
      <c r="D572" s="192"/>
      <c r="E572" s="192"/>
      <c r="F572" s="192"/>
      <c r="G572" s="192"/>
      <c r="H572" s="192"/>
      <c r="I572" s="192"/>
    </row>
    <row r="573" spans="1:9" ht="20.25">
      <c r="A573" s="192"/>
      <c r="B573" s="192"/>
      <c r="C573" s="192"/>
      <c r="D573" s="192"/>
      <c r="E573" s="192"/>
      <c r="F573" s="192"/>
      <c r="G573" s="192"/>
      <c r="H573" s="192"/>
      <c r="I573" s="192"/>
    </row>
    <row r="574" spans="1:9" ht="20.25">
      <c r="A574" s="192"/>
      <c r="B574" s="192"/>
      <c r="C574" s="192"/>
      <c r="D574" s="192"/>
      <c r="E574" s="192"/>
      <c r="F574" s="192"/>
      <c r="G574" s="192"/>
      <c r="H574" s="192"/>
      <c r="I574" s="192"/>
    </row>
    <row r="575" spans="1:9" ht="20.25">
      <c r="A575" s="192"/>
      <c r="B575" s="192"/>
      <c r="C575" s="192"/>
      <c r="D575" s="192"/>
      <c r="E575" s="192"/>
      <c r="F575" s="192"/>
      <c r="G575" s="192"/>
      <c r="H575" s="192"/>
      <c r="I575" s="192"/>
    </row>
    <row r="576" spans="1:9" ht="20.25">
      <c r="A576" s="192"/>
      <c r="B576" s="192"/>
      <c r="C576" s="192"/>
      <c r="D576" s="192"/>
      <c r="E576" s="192"/>
      <c r="F576" s="192"/>
      <c r="G576" s="192"/>
      <c r="H576" s="192"/>
      <c r="I576" s="192"/>
    </row>
    <row r="577" spans="1:9" ht="20.25">
      <c r="A577" s="192"/>
      <c r="B577" s="192"/>
      <c r="C577" s="192"/>
      <c r="D577" s="192"/>
      <c r="E577" s="192"/>
      <c r="F577" s="192"/>
      <c r="G577" s="192"/>
      <c r="H577" s="192"/>
      <c r="I577" s="192"/>
    </row>
    <row r="578" spans="1:9" ht="20.25">
      <c r="A578" s="192"/>
      <c r="B578" s="192"/>
      <c r="C578" s="192"/>
      <c r="D578" s="192"/>
      <c r="E578" s="192"/>
      <c r="F578" s="192"/>
      <c r="G578" s="192"/>
      <c r="H578" s="192"/>
      <c r="I578" s="192"/>
    </row>
    <row r="579" spans="1:9" ht="20.25">
      <c r="A579" s="192"/>
      <c r="B579" s="192"/>
      <c r="C579" s="192"/>
      <c r="D579" s="192"/>
      <c r="E579" s="192"/>
      <c r="F579" s="192"/>
      <c r="G579" s="192"/>
      <c r="H579" s="192"/>
      <c r="I579" s="192"/>
    </row>
    <row r="580" spans="1:9" ht="20.25">
      <c r="A580" s="192"/>
      <c r="B580" s="192"/>
      <c r="C580" s="192"/>
      <c r="D580" s="192"/>
      <c r="E580" s="192"/>
      <c r="F580" s="192"/>
      <c r="G580" s="192"/>
      <c r="H580" s="192"/>
      <c r="I580" s="192"/>
    </row>
    <row r="581" spans="1:9" ht="20.25">
      <c r="A581" s="192"/>
      <c r="B581" s="192"/>
      <c r="C581" s="192"/>
      <c r="D581" s="192"/>
      <c r="E581" s="192"/>
      <c r="F581" s="192"/>
      <c r="G581" s="192"/>
      <c r="H581" s="192"/>
      <c r="I581" s="192"/>
    </row>
    <row r="582" spans="1:9" ht="20.25">
      <c r="A582" s="192"/>
      <c r="B582" s="192"/>
      <c r="C582" s="192"/>
      <c r="D582" s="192"/>
      <c r="E582" s="192"/>
      <c r="F582" s="192"/>
      <c r="G582" s="192"/>
      <c r="H582" s="192"/>
      <c r="I582" s="192"/>
    </row>
    <row r="583" spans="1:9" ht="20.25">
      <c r="A583" s="192"/>
      <c r="B583" s="192"/>
      <c r="C583" s="192"/>
      <c r="D583" s="192"/>
      <c r="E583" s="192"/>
      <c r="F583" s="192"/>
      <c r="G583" s="192"/>
      <c r="H583" s="192"/>
      <c r="I583" s="192"/>
    </row>
    <row r="584" spans="1:9" ht="20.25">
      <c r="A584" s="192"/>
      <c r="B584" s="192"/>
      <c r="C584" s="192"/>
      <c r="D584" s="192"/>
      <c r="E584" s="192"/>
      <c r="F584" s="192"/>
      <c r="G584" s="192"/>
      <c r="H584" s="192"/>
      <c r="I584" s="192"/>
    </row>
    <row r="585" spans="1:9" ht="20.25">
      <c r="A585" s="192"/>
      <c r="B585" s="192"/>
      <c r="C585" s="192"/>
      <c r="D585" s="192"/>
      <c r="E585" s="192"/>
      <c r="F585" s="192"/>
      <c r="G585" s="192"/>
      <c r="H585" s="192"/>
      <c r="I585" s="192"/>
    </row>
    <row r="586" spans="1:9" ht="20.25">
      <c r="A586" s="192"/>
      <c r="B586" s="192"/>
      <c r="C586" s="192"/>
      <c r="D586" s="192"/>
      <c r="E586" s="192"/>
      <c r="F586" s="192"/>
      <c r="G586" s="192"/>
      <c r="H586" s="192"/>
      <c r="I586" s="192"/>
    </row>
    <row r="587" spans="1:9" ht="20.25">
      <c r="A587" s="192"/>
      <c r="B587" s="192"/>
      <c r="C587" s="192"/>
      <c r="D587" s="192"/>
      <c r="E587" s="192"/>
      <c r="F587" s="192"/>
      <c r="G587" s="192"/>
      <c r="H587" s="192"/>
      <c r="I587" s="192"/>
    </row>
    <row r="588" spans="1:9" ht="20.25">
      <c r="A588" s="192"/>
      <c r="B588" s="192"/>
      <c r="C588" s="192"/>
      <c r="D588" s="192"/>
      <c r="E588" s="192"/>
      <c r="F588" s="192"/>
      <c r="G588" s="192"/>
      <c r="H588" s="192"/>
      <c r="I588" s="192"/>
    </row>
    <row r="589" spans="1:9" ht="20.25">
      <c r="A589" s="192"/>
      <c r="B589" s="192"/>
      <c r="C589" s="192"/>
      <c r="D589" s="192"/>
      <c r="E589" s="192"/>
      <c r="F589" s="192"/>
      <c r="G589" s="192"/>
      <c r="H589" s="192"/>
      <c r="I589" s="192"/>
    </row>
    <row r="590" spans="1:9" ht="20.25">
      <c r="A590" s="192"/>
      <c r="B590" s="192"/>
      <c r="C590" s="192"/>
      <c r="D590" s="192"/>
      <c r="E590" s="192"/>
      <c r="F590" s="192"/>
      <c r="G590" s="192"/>
      <c r="H590" s="192"/>
      <c r="I590" s="192"/>
    </row>
    <row r="591" spans="1:9" ht="20.25">
      <c r="A591" s="192"/>
      <c r="B591" s="192"/>
      <c r="C591" s="192"/>
      <c r="D591" s="192"/>
      <c r="E591" s="192"/>
      <c r="F591" s="192"/>
      <c r="G591" s="192"/>
      <c r="H591" s="192"/>
      <c r="I591" s="192"/>
    </row>
    <row r="592" spans="1:9" ht="20.25">
      <c r="A592" s="192"/>
      <c r="B592" s="192"/>
      <c r="C592" s="192"/>
      <c r="D592" s="192"/>
      <c r="E592" s="192"/>
      <c r="F592" s="192"/>
      <c r="G592" s="192"/>
      <c r="H592" s="192"/>
      <c r="I592" s="192"/>
    </row>
    <row r="593" spans="1:9" ht="20.25">
      <c r="A593" s="192"/>
      <c r="B593" s="192"/>
      <c r="C593" s="192"/>
      <c r="D593" s="192"/>
      <c r="E593" s="192"/>
      <c r="F593" s="192"/>
      <c r="G593" s="192"/>
      <c r="H593" s="192"/>
      <c r="I593" s="192"/>
    </row>
    <row r="594" spans="1:9" ht="20.25">
      <c r="A594" s="192"/>
      <c r="B594" s="192"/>
      <c r="C594" s="192"/>
      <c r="D594" s="192"/>
      <c r="E594" s="192"/>
      <c r="F594" s="192"/>
      <c r="G594" s="192"/>
      <c r="H594" s="192"/>
      <c r="I594" s="192"/>
    </row>
    <row r="595" spans="1:9" ht="20.25">
      <c r="A595" s="192"/>
      <c r="B595" s="192"/>
      <c r="C595" s="192"/>
      <c r="D595" s="192"/>
      <c r="E595" s="192"/>
      <c r="F595" s="192"/>
      <c r="G595" s="192"/>
      <c r="H595" s="192"/>
      <c r="I595" s="192"/>
    </row>
    <row r="596" spans="1:9" ht="20.25">
      <c r="A596" s="192"/>
      <c r="B596" s="192"/>
      <c r="C596" s="192"/>
      <c r="D596" s="192"/>
      <c r="E596" s="192"/>
      <c r="F596" s="192"/>
      <c r="G596" s="192"/>
      <c r="H596" s="192"/>
      <c r="I596" s="192"/>
    </row>
    <row r="597" spans="1:9" ht="20.25">
      <c r="A597" s="192"/>
      <c r="B597" s="192"/>
      <c r="C597" s="192"/>
      <c r="D597" s="192"/>
      <c r="E597" s="192"/>
      <c r="F597" s="192"/>
      <c r="G597" s="192"/>
      <c r="H597" s="192"/>
      <c r="I597" s="192"/>
    </row>
    <row r="598" spans="1:9" ht="20.25">
      <c r="A598" s="192"/>
      <c r="B598" s="192"/>
      <c r="C598" s="192"/>
      <c r="D598" s="192"/>
      <c r="E598" s="192"/>
      <c r="F598" s="192"/>
      <c r="G598" s="192"/>
      <c r="H598" s="192"/>
      <c r="I598" s="192"/>
    </row>
    <row r="599" spans="1:9" ht="20.25">
      <c r="A599" s="192"/>
      <c r="B599" s="192"/>
      <c r="C599" s="192"/>
      <c r="D599" s="192"/>
      <c r="E599" s="192"/>
      <c r="F599" s="192"/>
      <c r="G599" s="192"/>
      <c r="H599" s="192"/>
      <c r="I599" s="192"/>
    </row>
    <row r="600" spans="1:9" ht="20.25">
      <c r="A600" s="192"/>
      <c r="B600" s="192"/>
      <c r="C600" s="192"/>
      <c r="D600" s="192"/>
      <c r="E600" s="192"/>
      <c r="F600" s="192"/>
      <c r="G600" s="192"/>
      <c r="H600" s="192"/>
      <c r="I600" s="192"/>
    </row>
    <row r="601" spans="1:9" ht="20.25">
      <c r="A601" s="192"/>
      <c r="B601" s="192"/>
      <c r="C601" s="192"/>
      <c r="D601" s="192"/>
      <c r="E601" s="192"/>
      <c r="F601" s="192"/>
      <c r="G601" s="192"/>
      <c r="H601" s="192"/>
      <c r="I601" s="192"/>
    </row>
    <row r="602" spans="1:9" ht="20.25">
      <c r="A602" s="192"/>
      <c r="B602" s="192"/>
      <c r="C602" s="192"/>
      <c r="D602" s="192"/>
      <c r="E602" s="192"/>
      <c r="F602" s="192"/>
      <c r="G602" s="192"/>
      <c r="H602" s="192"/>
      <c r="I602" s="192"/>
    </row>
    <row r="603" spans="1:9" ht="20.25">
      <c r="A603" s="192"/>
      <c r="B603" s="192"/>
      <c r="C603" s="192"/>
      <c r="D603" s="192"/>
      <c r="E603" s="192"/>
      <c r="F603" s="192"/>
      <c r="G603" s="192"/>
      <c r="H603" s="192"/>
      <c r="I603" s="192"/>
    </row>
    <row r="604" spans="1:9" ht="20.25">
      <c r="A604" s="192"/>
      <c r="B604" s="192"/>
      <c r="C604" s="192"/>
      <c r="D604" s="192"/>
      <c r="E604" s="192"/>
      <c r="F604" s="192"/>
      <c r="G604" s="192"/>
      <c r="H604" s="192"/>
      <c r="I604" s="192"/>
    </row>
    <row r="605" spans="1:9" ht="20.25">
      <c r="A605" s="192"/>
      <c r="B605" s="192"/>
      <c r="C605" s="192"/>
      <c r="D605" s="192"/>
      <c r="E605" s="192"/>
      <c r="F605" s="192"/>
      <c r="G605" s="192"/>
      <c r="H605" s="192"/>
      <c r="I605" s="192"/>
    </row>
    <row r="606" spans="1:9" ht="20.25">
      <c r="A606" s="192"/>
      <c r="B606" s="192"/>
      <c r="C606" s="192"/>
      <c r="D606" s="192"/>
      <c r="E606" s="192"/>
      <c r="F606" s="192"/>
      <c r="G606" s="192"/>
      <c r="H606" s="192"/>
      <c r="I606" s="192"/>
    </row>
    <row r="607" spans="1:9" ht="20.25">
      <c r="A607" s="192"/>
      <c r="B607" s="192"/>
      <c r="C607" s="192"/>
      <c r="D607" s="192"/>
      <c r="E607" s="192"/>
      <c r="F607" s="192"/>
      <c r="G607" s="192"/>
      <c r="H607" s="192"/>
      <c r="I607" s="192"/>
    </row>
    <row r="608" spans="1:9" ht="20.25">
      <c r="A608" s="192"/>
      <c r="B608" s="192"/>
      <c r="C608" s="192"/>
      <c r="D608" s="192"/>
      <c r="E608" s="192"/>
      <c r="F608" s="192"/>
      <c r="G608" s="192"/>
      <c r="H608" s="192"/>
      <c r="I608" s="192"/>
    </row>
    <row r="609" spans="1:9" ht="20.25">
      <c r="A609" s="192"/>
      <c r="B609" s="192"/>
      <c r="C609" s="192"/>
      <c r="D609" s="192"/>
      <c r="E609" s="192"/>
      <c r="F609" s="192"/>
      <c r="G609" s="192"/>
      <c r="H609" s="192"/>
      <c r="I609" s="192"/>
    </row>
    <row r="610" spans="1:9" ht="20.25">
      <c r="A610" s="192"/>
      <c r="B610" s="192"/>
      <c r="C610" s="192"/>
      <c r="D610" s="192"/>
      <c r="E610" s="192"/>
      <c r="F610" s="192"/>
      <c r="G610" s="192"/>
      <c r="H610" s="192"/>
      <c r="I610" s="192"/>
    </row>
    <row r="611" spans="1:9" ht="20.25">
      <c r="A611" s="192"/>
      <c r="B611" s="192"/>
      <c r="C611" s="192"/>
      <c r="D611" s="192"/>
      <c r="E611" s="192"/>
      <c r="F611" s="192"/>
      <c r="G611" s="192"/>
      <c r="H611" s="192"/>
      <c r="I611" s="192"/>
    </row>
    <row r="612" spans="1:9" ht="20.25">
      <c r="A612" s="192"/>
      <c r="B612" s="192"/>
      <c r="C612" s="192"/>
      <c r="D612" s="192"/>
      <c r="E612" s="192"/>
      <c r="F612" s="192"/>
      <c r="G612" s="192"/>
      <c r="H612" s="192"/>
      <c r="I612" s="192"/>
    </row>
    <row r="613" spans="1:9" ht="20.25">
      <c r="A613" s="192"/>
      <c r="B613" s="192"/>
      <c r="C613" s="192"/>
      <c r="D613" s="192"/>
      <c r="E613" s="192"/>
      <c r="F613" s="192"/>
      <c r="G613" s="192"/>
      <c r="H613" s="192"/>
      <c r="I613" s="192"/>
    </row>
    <row r="614" spans="1:9" ht="20.25">
      <c r="A614" s="192"/>
      <c r="B614" s="192"/>
      <c r="C614" s="192"/>
      <c r="D614" s="192"/>
      <c r="E614" s="192"/>
      <c r="F614" s="192"/>
      <c r="G614" s="192"/>
      <c r="H614" s="192"/>
      <c r="I614" s="192"/>
    </row>
    <row r="615" spans="1:9" ht="20.25">
      <c r="A615" s="192"/>
      <c r="B615" s="192"/>
      <c r="C615" s="192"/>
      <c r="D615" s="192"/>
      <c r="E615" s="192"/>
      <c r="F615" s="192"/>
      <c r="G615" s="192"/>
      <c r="H615" s="192"/>
      <c r="I615" s="192"/>
    </row>
    <row r="616" spans="1:9" ht="20.25">
      <c r="A616" s="192"/>
      <c r="B616" s="192"/>
      <c r="C616" s="192"/>
      <c r="D616" s="192"/>
      <c r="E616" s="192"/>
      <c r="F616" s="192"/>
      <c r="G616" s="192"/>
      <c r="H616" s="192"/>
      <c r="I616" s="192"/>
    </row>
    <row r="617" spans="1:9" ht="20.25">
      <c r="A617" s="192"/>
      <c r="B617" s="192"/>
      <c r="C617" s="192"/>
      <c r="D617" s="192"/>
      <c r="E617" s="192"/>
      <c r="F617" s="192"/>
      <c r="G617" s="192"/>
      <c r="H617" s="192"/>
      <c r="I617" s="192"/>
    </row>
    <row r="618" spans="1:9" ht="20.25">
      <c r="A618" s="192"/>
      <c r="B618" s="192"/>
      <c r="C618" s="192"/>
      <c r="D618" s="192"/>
      <c r="E618" s="192"/>
      <c r="F618" s="192"/>
      <c r="G618" s="192"/>
      <c r="H618" s="192"/>
      <c r="I618" s="192"/>
    </row>
    <row r="619" spans="1:9" ht="20.25">
      <c r="A619" s="192"/>
      <c r="B619" s="192"/>
      <c r="C619" s="192"/>
      <c r="D619" s="192"/>
      <c r="E619" s="192"/>
      <c r="F619" s="192"/>
      <c r="G619" s="192"/>
      <c r="H619" s="192"/>
      <c r="I619" s="192"/>
    </row>
    <row r="620" spans="1:9" ht="20.25">
      <c r="A620" s="192"/>
      <c r="B620" s="192"/>
      <c r="C620" s="192"/>
      <c r="D620" s="192"/>
      <c r="E620" s="192"/>
      <c r="F620" s="192"/>
      <c r="G620" s="192"/>
      <c r="H620" s="192"/>
      <c r="I620" s="192"/>
    </row>
    <row r="621" spans="1:9" ht="20.25">
      <c r="A621" s="192"/>
      <c r="B621" s="192"/>
      <c r="C621" s="192"/>
      <c r="D621" s="192"/>
      <c r="E621" s="192"/>
      <c r="F621" s="192"/>
      <c r="G621" s="192"/>
      <c r="H621" s="192"/>
      <c r="I621" s="192"/>
    </row>
    <row r="622" spans="1:9" ht="20.25">
      <c r="A622" s="192"/>
      <c r="B622" s="192"/>
      <c r="C622" s="192"/>
      <c r="D622" s="192"/>
      <c r="E622" s="192"/>
      <c r="F622" s="192"/>
      <c r="G622" s="192"/>
      <c r="H622" s="192"/>
      <c r="I622" s="192"/>
    </row>
    <row r="623" spans="1:9" ht="20.25">
      <c r="A623" s="192"/>
      <c r="B623" s="192"/>
      <c r="C623" s="192"/>
      <c r="D623" s="192"/>
      <c r="E623" s="192"/>
      <c r="F623" s="192"/>
      <c r="G623" s="192"/>
      <c r="H623" s="192"/>
      <c r="I623" s="192"/>
    </row>
    <row r="624" spans="1:9" ht="20.25">
      <c r="A624" s="192"/>
      <c r="B624" s="192"/>
      <c r="C624" s="192"/>
      <c r="D624" s="192"/>
      <c r="E624" s="192"/>
      <c r="F624" s="192"/>
      <c r="G624" s="192"/>
      <c r="H624" s="192"/>
      <c r="I624" s="192"/>
    </row>
    <row r="625" spans="1:9" ht="20.25">
      <c r="A625" s="192"/>
      <c r="B625" s="192"/>
      <c r="C625" s="192"/>
      <c r="D625" s="192"/>
      <c r="E625" s="192"/>
      <c r="F625" s="192"/>
      <c r="G625" s="192"/>
      <c r="H625" s="192"/>
      <c r="I625" s="192"/>
    </row>
    <row r="626" spans="1:9" ht="20.25">
      <c r="A626" s="192"/>
      <c r="B626" s="192"/>
      <c r="C626" s="192"/>
      <c r="D626" s="192"/>
      <c r="E626" s="192"/>
      <c r="F626" s="192"/>
      <c r="G626" s="192"/>
      <c r="H626" s="192"/>
      <c r="I626" s="192"/>
    </row>
    <row r="627" spans="1:9" ht="20.25">
      <c r="A627" s="192"/>
      <c r="B627" s="192"/>
      <c r="C627" s="192"/>
      <c r="D627" s="192"/>
      <c r="E627" s="192"/>
      <c r="F627" s="192"/>
      <c r="G627" s="192"/>
      <c r="H627" s="192"/>
      <c r="I627" s="192"/>
    </row>
    <row r="628" spans="1:9" ht="20.25">
      <c r="A628" s="192"/>
      <c r="B628" s="192"/>
      <c r="C628" s="192"/>
      <c r="D628" s="192"/>
      <c r="E628" s="192"/>
      <c r="F628" s="192"/>
      <c r="G628" s="192"/>
      <c r="H628" s="192"/>
      <c r="I628" s="192"/>
    </row>
    <row r="629" spans="1:9" ht="20.25">
      <c r="A629" s="192"/>
      <c r="B629" s="192"/>
      <c r="C629" s="192"/>
      <c r="D629" s="192"/>
      <c r="E629" s="192"/>
      <c r="F629" s="192"/>
      <c r="G629" s="192"/>
      <c r="H629" s="192"/>
      <c r="I629" s="192"/>
    </row>
    <row r="630" spans="1:9" ht="20.25">
      <c r="A630" s="192"/>
      <c r="B630" s="192"/>
      <c r="C630" s="192"/>
      <c r="D630" s="192"/>
      <c r="E630" s="192"/>
      <c r="F630" s="192"/>
      <c r="G630" s="192"/>
      <c r="H630" s="192"/>
      <c r="I630" s="192"/>
    </row>
    <row r="631" spans="1:9" ht="20.25">
      <c r="A631" s="192"/>
      <c r="B631" s="192"/>
      <c r="C631" s="192"/>
      <c r="D631" s="192"/>
      <c r="E631" s="192"/>
      <c r="F631" s="192"/>
      <c r="G631" s="192"/>
      <c r="H631" s="192"/>
      <c r="I631" s="192"/>
    </row>
    <row r="632" spans="1:9" ht="20.25">
      <c r="A632" s="192"/>
      <c r="B632" s="192"/>
      <c r="C632" s="192"/>
      <c r="D632" s="192"/>
      <c r="E632" s="192"/>
      <c r="F632" s="192"/>
      <c r="G632" s="192"/>
      <c r="H632" s="192"/>
      <c r="I632" s="192"/>
    </row>
    <row r="633" spans="1:9" ht="20.25">
      <c r="A633" s="192"/>
      <c r="B633" s="192"/>
      <c r="C633" s="192"/>
      <c r="D633" s="192"/>
      <c r="E633" s="192"/>
      <c r="F633" s="192"/>
      <c r="G633" s="192"/>
      <c r="H633" s="192"/>
      <c r="I633" s="192"/>
    </row>
    <row r="634" spans="1:9" ht="20.25">
      <c r="A634" s="192"/>
      <c r="B634" s="192"/>
      <c r="C634" s="192"/>
      <c r="D634" s="192"/>
      <c r="E634" s="192"/>
      <c r="F634" s="192"/>
      <c r="G634" s="192"/>
      <c r="H634" s="192"/>
      <c r="I634" s="192"/>
    </row>
    <row r="635" spans="1:9" ht="20.25">
      <c r="A635" s="192"/>
      <c r="B635" s="192"/>
      <c r="C635" s="192"/>
      <c r="D635" s="192"/>
      <c r="E635" s="192"/>
      <c r="F635" s="192"/>
      <c r="G635" s="192"/>
      <c r="H635" s="192"/>
      <c r="I635" s="192"/>
    </row>
    <row r="636" spans="1:9" ht="20.25">
      <c r="A636" s="192"/>
      <c r="B636" s="192"/>
      <c r="C636" s="192"/>
      <c r="D636" s="192"/>
      <c r="E636" s="192"/>
      <c r="F636" s="192"/>
      <c r="G636" s="192"/>
      <c r="H636" s="192"/>
      <c r="I636" s="192"/>
    </row>
    <row r="637" spans="1:9" ht="20.25">
      <c r="A637" s="192"/>
      <c r="B637" s="192"/>
      <c r="C637" s="192"/>
      <c r="D637" s="192"/>
      <c r="E637" s="192"/>
      <c r="F637" s="192"/>
      <c r="G637" s="192"/>
      <c r="H637" s="192"/>
      <c r="I637" s="192"/>
    </row>
    <row r="638" spans="1:9" ht="20.25">
      <c r="A638" s="192"/>
      <c r="B638" s="192"/>
      <c r="C638" s="192"/>
      <c r="D638" s="192"/>
      <c r="E638" s="192"/>
      <c r="F638" s="192"/>
      <c r="G638" s="192"/>
      <c r="H638" s="192"/>
      <c r="I638" s="192"/>
    </row>
    <row r="639" spans="1:9" ht="20.25">
      <c r="A639" s="192"/>
      <c r="B639" s="192"/>
      <c r="C639" s="192"/>
      <c r="D639" s="192"/>
      <c r="E639" s="192"/>
      <c r="F639" s="192"/>
      <c r="G639" s="192"/>
      <c r="H639" s="192"/>
      <c r="I639" s="192"/>
    </row>
    <row r="640" spans="1:9" ht="20.25">
      <c r="A640" s="192"/>
      <c r="B640" s="192"/>
      <c r="C640" s="192"/>
      <c r="D640" s="192"/>
      <c r="E640" s="192"/>
      <c r="F640" s="192"/>
      <c r="G640" s="192"/>
      <c r="H640" s="192"/>
      <c r="I640" s="192"/>
    </row>
    <row r="641" spans="1:9" ht="20.25">
      <c r="A641" s="192"/>
      <c r="B641" s="192"/>
      <c r="C641" s="192"/>
      <c r="D641" s="192"/>
      <c r="E641" s="192"/>
      <c r="F641" s="192"/>
      <c r="G641" s="192"/>
      <c r="H641" s="192"/>
      <c r="I641" s="192"/>
    </row>
    <row r="642" spans="1:9" ht="20.25">
      <c r="A642" s="192"/>
      <c r="B642" s="192"/>
      <c r="C642" s="192"/>
      <c r="D642" s="192"/>
      <c r="E642" s="192"/>
      <c r="F642" s="192"/>
      <c r="G642" s="192"/>
      <c r="H642" s="192"/>
      <c r="I642" s="192"/>
    </row>
    <row r="643" spans="1:9" ht="20.25">
      <c r="A643" s="192"/>
      <c r="B643" s="192"/>
      <c r="C643" s="192"/>
      <c r="D643" s="192"/>
      <c r="E643" s="192"/>
      <c r="F643" s="192"/>
      <c r="G643" s="192"/>
      <c r="H643" s="192"/>
      <c r="I643" s="192"/>
    </row>
    <row r="644" spans="1:9" ht="20.25">
      <c r="A644" s="192"/>
      <c r="B644" s="192"/>
      <c r="C644" s="192"/>
      <c r="D644" s="192"/>
      <c r="E644" s="192"/>
      <c r="F644" s="192"/>
      <c r="G644" s="192"/>
      <c r="H644" s="192"/>
      <c r="I644" s="192"/>
    </row>
    <row r="645" spans="1:9" ht="20.25">
      <c r="A645" s="192"/>
      <c r="B645" s="192"/>
      <c r="C645" s="192"/>
      <c r="D645" s="192"/>
      <c r="E645" s="192"/>
      <c r="F645" s="192"/>
      <c r="G645" s="192"/>
      <c r="H645" s="192"/>
      <c r="I645" s="192"/>
    </row>
    <row r="646" spans="1:9" ht="20.25">
      <c r="A646" s="192"/>
      <c r="B646" s="192"/>
      <c r="C646" s="192"/>
      <c r="D646" s="192"/>
      <c r="E646" s="192"/>
      <c r="F646" s="192"/>
      <c r="G646" s="192"/>
      <c r="H646" s="192"/>
      <c r="I646" s="192"/>
    </row>
    <row r="647" spans="1:9" ht="20.25">
      <c r="A647" s="192"/>
      <c r="B647" s="192"/>
      <c r="C647" s="192"/>
      <c r="D647" s="192"/>
      <c r="E647" s="192"/>
      <c r="F647" s="192"/>
      <c r="G647" s="192"/>
      <c r="H647" s="192"/>
      <c r="I647" s="192"/>
    </row>
    <row r="648" spans="1:9" ht="20.25">
      <c r="A648" s="192"/>
      <c r="B648" s="192"/>
      <c r="C648" s="192"/>
      <c r="D648" s="192"/>
      <c r="E648" s="192"/>
      <c r="F648" s="192"/>
      <c r="G648" s="192"/>
      <c r="H648" s="192"/>
      <c r="I648" s="192"/>
    </row>
    <row r="649" spans="1:9" ht="20.25">
      <c r="A649" s="192"/>
      <c r="B649" s="192"/>
      <c r="C649" s="192"/>
      <c r="D649" s="192"/>
      <c r="E649" s="192"/>
      <c r="F649" s="192"/>
      <c r="G649" s="192"/>
      <c r="H649" s="192"/>
      <c r="I649" s="192"/>
    </row>
    <row r="650" spans="1:9" ht="20.25">
      <c r="A650" s="192"/>
      <c r="B650" s="192"/>
      <c r="C650" s="192"/>
      <c r="D650" s="192"/>
      <c r="E650" s="192"/>
      <c r="F650" s="192"/>
      <c r="G650" s="192"/>
      <c r="H650" s="192"/>
      <c r="I650" s="192"/>
    </row>
    <row r="651" spans="1:9" ht="20.25">
      <c r="A651" s="192"/>
      <c r="B651" s="192"/>
      <c r="C651" s="192"/>
      <c r="D651" s="192"/>
      <c r="E651" s="192"/>
      <c r="F651" s="192"/>
      <c r="G651" s="192"/>
      <c r="H651" s="192"/>
      <c r="I651" s="192"/>
    </row>
    <row r="652" spans="1:9" ht="20.25">
      <c r="A652" s="192"/>
      <c r="B652" s="192"/>
      <c r="C652" s="192"/>
      <c r="D652" s="192"/>
      <c r="E652" s="192"/>
      <c r="F652" s="192"/>
      <c r="G652" s="192"/>
      <c r="H652" s="192"/>
      <c r="I652" s="192"/>
    </row>
    <row r="653" spans="1:9" ht="20.25">
      <c r="A653" s="192"/>
      <c r="B653" s="192"/>
      <c r="C653" s="192"/>
      <c r="D653" s="192"/>
      <c r="E653" s="192"/>
      <c r="F653" s="192"/>
      <c r="G653" s="192"/>
      <c r="H653" s="192"/>
      <c r="I653" s="192"/>
    </row>
    <row r="654" spans="1:9" ht="20.25">
      <c r="A654" s="192"/>
      <c r="B654" s="192"/>
      <c r="C654" s="192"/>
      <c r="D654" s="192"/>
      <c r="E654" s="192"/>
      <c r="F654" s="192"/>
      <c r="G654" s="192"/>
      <c r="H654" s="192"/>
      <c r="I654" s="192"/>
    </row>
    <row r="655" spans="1:9" ht="20.25">
      <c r="A655" s="192"/>
      <c r="B655" s="192"/>
      <c r="C655" s="192"/>
      <c r="D655" s="192"/>
      <c r="E655" s="192"/>
      <c r="F655" s="192"/>
      <c r="G655" s="192"/>
      <c r="H655" s="192"/>
      <c r="I655" s="192"/>
    </row>
    <row r="656" spans="1:9" ht="20.25">
      <c r="A656" s="192"/>
      <c r="B656" s="192"/>
      <c r="C656" s="192"/>
      <c r="D656" s="192"/>
      <c r="E656" s="192"/>
      <c r="F656" s="192"/>
      <c r="G656" s="192"/>
      <c r="H656" s="192"/>
      <c r="I656" s="192"/>
    </row>
    <row r="657" spans="1:9" ht="20.25">
      <c r="A657" s="192"/>
      <c r="B657" s="192"/>
      <c r="C657" s="192"/>
      <c r="D657" s="192"/>
      <c r="E657" s="192"/>
      <c r="F657" s="192"/>
      <c r="G657" s="192"/>
      <c r="H657" s="192"/>
      <c r="I657" s="192"/>
    </row>
    <row r="658" spans="1:9" ht="20.25">
      <c r="A658" s="192"/>
      <c r="B658" s="192"/>
      <c r="C658" s="192"/>
      <c r="D658" s="192"/>
      <c r="E658" s="192"/>
      <c r="F658" s="192"/>
      <c r="G658" s="192"/>
      <c r="H658" s="192"/>
      <c r="I658" s="192"/>
    </row>
    <row r="659" spans="1:9" ht="20.25">
      <c r="A659" s="192"/>
      <c r="B659" s="192"/>
      <c r="C659" s="192"/>
      <c r="D659" s="192"/>
      <c r="E659" s="192"/>
      <c r="F659" s="192"/>
      <c r="G659" s="192"/>
      <c r="H659" s="192"/>
      <c r="I659" s="192"/>
    </row>
    <row r="660" spans="1:9" ht="20.25">
      <c r="A660" s="192"/>
      <c r="B660" s="192"/>
      <c r="C660" s="192"/>
      <c r="D660" s="192"/>
      <c r="E660" s="192"/>
      <c r="F660" s="192"/>
      <c r="G660" s="192"/>
      <c r="H660" s="192"/>
      <c r="I660" s="192"/>
    </row>
    <row r="661" spans="1:9" ht="20.25">
      <c r="A661" s="192"/>
      <c r="B661" s="192"/>
      <c r="C661" s="192"/>
      <c r="D661" s="192"/>
      <c r="E661" s="192"/>
      <c r="F661" s="192"/>
      <c r="G661" s="192"/>
      <c r="H661" s="192"/>
      <c r="I661" s="192"/>
    </row>
    <row r="662" spans="1:9" ht="20.25">
      <c r="A662" s="192"/>
      <c r="B662" s="192"/>
      <c r="C662" s="192"/>
      <c r="D662" s="192"/>
      <c r="E662" s="192"/>
      <c r="F662" s="192"/>
      <c r="G662" s="192"/>
      <c r="H662" s="192"/>
      <c r="I662" s="192"/>
    </row>
    <row r="663" spans="1:9" ht="20.25">
      <c r="A663" s="192"/>
      <c r="B663" s="192"/>
      <c r="C663" s="192"/>
      <c r="D663" s="192"/>
      <c r="E663" s="192"/>
      <c r="F663" s="192"/>
      <c r="G663" s="192"/>
      <c r="H663" s="192"/>
      <c r="I663" s="192"/>
    </row>
    <row r="664" spans="1:9" ht="20.25">
      <c r="A664" s="192"/>
      <c r="B664" s="192"/>
      <c r="C664" s="192"/>
      <c r="D664" s="192"/>
      <c r="E664" s="192"/>
      <c r="F664" s="192"/>
      <c r="G664" s="192"/>
      <c r="H664" s="192"/>
      <c r="I664" s="192"/>
    </row>
    <row r="665" spans="1:9" ht="20.25">
      <c r="A665" s="192"/>
      <c r="B665" s="192"/>
      <c r="C665" s="192"/>
      <c r="D665" s="192"/>
      <c r="E665" s="192"/>
      <c r="F665" s="192"/>
      <c r="G665" s="192"/>
      <c r="H665" s="192"/>
      <c r="I665" s="192"/>
    </row>
    <row r="666" spans="1:9" ht="20.25">
      <c r="A666" s="192"/>
      <c r="B666" s="192"/>
      <c r="C666" s="192"/>
      <c r="D666" s="192"/>
      <c r="E666" s="192"/>
      <c r="F666" s="192"/>
      <c r="G666" s="192"/>
      <c r="H666" s="192"/>
      <c r="I666" s="192"/>
    </row>
    <row r="667" spans="1:9" ht="20.25">
      <c r="A667" s="192"/>
      <c r="B667" s="192"/>
      <c r="C667" s="192"/>
      <c r="D667" s="192"/>
      <c r="E667" s="192"/>
      <c r="F667" s="192"/>
      <c r="G667" s="192"/>
      <c r="H667" s="192"/>
      <c r="I667" s="192"/>
    </row>
    <row r="668" spans="1:9" ht="20.25">
      <c r="A668" s="192"/>
      <c r="B668" s="192"/>
      <c r="C668" s="192"/>
      <c r="D668" s="192"/>
      <c r="E668" s="192"/>
      <c r="F668" s="192"/>
      <c r="G668" s="192"/>
      <c r="H668" s="192"/>
      <c r="I668" s="192"/>
    </row>
    <row r="669" spans="1:9" ht="20.25">
      <c r="A669" s="192"/>
      <c r="B669" s="192"/>
      <c r="C669" s="192"/>
      <c r="D669" s="192"/>
      <c r="E669" s="192"/>
      <c r="F669" s="192"/>
      <c r="G669" s="192"/>
      <c r="H669" s="192"/>
      <c r="I669" s="192"/>
    </row>
    <row r="670" spans="1:9" ht="20.25">
      <c r="A670" s="192"/>
      <c r="B670" s="192"/>
      <c r="C670" s="192"/>
      <c r="D670" s="192"/>
      <c r="E670" s="192"/>
      <c r="F670" s="192"/>
      <c r="G670" s="192"/>
      <c r="H670" s="192"/>
      <c r="I670" s="192"/>
    </row>
    <row r="671" spans="1:9" ht="20.25">
      <c r="A671" s="192"/>
      <c r="B671" s="192"/>
      <c r="C671" s="192"/>
      <c r="D671" s="192"/>
      <c r="E671" s="192"/>
      <c r="F671" s="192"/>
      <c r="G671" s="192"/>
      <c r="H671" s="192"/>
      <c r="I671" s="192"/>
    </row>
    <row r="672" spans="1:9" ht="20.25">
      <c r="A672" s="192"/>
      <c r="B672" s="192"/>
      <c r="C672" s="192"/>
      <c r="D672" s="192"/>
      <c r="E672" s="192"/>
      <c r="F672" s="192"/>
      <c r="G672" s="192"/>
      <c r="H672" s="192"/>
      <c r="I672" s="192"/>
    </row>
    <row r="673" spans="1:9" ht="20.25">
      <c r="A673" s="192"/>
      <c r="B673" s="192"/>
      <c r="C673" s="192"/>
      <c r="D673" s="192"/>
      <c r="E673" s="192"/>
      <c r="F673" s="192"/>
      <c r="G673" s="192"/>
      <c r="H673" s="192"/>
      <c r="I673" s="192"/>
    </row>
    <row r="674" spans="1:9" ht="20.25">
      <c r="A674" s="192"/>
      <c r="B674" s="192"/>
      <c r="C674" s="192"/>
      <c r="D674" s="192"/>
      <c r="E674" s="192"/>
      <c r="F674" s="192"/>
      <c r="G674" s="192"/>
      <c r="H674" s="192"/>
      <c r="I674" s="192"/>
    </row>
    <row r="675" spans="1:9" ht="20.25">
      <c r="A675" s="192"/>
      <c r="B675" s="192"/>
      <c r="C675" s="192"/>
      <c r="D675" s="192"/>
      <c r="E675" s="192"/>
      <c r="F675" s="192"/>
      <c r="G675" s="192"/>
      <c r="H675" s="192"/>
      <c r="I675" s="192"/>
    </row>
    <row r="676" spans="1:9" ht="20.25">
      <c r="A676" s="192"/>
      <c r="B676" s="192"/>
      <c r="C676" s="192"/>
      <c r="D676" s="192"/>
      <c r="E676" s="192"/>
      <c r="F676" s="192"/>
      <c r="G676" s="192"/>
      <c r="H676" s="192"/>
      <c r="I676" s="192"/>
    </row>
    <row r="677" spans="1:9" ht="20.25">
      <c r="A677" s="192"/>
      <c r="B677" s="192"/>
      <c r="C677" s="192"/>
      <c r="D677" s="192"/>
      <c r="E677" s="192"/>
      <c r="F677" s="192"/>
      <c r="G677" s="192"/>
      <c r="H677" s="192"/>
      <c r="I677" s="192"/>
    </row>
    <row r="678" spans="1:9" ht="20.25">
      <c r="A678" s="192"/>
      <c r="B678" s="192"/>
      <c r="C678" s="192"/>
      <c r="D678" s="192"/>
      <c r="E678" s="192"/>
      <c r="F678" s="192"/>
      <c r="G678" s="192"/>
      <c r="H678" s="192"/>
      <c r="I678" s="192"/>
    </row>
    <row r="679" spans="1:9" ht="20.25">
      <c r="A679" s="192"/>
      <c r="B679" s="192"/>
      <c r="C679" s="192"/>
      <c r="D679" s="192"/>
      <c r="E679" s="192"/>
      <c r="F679" s="192"/>
      <c r="G679" s="192"/>
      <c r="H679" s="192"/>
      <c r="I679" s="192"/>
    </row>
    <row r="680" spans="1:9" ht="20.25">
      <c r="A680" s="192"/>
      <c r="B680" s="192"/>
      <c r="C680" s="192"/>
      <c r="D680" s="192"/>
      <c r="E680" s="192"/>
      <c r="F680" s="192"/>
      <c r="G680" s="192"/>
      <c r="H680" s="192"/>
      <c r="I680" s="192"/>
    </row>
    <row r="681" spans="1:9" ht="20.25">
      <c r="A681" s="192"/>
      <c r="B681" s="192"/>
      <c r="C681" s="192"/>
      <c r="D681" s="192"/>
      <c r="E681" s="192"/>
      <c r="F681" s="192"/>
      <c r="G681" s="192"/>
      <c r="H681" s="192"/>
      <c r="I681" s="192"/>
    </row>
    <row r="682" spans="1:9" ht="20.25">
      <c r="A682" s="192"/>
      <c r="B682" s="192"/>
      <c r="C682" s="192"/>
      <c r="D682" s="192"/>
      <c r="E682" s="192"/>
      <c r="F682" s="192"/>
      <c r="G682" s="192"/>
      <c r="H682" s="192"/>
      <c r="I682" s="192"/>
    </row>
    <row r="683" spans="1:9" ht="20.25">
      <c r="A683" s="192"/>
      <c r="B683" s="192"/>
      <c r="C683" s="192"/>
      <c r="D683" s="192"/>
      <c r="E683" s="192"/>
      <c r="F683" s="192"/>
      <c r="G683" s="192"/>
      <c r="H683" s="192"/>
      <c r="I683" s="192"/>
    </row>
    <row r="684" spans="1:9" ht="20.25">
      <c r="A684" s="192"/>
      <c r="B684" s="192"/>
      <c r="C684" s="192"/>
      <c r="D684" s="192"/>
      <c r="E684" s="192"/>
      <c r="F684" s="192"/>
      <c r="G684" s="192"/>
      <c r="H684" s="192"/>
      <c r="I684" s="192"/>
    </row>
    <row r="685" spans="1:9" ht="20.25">
      <c r="A685" s="192"/>
      <c r="B685" s="192"/>
      <c r="C685" s="192"/>
      <c r="D685" s="192"/>
      <c r="E685" s="192"/>
      <c r="F685" s="192"/>
      <c r="G685" s="192"/>
      <c r="H685" s="192"/>
      <c r="I685" s="192"/>
    </row>
    <row r="686" spans="1:9" ht="20.25">
      <c r="A686" s="192"/>
      <c r="B686" s="192"/>
      <c r="C686" s="192"/>
      <c r="D686" s="192"/>
      <c r="E686" s="192"/>
      <c r="F686" s="192"/>
      <c r="G686" s="192"/>
      <c r="H686" s="192"/>
      <c r="I686" s="192"/>
    </row>
    <row r="687" spans="1:9" ht="20.25">
      <c r="A687" s="192"/>
      <c r="B687" s="192"/>
      <c r="C687" s="192"/>
      <c r="D687" s="192"/>
      <c r="E687" s="192"/>
      <c r="F687" s="192"/>
      <c r="G687" s="192"/>
      <c r="H687" s="192"/>
      <c r="I687" s="192"/>
    </row>
    <row r="688" spans="1:9" ht="20.25">
      <c r="A688" s="192"/>
      <c r="B688" s="192"/>
      <c r="C688" s="192"/>
      <c r="D688" s="192"/>
      <c r="E688" s="192"/>
      <c r="F688" s="192"/>
      <c r="G688" s="192"/>
      <c r="H688" s="192"/>
      <c r="I688" s="192"/>
    </row>
    <row r="689" spans="1:9" ht="20.25">
      <c r="A689" s="192"/>
      <c r="B689" s="192"/>
      <c r="C689" s="192"/>
      <c r="D689" s="192"/>
      <c r="E689" s="192"/>
      <c r="F689" s="192"/>
      <c r="G689" s="192"/>
      <c r="H689" s="192"/>
      <c r="I689" s="192"/>
    </row>
    <row r="690" spans="1:9" ht="20.25">
      <c r="A690" s="192"/>
      <c r="B690" s="192"/>
      <c r="C690" s="192"/>
      <c r="D690" s="192"/>
      <c r="E690" s="192"/>
      <c r="F690" s="192"/>
      <c r="G690" s="192"/>
      <c r="H690" s="192"/>
      <c r="I690" s="192"/>
    </row>
    <row r="691" spans="1:9" ht="20.25">
      <c r="A691" s="192"/>
      <c r="B691" s="192"/>
      <c r="C691" s="192"/>
      <c r="D691" s="192"/>
      <c r="E691" s="192"/>
      <c r="F691" s="192"/>
      <c r="G691" s="192"/>
      <c r="H691" s="192"/>
      <c r="I691" s="192"/>
    </row>
    <row r="692" spans="1:9" ht="20.25">
      <c r="A692" s="192"/>
      <c r="B692" s="192"/>
      <c r="C692" s="192"/>
      <c r="D692" s="192"/>
      <c r="E692" s="192"/>
      <c r="F692" s="192"/>
      <c r="G692" s="192"/>
      <c r="H692" s="192"/>
      <c r="I692" s="192"/>
    </row>
    <row r="693" spans="1:9" ht="20.25">
      <c r="A693" s="192"/>
      <c r="B693" s="192"/>
      <c r="C693" s="192"/>
      <c r="D693" s="192"/>
      <c r="E693" s="192"/>
      <c r="F693" s="192"/>
      <c r="G693" s="192"/>
      <c r="H693" s="192"/>
      <c r="I693" s="192"/>
    </row>
    <row r="694" spans="1:9" ht="20.25">
      <c r="A694" s="192"/>
      <c r="B694" s="192"/>
      <c r="C694" s="192"/>
      <c r="D694" s="192"/>
      <c r="E694" s="192"/>
      <c r="F694" s="192"/>
      <c r="G694" s="192"/>
      <c r="H694" s="192"/>
      <c r="I694" s="192"/>
    </row>
    <row r="695" spans="1:9" ht="20.25">
      <c r="A695" s="192"/>
      <c r="B695" s="192"/>
      <c r="C695" s="192"/>
      <c r="D695" s="192"/>
      <c r="E695" s="192"/>
      <c r="F695" s="192"/>
      <c r="G695" s="192"/>
      <c r="H695" s="192"/>
      <c r="I695" s="192"/>
    </row>
    <row r="696" spans="1:9" ht="20.25">
      <c r="A696" s="192"/>
      <c r="B696" s="192"/>
      <c r="C696" s="192"/>
      <c r="D696" s="192"/>
      <c r="E696" s="192"/>
      <c r="F696" s="192"/>
      <c r="G696" s="192"/>
      <c r="H696" s="192"/>
      <c r="I696" s="192"/>
    </row>
    <row r="697" spans="1:9" ht="20.25">
      <c r="A697" s="192"/>
      <c r="B697" s="192"/>
      <c r="C697" s="192"/>
      <c r="D697" s="192"/>
      <c r="E697" s="192"/>
      <c r="F697" s="192"/>
      <c r="G697" s="192"/>
      <c r="H697" s="192"/>
      <c r="I697" s="192"/>
    </row>
    <row r="698" spans="1:9" ht="20.25">
      <c r="A698" s="192"/>
      <c r="B698" s="192"/>
      <c r="C698" s="192"/>
      <c r="D698" s="192"/>
      <c r="E698" s="192"/>
      <c r="F698" s="192"/>
      <c r="G698" s="192"/>
      <c r="H698" s="192"/>
      <c r="I698" s="192"/>
    </row>
    <row r="699" spans="1:9" ht="20.25">
      <c r="A699" s="192"/>
      <c r="B699" s="192"/>
      <c r="C699" s="192"/>
      <c r="D699" s="192"/>
      <c r="E699" s="192"/>
      <c r="F699" s="192"/>
      <c r="G699" s="192"/>
      <c r="H699" s="192"/>
      <c r="I699" s="192"/>
    </row>
    <row r="700" spans="1:9" ht="20.25">
      <c r="A700" s="192"/>
      <c r="B700" s="192"/>
      <c r="C700" s="192"/>
      <c r="D700" s="192"/>
      <c r="E700" s="192"/>
      <c r="F700" s="192"/>
      <c r="G700" s="192"/>
      <c r="H700" s="192"/>
      <c r="I700" s="192"/>
    </row>
    <row r="701" spans="1:9" ht="20.25">
      <c r="A701" s="192"/>
      <c r="B701" s="192"/>
      <c r="C701" s="192"/>
      <c r="D701" s="192"/>
      <c r="E701" s="192"/>
      <c r="F701" s="192"/>
      <c r="G701" s="192"/>
      <c r="H701" s="192"/>
      <c r="I701" s="192"/>
    </row>
    <row r="702" spans="1:9" ht="20.25">
      <c r="A702" s="192"/>
      <c r="B702" s="192"/>
      <c r="C702" s="192"/>
      <c r="D702" s="192"/>
      <c r="E702" s="192"/>
      <c r="F702" s="192"/>
      <c r="G702" s="192"/>
      <c r="H702" s="192"/>
      <c r="I702" s="192"/>
    </row>
    <row r="703" spans="1:9" ht="20.25">
      <c r="A703" s="192"/>
      <c r="B703" s="192"/>
      <c r="C703" s="192"/>
      <c r="D703" s="192"/>
      <c r="E703" s="192"/>
      <c r="F703" s="192"/>
      <c r="G703" s="192"/>
      <c r="H703" s="192"/>
      <c r="I703" s="192"/>
    </row>
    <row r="704" spans="1:9" ht="20.25">
      <c r="A704" s="192"/>
      <c r="B704" s="192"/>
      <c r="C704" s="192"/>
      <c r="D704" s="192"/>
      <c r="E704" s="192"/>
      <c r="F704" s="192"/>
      <c r="G704" s="192"/>
      <c r="H704" s="192"/>
      <c r="I704" s="192"/>
    </row>
    <row r="705" spans="1:9" ht="20.25">
      <c r="A705" s="192"/>
      <c r="B705" s="192"/>
      <c r="C705" s="192"/>
      <c r="D705" s="192"/>
      <c r="E705" s="192"/>
      <c r="F705" s="192"/>
      <c r="G705" s="192"/>
      <c r="H705" s="192"/>
      <c r="I705" s="192"/>
    </row>
    <row r="706" spans="1:9" ht="20.25">
      <c r="A706" s="192"/>
      <c r="B706" s="192"/>
      <c r="C706" s="192"/>
      <c r="D706" s="192"/>
      <c r="E706" s="192"/>
      <c r="F706" s="192"/>
      <c r="G706" s="192"/>
      <c r="H706" s="192"/>
      <c r="I706" s="192"/>
    </row>
    <row r="707" spans="1:9" ht="20.25">
      <c r="A707" s="192"/>
      <c r="B707" s="192"/>
      <c r="C707" s="192"/>
      <c r="D707" s="192"/>
      <c r="E707" s="192"/>
      <c r="F707" s="192"/>
      <c r="G707" s="192"/>
      <c r="H707" s="192"/>
      <c r="I707" s="192"/>
    </row>
    <row r="708" spans="1:9" ht="20.25">
      <c r="A708" s="192"/>
      <c r="B708" s="192"/>
      <c r="C708" s="192"/>
      <c r="D708" s="192"/>
      <c r="E708" s="192"/>
      <c r="F708" s="192"/>
      <c r="G708" s="192"/>
      <c r="H708" s="192"/>
      <c r="I708" s="192"/>
    </row>
    <row r="709" spans="1:9" ht="20.25">
      <c r="A709" s="192"/>
      <c r="B709" s="192"/>
      <c r="C709" s="192"/>
      <c r="D709" s="192"/>
      <c r="E709" s="192"/>
      <c r="F709" s="192"/>
      <c r="G709" s="192"/>
      <c r="H709" s="192"/>
      <c r="I709" s="192"/>
    </row>
    <row r="710" spans="1:9" ht="20.25">
      <c r="A710" s="192"/>
      <c r="B710" s="192"/>
      <c r="C710" s="192"/>
      <c r="D710" s="192"/>
      <c r="E710" s="192"/>
      <c r="F710" s="192"/>
      <c r="G710" s="192"/>
      <c r="H710" s="192"/>
      <c r="I710" s="192"/>
    </row>
    <row r="711" spans="1:9" ht="20.25">
      <c r="A711" s="192"/>
      <c r="B711" s="192"/>
      <c r="C711" s="192"/>
      <c r="D711" s="192"/>
      <c r="E711" s="192"/>
      <c r="F711" s="192"/>
      <c r="G711" s="192"/>
      <c r="H711" s="192"/>
      <c r="I711" s="192"/>
    </row>
    <row r="712" spans="1:9" ht="20.25">
      <c r="A712" s="192"/>
      <c r="B712" s="192"/>
      <c r="C712" s="192"/>
      <c r="D712" s="192"/>
      <c r="E712" s="192"/>
      <c r="F712" s="192"/>
      <c r="G712" s="192"/>
      <c r="H712" s="192"/>
      <c r="I712" s="192"/>
    </row>
    <row r="713" spans="1:9" ht="20.25">
      <c r="A713" s="192"/>
      <c r="B713" s="192"/>
      <c r="C713" s="192"/>
      <c r="D713" s="192"/>
      <c r="E713" s="192"/>
      <c r="F713" s="192"/>
      <c r="G713" s="192"/>
      <c r="H713" s="192"/>
      <c r="I713" s="192"/>
    </row>
    <row r="714" spans="1:9" ht="20.25">
      <c r="A714" s="192"/>
      <c r="B714" s="192"/>
      <c r="C714" s="192"/>
      <c r="D714" s="192"/>
      <c r="E714" s="192"/>
      <c r="F714" s="192"/>
      <c r="G714" s="192"/>
      <c r="H714" s="192"/>
      <c r="I714" s="192"/>
    </row>
    <row r="715" spans="1:9" ht="20.25">
      <c r="A715" s="192"/>
      <c r="B715" s="192"/>
      <c r="C715" s="192"/>
      <c r="D715" s="192"/>
      <c r="E715" s="192"/>
      <c r="F715" s="192"/>
      <c r="G715" s="192"/>
      <c r="H715" s="192"/>
      <c r="I715" s="192"/>
    </row>
    <row r="716" spans="1:9" ht="20.25">
      <c r="A716" s="192"/>
      <c r="B716" s="192"/>
      <c r="C716" s="192"/>
      <c r="D716" s="192"/>
      <c r="E716" s="192"/>
      <c r="F716" s="192"/>
      <c r="G716" s="192"/>
      <c r="H716" s="192"/>
      <c r="I716" s="192"/>
    </row>
    <row r="717" spans="1:9" ht="20.25">
      <c r="A717" s="192"/>
      <c r="B717" s="192"/>
      <c r="C717" s="192"/>
      <c r="D717" s="192"/>
      <c r="E717" s="192"/>
      <c r="F717" s="192"/>
      <c r="G717" s="192"/>
      <c r="H717" s="192"/>
      <c r="I717" s="192"/>
    </row>
    <row r="718" spans="1:9" ht="20.25">
      <c r="A718" s="192"/>
      <c r="B718" s="192"/>
      <c r="C718" s="192"/>
      <c r="D718" s="192"/>
      <c r="E718" s="192"/>
      <c r="F718" s="192"/>
      <c r="G718" s="192"/>
      <c r="H718" s="192"/>
      <c r="I718" s="192"/>
    </row>
    <row r="719" spans="1:9" ht="20.25">
      <c r="A719" s="192"/>
      <c r="B719" s="192"/>
      <c r="C719" s="192"/>
      <c r="D719" s="192"/>
      <c r="E719" s="192"/>
      <c r="F719" s="192"/>
      <c r="G719" s="192"/>
      <c r="H719" s="192"/>
      <c r="I719" s="192"/>
    </row>
    <row r="720" spans="1:9" ht="20.25">
      <c r="A720" s="192"/>
      <c r="B720" s="192"/>
      <c r="C720" s="192"/>
      <c r="D720" s="192"/>
      <c r="E720" s="192"/>
      <c r="F720" s="192"/>
      <c r="G720" s="192"/>
      <c r="H720" s="192"/>
      <c r="I720" s="192"/>
    </row>
    <row r="721" spans="1:9" ht="20.25">
      <c r="A721" s="192"/>
      <c r="B721" s="192"/>
      <c r="C721" s="192"/>
      <c r="D721" s="192"/>
      <c r="E721" s="192"/>
      <c r="F721" s="192"/>
      <c r="G721" s="192"/>
      <c r="H721" s="192"/>
      <c r="I721" s="192"/>
    </row>
    <row r="722" spans="1:9" ht="20.25">
      <c r="A722" s="192"/>
      <c r="B722" s="192"/>
      <c r="C722" s="192"/>
      <c r="D722" s="192"/>
      <c r="E722" s="192"/>
      <c r="F722" s="192"/>
      <c r="G722" s="192"/>
      <c r="H722" s="192"/>
      <c r="I722" s="192"/>
    </row>
    <row r="723" spans="1:9" ht="20.25">
      <c r="A723" s="192"/>
      <c r="B723" s="192"/>
      <c r="C723" s="192"/>
      <c r="D723" s="192"/>
      <c r="E723" s="192"/>
      <c r="F723" s="192"/>
      <c r="G723" s="192"/>
      <c r="H723" s="192"/>
      <c r="I723" s="192"/>
    </row>
    <row r="724" spans="1:9" ht="20.25">
      <c r="A724" s="192"/>
      <c r="B724" s="192"/>
      <c r="C724" s="192"/>
      <c r="D724" s="192"/>
      <c r="E724" s="192"/>
      <c r="F724" s="192"/>
      <c r="G724" s="192"/>
      <c r="H724" s="192"/>
      <c r="I724" s="192"/>
    </row>
    <row r="725" spans="1:9" ht="20.25">
      <c r="A725" s="192"/>
      <c r="B725" s="192"/>
      <c r="C725" s="192"/>
      <c r="D725" s="192"/>
      <c r="E725" s="192"/>
      <c r="F725" s="192"/>
      <c r="G725" s="192"/>
      <c r="H725" s="192"/>
      <c r="I725" s="192"/>
    </row>
    <row r="726" spans="1:9" ht="20.25">
      <c r="A726" s="192"/>
      <c r="B726" s="192"/>
      <c r="C726" s="192"/>
      <c r="D726" s="192"/>
      <c r="E726" s="192"/>
      <c r="F726" s="192"/>
      <c r="G726" s="192"/>
      <c r="H726" s="192"/>
      <c r="I726" s="192"/>
    </row>
    <row r="727" spans="1:9" ht="20.25">
      <c r="A727" s="192"/>
      <c r="B727" s="192"/>
      <c r="C727" s="192"/>
      <c r="D727" s="192"/>
      <c r="E727" s="192"/>
      <c r="F727" s="192"/>
      <c r="G727" s="192"/>
      <c r="H727" s="192"/>
      <c r="I727" s="192"/>
    </row>
    <row r="728" spans="1:9" ht="20.25">
      <c r="A728" s="192"/>
      <c r="B728" s="192"/>
      <c r="C728" s="192"/>
      <c r="D728" s="192"/>
      <c r="E728" s="192"/>
      <c r="F728" s="192"/>
      <c r="G728" s="192"/>
      <c r="H728" s="192"/>
      <c r="I728" s="192"/>
    </row>
    <row r="729" spans="1:9" ht="20.25">
      <c r="A729" s="192"/>
      <c r="B729" s="192"/>
      <c r="C729" s="192"/>
      <c r="D729" s="192"/>
      <c r="E729" s="192"/>
      <c r="F729" s="192"/>
      <c r="G729" s="192"/>
      <c r="H729" s="192"/>
      <c r="I729" s="192"/>
    </row>
    <row r="730" spans="1:9" ht="20.25">
      <c r="A730" s="192"/>
      <c r="B730" s="192"/>
      <c r="C730" s="192"/>
      <c r="D730" s="192"/>
      <c r="E730" s="192"/>
      <c r="F730" s="192"/>
      <c r="G730" s="192"/>
      <c r="H730" s="192"/>
      <c r="I730" s="192"/>
    </row>
    <row r="731" spans="1:9" ht="20.25">
      <c r="A731" s="192"/>
      <c r="B731" s="192"/>
      <c r="C731" s="192"/>
      <c r="D731" s="192"/>
      <c r="E731" s="192"/>
      <c r="F731" s="192"/>
      <c r="G731" s="192"/>
      <c r="H731" s="192"/>
      <c r="I731" s="192"/>
    </row>
    <row r="732" spans="1:9" ht="20.25">
      <c r="A732" s="192"/>
      <c r="B732" s="192"/>
      <c r="C732" s="192"/>
      <c r="D732" s="192"/>
      <c r="E732" s="192"/>
      <c r="F732" s="192"/>
      <c r="G732" s="192"/>
      <c r="H732" s="192"/>
      <c r="I732" s="192"/>
    </row>
    <row r="733" spans="1:9" ht="20.25">
      <c r="A733" s="192"/>
      <c r="B733" s="192"/>
      <c r="C733" s="192"/>
      <c r="D733" s="192"/>
      <c r="E733" s="192"/>
      <c r="F733" s="192"/>
      <c r="G733" s="192"/>
      <c r="H733" s="192"/>
      <c r="I733" s="192"/>
    </row>
    <row r="734" spans="1:9" ht="20.25">
      <c r="A734" s="192"/>
      <c r="B734" s="192"/>
      <c r="C734" s="192"/>
      <c r="D734" s="192"/>
      <c r="E734" s="192"/>
      <c r="F734" s="192"/>
      <c r="G734" s="192"/>
      <c r="H734" s="192"/>
      <c r="I734" s="192"/>
    </row>
    <row r="735" spans="1:9" ht="20.25">
      <c r="A735" s="192"/>
      <c r="B735" s="192"/>
      <c r="C735" s="192"/>
      <c r="D735" s="192"/>
      <c r="E735" s="192"/>
      <c r="F735" s="192"/>
      <c r="G735" s="192"/>
      <c r="H735" s="192"/>
      <c r="I735" s="192"/>
    </row>
    <row r="736" spans="1:9" ht="20.25">
      <c r="A736" s="192"/>
      <c r="B736" s="192"/>
      <c r="C736" s="192"/>
      <c r="D736" s="192"/>
      <c r="E736" s="192"/>
      <c r="F736" s="192"/>
      <c r="G736" s="192"/>
      <c r="H736" s="192"/>
      <c r="I736" s="192"/>
    </row>
    <row r="737" spans="1:9" ht="20.25">
      <c r="A737" s="192"/>
      <c r="B737" s="192"/>
      <c r="C737" s="192"/>
      <c r="D737" s="192"/>
      <c r="E737" s="192"/>
      <c r="F737" s="192"/>
      <c r="G737" s="192"/>
      <c r="H737" s="192"/>
      <c r="I737" s="192"/>
    </row>
    <row r="738" spans="1:9" ht="20.25">
      <c r="A738" s="192"/>
      <c r="B738" s="192"/>
      <c r="C738" s="192"/>
      <c r="D738" s="192"/>
      <c r="E738" s="192"/>
      <c r="F738" s="192"/>
      <c r="G738" s="192"/>
      <c r="H738" s="192"/>
      <c r="I738" s="192"/>
    </row>
    <row r="739" spans="1:9" ht="20.25">
      <c r="A739" s="192"/>
      <c r="B739" s="192"/>
      <c r="C739" s="192"/>
      <c r="D739" s="192"/>
      <c r="E739" s="192"/>
      <c r="F739" s="192"/>
      <c r="G739" s="192"/>
      <c r="H739" s="192"/>
      <c r="I739" s="192"/>
    </row>
    <row r="740" spans="1:9" ht="20.25">
      <c r="A740" s="192"/>
      <c r="B740" s="192"/>
      <c r="C740" s="192"/>
      <c r="D740" s="192"/>
      <c r="E740" s="192"/>
      <c r="F740" s="192"/>
      <c r="G740" s="192"/>
      <c r="H740" s="192"/>
      <c r="I740" s="192"/>
    </row>
    <row r="741" spans="1:9" ht="20.25">
      <c r="A741" s="192"/>
      <c r="B741" s="192"/>
      <c r="C741" s="192"/>
      <c r="D741" s="192"/>
      <c r="E741" s="192"/>
      <c r="F741" s="192"/>
      <c r="G741" s="192"/>
      <c r="H741" s="192"/>
      <c r="I741" s="192"/>
    </row>
    <row r="742" spans="1:9" ht="20.25">
      <c r="A742" s="192"/>
      <c r="B742" s="192"/>
      <c r="C742" s="192"/>
      <c r="D742" s="192"/>
      <c r="E742" s="192"/>
      <c r="F742" s="192"/>
      <c r="G742" s="192"/>
      <c r="H742" s="192"/>
      <c r="I742" s="192"/>
    </row>
    <row r="743" spans="1:9" ht="20.25">
      <c r="A743" s="192"/>
      <c r="B743" s="192"/>
      <c r="C743" s="192"/>
      <c r="D743" s="192"/>
      <c r="E743" s="192"/>
      <c r="F743" s="192"/>
      <c r="G743" s="192"/>
      <c r="H743" s="192"/>
      <c r="I743" s="192"/>
    </row>
    <row r="744" spans="1:9" ht="20.25">
      <c r="A744" s="192"/>
      <c r="B744" s="192"/>
      <c r="C744" s="192"/>
      <c r="D744" s="192"/>
      <c r="E744" s="192"/>
      <c r="F744" s="192"/>
      <c r="G744" s="192"/>
      <c r="H744" s="192"/>
      <c r="I744" s="192"/>
    </row>
    <row r="745" spans="1:9" ht="20.25">
      <c r="A745" s="192"/>
      <c r="B745" s="192"/>
      <c r="C745" s="192"/>
      <c r="D745" s="192"/>
      <c r="E745" s="192"/>
      <c r="F745" s="192"/>
      <c r="G745" s="192"/>
      <c r="H745" s="192"/>
      <c r="I745" s="192"/>
    </row>
    <row r="746" spans="1:9" ht="20.25">
      <c r="A746" s="192"/>
      <c r="B746" s="192"/>
      <c r="C746" s="192"/>
      <c r="D746" s="192"/>
      <c r="E746" s="192"/>
      <c r="F746" s="192"/>
      <c r="G746" s="192"/>
      <c r="H746" s="192"/>
      <c r="I746" s="192"/>
    </row>
    <row r="747" spans="1:9" ht="20.25">
      <c r="A747" s="192"/>
      <c r="B747" s="192"/>
      <c r="C747" s="192"/>
      <c r="D747" s="192"/>
      <c r="E747" s="192"/>
      <c r="F747" s="192"/>
      <c r="G747" s="192"/>
      <c r="H747" s="192"/>
      <c r="I747" s="192"/>
    </row>
    <row r="748" spans="1:9" ht="20.25">
      <c r="A748" s="192"/>
      <c r="B748" s="192"/>
      <c r="C748" s="192"/>
      <c r="D748" s="192"/>
      <c r="E748" s="192"/>
      <c r="F748" s="192"/>
      <c r="G748" s="192"/>
      <c r="H748" s="192"/>
      <c r="I748" s="192"/>
    </row>
    <row r="749" spans="1:9" ht="20.25">
      <c r="A749" s="192"/>
      <c r="B749" s="192"/>
      <c r="C749" s="192"/>
      <c r="D749" s="192"/>
      <c r="E749" s="192"/>
      <c r="F749" s="192"/>
      <c r="G749" s="192"/>
      <c r="H749" s="192"/>
      <c r="I749" s="192"/>
    </row>
    <row r="750" spans="1:9" ht="20.25">
      <c r="A750" s="192"/>
      <c r="B750" s="192"/>
      <c r="C750" s="192"/>
      <c r="D750" s="192"/>
      <c r="E750" s="192"/>
      <c r="F750" s="192"/>
      <c r="G750" s="192"/>
      <c r="H750" s="192"/>
      <c r="I750" s="192"/>
    </row>
    <row r="751" spans="1:9" ht="20.25">
      <c r="A751" s="192"/>
      <c r="B751" s="192"/>
      <c r="C751" s="192"/>
      <c r="D751" s="192"/>
      <c r="E751" s="192"/>
      <c r="F751" s="192"/>
      <c r="G751" s="192"/>
      <c r="H751" s="192"/>
      <c r="I751" s="192"/>
    </row>
    <row r="752" spans="1:9" ht="20.25">
      <c r="A752" s="192"/>
      <c r="B752" s="192"/>
      <c r="C752" s="192"/>
      <c r="D752" s="192"/>
      <c r="E752" s="192"/>
      <c r="F752" s="192"/>
      <c r="G752" s="192"/>
      <c r="H752" s="192"/>
      <c r="I752" s="192"/>
    </row>
    <row r="753" spans="1:9" ht="20.25">
      <c r="A753" s="192"/>
      <c r="B753" s="192"/>
      <c r="C753" s="192"/>
      <c r="D753" s="192"/>
      <c r="E753" s="192"/>
      <c r="F753" s="192"/>
      <c r="G753" s="192"/>
      <c r="H753" s="192"/>
      <c r="I753" s="192"/>
    </row>
    <row r="754" spans="1:9" ht="20.25">
      <c r="A754" s="192"/>
      <c r="B754" s="192"/>
      <c r="C754" s="192"/>
      <c r="D754" s="192"/>
      <c r="E754" s="192"/>
      <c r="F754" s="192"/>
      <c r="G754" s="192"/>
      <c r="H754" s="192"/>
      <c r="I754" s="192"/>
    </row>
    <row r="755" spans="1:9" ht="20.25">
      <c r="A755" s="192"/>
      <c r="B755" s="192"/>
      <c r="C755" s="192"/>
      <c r="D755" s="192"/>
      <c r="E755" s="192"/>
      <c r="F755" s="192"/>
      <c r="G755" s="192"/>
      <c r="H755" s="192"/>
      <c r="I755" s="192"/>
    </row>
    <row r="756" spans="1:9" ht="20.25">
      <c r="A756" s="192"/>
      <c r="B756" s="192"/>
      <c r="C756" s="192"/>
      <c r="D756" s="192"/>
      <c r="E756" s="192"/>
      <c r="F756" s="192"/>
      <c r="G756" s="192"/>
      <c r="H756" s="192"/>
      <c r="I756" s="192"/>
    </row>
    <row r="757" spans="1:9" ht="20.25">
      <c r="A757" s="192"/>
      <c r="B757" s="192"/>
      <c r="C757" s="192"/>
      <c r="D757" s="192"/>
      <c r="E757" s="192"/>
      <c r="F757" s="192"/>
      <c r="G757" s="192"/>
      <c r="H757" s="192"/>
      <c r="I757" s="192"/>
    </row>
    <row r="758" spans="1:9" ht="20.25">
      <c r="A758" s="192"/>
      <c r="B758" s="192"/>
      <c r="C758" s="192"/>
      <c r="D758" s="192"/>
      <c r="E758" s="192"/>
      <c r="F758" s="192"/>
      <c r="G758" s="192"/>
      <c r="H758" s="192"/>
      <c r="I758" s="192"/>
    </row>
    <row r="759" spans="1:9" ht="20.25">
      <c r="A759" s="192"/>
      <c r="B759" s="192"/>
      <c r="C759" s="192"/>
      <c r="D759" s="192"/>
      <c r="E759" s="192"/>
      <c r="F759" s="192"/>
      <c r="G759" s="192"/>
      <c r="H759" s="192"/>
      <c r="I759" s="192"/>
    </row>
    <row r="760" spans="1:9" ht="20.25">
      <c r="A760" s="192"/>
      <c r="B760" s="192"/>
      <c r="C760" s="192"/>
      <c r="D760" s="192"/>
      <c r="E760" s="192"/>
      <c r="F760" s="192"/>
      <c r="G760" s="192"/>
      <c r="H760" s="192"/>
      <c r="I760" s="192"/>
    </row>
    <row r="761" spans="1:9" ht="20.25">
      <c r="A761" s="192"/>
      <c r="B761" s="192"/>
      <c r="C761" s="192"/>
      <c r="D761" s="192"/>
      <c r="E761" s="192"/>
      <c r="F761" s="192"/>
      <c r="G761" s="192"/>
      <c r="H761" s="192"/>
      <c r="I761" s="192"/>
    </row>
    <row r="762" spans="1:9" ht="20.25">
      <c r="A762" s="192"/>
      <c r="B762" s="192"/>
      <c r="C762" s="192"/>
      <c r="D762" s="192"/>
      <c r="E762" s="192"/>
      <c r="F762" s="192"/>
      <c r="G762" s="192"/>
      <c r="H762" s="192"/>
      <c r="I762" s="192"/>
    </row>
    <row r="763" spans="1:9" ht="20.25">
      <c r="A763" s="192"/>
      <c r="B763" s="192"/>
      <c r="C763" s="192"/>
      <c r="D763" s="192"/>
      <c r="E763" s="192"/>
      <c r="F763" s="192"/>
      <c r="G763" s="192"/>
      <c r="H763" s="192"/>
      <c r="I763" s="192"/>
    </row>
    <row r="764" spans="1:9" ht="20.25">
      <c r="A764" s="192"/>
      <c r="B764" s="192"/>
      <c r="C764" s="192"/>
      <c r="D764" s="192"/>
      <c r="E764" s="192"/>
      <c r="F764" s="192"/>
      <c r="G764" s="192"/>
      <c r="H764" s="192"/>
      <c r="I764" s="192"/>
    </row>
    <row r="765" spans="1:9" ht="20.25">
      <c r="A765" s="192"/>
      <c r="B765" s="192"/>
      <c r="C765" s="192"/>
      <c r="D765" s="192"/>
      <c r="E765" s="192"/>
      <c r="F765" s="192"/>
      <c r="G765" s="192"/>
      <c r="H765" s="192"/>
      <c r="I765" s="192"/>
    </row>
    <row r="766" spans="1:9" ht="20.25">
      <c r="A766" s="192"/>
      <c r="B766" s="192"/>
      <c r="C766" s="192"/>
      <c r="D766" s="192"/>
      <c r="E766" s="192"/>
      <c r="F766" s="192"/>
      <c r="G766" s="192"/>
      <c r="H766" s="192"/>
      <c r="I766" s="192"/>
    </row>
    <row r="767" spans="1:9" ht="20.25">
      <c r="A767" s="192"/>
      <c r="B767" s="192"/>
      <c r="C767" s="192"/>
      <c r="D767" s="192"/>
      <c r="E767" s="192"/>
      <c r="F767" s="192"/>
      <c r="G767" s="192"/>
      <c r="H767" s="192"/>
      <c r="I767" s="192"/>
    </row>
    <row r="768" spans="1:9" ht="20.25">
      <c r="A768" s="192"/>
      <c r="B768" s="192"/>
      <c r="C768" s="192"/>
      <c r="D768" s="192"/>
      <c r="E768" s="192"/>
      <c r="F768" s="192"/>
      <c r="G768" s="192"/>
      <c r="H768" s="192"/>
      <c r="I768" s="192"/>
    </row>
    <row r="769" spans="1:9" ht="20.25">
      <c r="A769" s="192"/>
      <c r="B769" s="192"/>
      <c r="C769" s="192"/>
      <c r="D769" s="192"/>
      <c r="E769" s="192"/>
      <c r="F769" s="192"/>
      <c r="G769" s="192"/>
      <c r="H769" s="192"/>
      <c r="I769" s="192"/>
    </row>
    <row r="770" spans="1:9" ht="20.25">
      <c r="A770" s="192"/>
      <c r="B770" s="192"/>
      <c r="C770" s="192"/>
      <c r="D770" s="192"/>
      <c r="E770" s="192"/>
      <c r="F770" s="192"/>
      <c r="G770" s="192"/>
      <c r="H770" s="192"/>
      <c r="I770" s="192"/>
    </row>
    <row r="771" spans="1:9" ht="20.25">
      <c r="A771" s="192"/>
      <c r="B771" s="192"/>
      <c r="C771" s="192"/>
      <c r="D771" s="192"/>
      <c r="E771" s="192"/>
      <c r="F771" s="192"/>
      <c r="G771" s="192"/>
      <c r="H771" s="192"/>
      <c r="I771" s="192"/>
    </row>
    <row r="772" spans="1:9" ht="20.25">
      <c r="A772" s="192"/>
      <c r="B772" s="192"/>
      <c r="C772" s="192"/>
      <c r="D772" s="192"/>
      <c r="E772" s="192"/>
      <c r="F772" s="192"/>
      <c r="G772" s="192"/>
      <c r="H772" s="192"/>
      <c r="I772" s="192"/>
    </row>
    <row r="773" spans="1:9" ht="20.25">
      <c r="A773" s="192"/>
      <c r="B773" s="192"/>
      <c r="C773" s="192"/>
      <c r="D773" s="192"/>
      <c r="E773" s="192"/>
      <c r="F773" s="192"/>
      <c r="G773" s="192"/>
      <c r="H773" s="192"/>
      <c r="I773" s="192"/>
    </row>
    <row r="774" spans="1:9" ht="20.25">
      <c r="A774" s="192"/>
      <c r="B774" s="192"/>
      <c r="C774" s="192"/>
      <c r="D774" s="192"/>
      <c r="E774" s="192"/>
      <c r="F774" s="192"/>
      <c r="G774" s="192"/>
      <c r="H774" s="192"/>
      <c r="I774" s="192"/>
    </row>
    <row r="775" spans="1:9" ht="20.25">
      <c r="A775" s="192"/>
      <c r="B775" s="192"/>
      <c r="C775" s="192"/>
      <c r="D775" s="192"/>
      <c r="E775" s="192"/>
      <c r="F775" s="192"/>
      <c r="G775" s="192"/>
      <c r="H775" s="192"/>
      <c r="I775" s="192"/>
    </row>
    <row r="776" spans="1:9" ht="20.25">
      <c r="A776" s="192"/>
      <c r="B776" s="192"/>
      <c r="C776" s="192"/>
      <c r="D776" s="192"/>
      <c r="E776" s="192"/>
      <c r="F776" s="192"/>
      <c r="G776" s="192"/>
      <c r="H776" s="192"/>
      <c r="I776" s="192"/>
    </row>
    <row r="777" spans="1:9" ht="20.25">
      <c r="A777" s="192"/>
      <c r="B777" s="192"/>
      <c r="C777" s="192"/>
      <c r="D777" s="192"/>
      <c r="E777" s="192"/>
      <c r="F777" s="192"/>
      <c r="G777" s="192"/>
      <c r="H777" s="192"/>
      <c r="I777" s="192"/>
    </row>
    <row r="778" spans="1:9" ht="20.25">
      <c r="A778" s="192"/>
      <c r="B778" s="192"/>
      <c r="C778" s="192"/>
      <c r="D778" s="192"/>
      <c r="E778" s="192"/>
      <c r="F778" s="192"/>
      <c r="G778" s="192"/>
      <c r="H778" s="192"/>
      <c r="I778" s="192"/>
    </row>
    <row r="779" spans="1:9" ht="20.25">
      <c r="A779" s="192"/>
      <c r="B779" s="192"/>
      <c r="C779" s="192"/>
      <c r="D779" s="192"/>
      <c r="E779" s="192"/>
      <c r="F779" s="192"/>
      <c r="G779" s="192"/>
      <c r="H779" s="192"/>
      <c r="I779" s="192"/>
    </row>
    <row r="780" spans="1:9" ht="20.25">
      <c r="A780" s="192"/>
      <c r="B780" s="192"/>
      <c r="C780" s="192"/>
      <c r="D780" s="192"/>
      <c r="E780" s="192"/>
      <c r="F780" s="192"/>
      <c r="G780" s="192"/>
      <c r="H780" s="192"/>
      <c r="I780" s="192"/>
    </row>
    <row r="781" spans="1:9" ht="20.25">
      <c r="A781" s="192"/>
      <c r="B781" s="192"/>
      <c r="C781" s="192"/>
      <c r="D781" s="192"/>
      <c r="E781" s="192"/>
      <c r="F781" s="192"/>
      <c r="G781" s="192"/>
      <c r="H781" s="192"/>
      <c r="I781" s="192"/>
    </row>
    <row r="782" spans="1:9" ht="20.25">
      <c r="A782" s="192"/>
      <c r="B782" s="192"/>
      <c r="C782" s="192"/>
      <c r="D782" s="192"/>
      <c r="E782" s="192"/>
      <c r="F782" s="192"/>
      <c r="G782" s="192"/>
      <c r="H782" s="192"/>
      <c r="I782" s="192"/>
    </row>
    <row r="783" spans="1:9" ht="20.25">
      <c r="A783" s="192"/>
      <c r="B783" s="192"/>
      <c r="C783" s="192"/>
      <c r="D783" s="192"/>
      <c r="E783" s="192"/>
      <c r="F783" s="192"/>
      <c r="G783" s="192"/>
      <c r="H783" s="192"/>
      <c r="I783" s="192"/>
    </row>
    <row r="784" spans="1:9" ht="20.25">
      <c r="A784" s="192"/>
      <c r="B784" s="192"/>
      <c r="C784" s="192"/>
      <c r="D784" s="192"/>
      <c r="E784" s="192"/>
      <c r="F784" s="192"/>
      <c r="G784" s="192"/>
      <c r="H784" s="192"/>
      <c r="I784" s="192"/>
    </row>
    <row r="785" spans="1:9" ht="20.25">
      <c r="A785" s="192"/>
      <c r="B785" s="192"/>
      <c r="C785" s="192"/>
      <c r="D785" s="192"/>
      <c r="E785" s="192"/>
      <c r="F785" s="192"/>
      <c r="G785" s="192"/>
      <c r="H785" s="192"/>
      <c r="I785" s="192"/>
    </row>
    <row r="786" spans="1:9" ht="20.25">
      <c r="A786" s="192"/>
      <c r="B786" s="192"/>
      <c r="C786" s="192"/>
      <c r="D786" s="192"/>
      <c r="E786" s="192"/>
      <c r="F786" s="192"/>
      <c r="G786" s="192"/>
      <c r="H786" s="192"/>
      <c r="I786" s="192"/>
    </row>
    <row r="787" spans="1:9" ht="20.25">
      <c r="A787" s="192"/>
      <c r="B787" s="192"/>
      <c r="C787" s="192"/>
      <c r="D787" s="192"/>
      <c r="E787" s="192"/>
      <c r="F787" s="192"/>
      <c r="G787" s="192"/>
      <c r="H787" s="192"/>
      <c r="I787" s="192"/>
    </row>
    <row r="788" spans="1:9" ht="20.25">
      <c r="A788" s="192"/>
      <c r="B788" s="192"/>
      <c r="C788" s="192"/>
      <c r="D788" s="192"/>
      <c r="E788" s="192"/>
      <c r="F788" s="192"/>
      <c r="G788" s="192"/>
      <c r="H788" s="192"/>
      <c r="I788" s="192"/>
    </row>
    <row r="789" spans="1:9" ht="20.25">
      <c r="A789" s="192"/>
      <c r="B789" s="192"/>
      <c r="C789" s="192"/>
      <c r="D789" s="192"/>
      <c r="E789" s="192"/>
      <c r="F789" s="192"/>
      <c r="G789" s="192"/>
      <c r="H789" s="192"/>
      <c r="I789" s="192"/>
    </row>
    <row r="790" spans="1:9" ht="20.25">
      <c r="A790" s="192"/>
      <c r="B790" s="192"/>
      <c r="C790" s="192"/>
      <c r="D790" s="192"/>
      <c r="E790" s="192"/>
      <c r="F790" s="192"/>
      <c r="G790" s="192"/>
      <c r="H790" s="192"/>
      <c r="I790" s="192"/>
    </row>
    <row r="791" spans="1:9" ht="20.25">
      <c r="A791" s="192"/>
      <c r="B791" s="192"/>
      <c r="C791" s="192"/>
      <c r="D791" s="192"/>
      <c r="E791" s="192"/>
      <c r="F791" s="192"/>
      <c r="G791" s="192"/>
      <c r="H791" s="192"/>
      <c r="I791" s="192"/>
    </row>
    <row r="792" spans="1:9" ht="20.25">
      <c r="A792" s="192"/>
      <c r="B792" s="192"/>
      <c r="C792" s="192"/>
      <c r="D792" s="192"/>
      <c r="E792" s="192"/>
      <c r="F792" s="192"/>
      <c r="G792" s="192"/>
      <c r="H792" s="192"/>
      <c r="I792" s="192"/>
    </row>
    <row r="793" spans="1:9" ht="20.25">
      <c r="A793" s="192"/>
      <c r="B793" s="192"/>
      <c r="C793" s="192"/>
      <c r="D793" s="192"/>
      <c r="E793" s="192"/>
      <c r="F793" s="192"/>
      <c r="G793" s="192"/>
      <c r="H793" s="192"/>
      <c r="I793" s="192"/>
    </row>
    <row r="794" spans="1:9" ht="20.25">
      <c r="A794" s="192"/>
      <c r="B794" s="192"/>
      <c r="C794" s="192"/>
      <c r="D794" s="192"/>
      <c r="E794" s="192"/>
      <c r="F794" s="192"/>
      <c r="G794" s="192"/>
      <c r="H794" s="192"/>
      <c r="I794" s="192"/>
    </row>
    <row r="795" spans="1:9" ht="20.25">
      <c r="A795" s="192"/>
      <c r="B795" s="192"/>
      <c r="C795" s="192"/>
      <c r="D795" s="192"/>
      <c r="E795" s="192"/>
      <c r="F795" s="192"/>
      <c r="G795" s="192"/>
      <c r="H795" s="192"/>
      <c r="I795" s="192"/>
    </row>
    <row r="796" spans="1:9" ht="20.25">
      <c r="A796" s="192"/>
      <c r="B796" s="192"/>
      <c r="C796" s="192"/>
      <c r="D796" s="192"/>
      <c r="E796" s="192"/>
      <c r="F796" s="192"/>
      <c r="G796" s="192"/>
      <c r="H796" s="192"/>
      <c r="I796" s="192"/>
    </row>
    <row r="797" spans="1:9" ht="20.25">
      <c r="A797" s="192"/>
      <c r="B797" s="192"/>
      <c r="C797" s="192"/>
      <c r="D797" s="192"/>
      <c r="E797" s="192"/>
      <c r="F797" s="192"/>
      <c r="G797" s="192"/>
      <c r="H797" s="192"/>
      <c r="I797" s="192"/>
    </row>
    <row r="798" spans="1:9" ht="20.25">
      <c r="A798" s="192"/>
      <c r="B798" s="192"/>
      <c r="C798" s="192"/>
      <c r="D798" s="192"/>
      <c r="E798" s="192"/>
      <c r="F798" s="192"/>
      <c r="G798" s="192"/>
      <c r="H798" s="192"/>
      <c r="I798" s="192"/>
    </row>
    <row r="799" spans="1:9" ht="20.25">
      <c r="A799" s="192"/>
      <c r="B799" s="192"/>
      <c r="C799" s="192"/>
      <c r="D799" s="192"/>
      <c r="E799" s="192"/>
      <c r="F799" s="192"/>
      <c r="G799" s="192"/>
      <c r="H799" s="192"/>
      <c r="I799" s="192"/>
    </row>
    <row r="800" spans="1:9" ht="20.25">
      <c r="A800" s="192"/>
      <c r="B800" s="192"/>
      <c r="C800" s="192"/>
      <c r="D800" s="192"/>
      <c r="E800" s="192"/>
      <c r="F800" s="192"/>
      <c r="G800" s="192"/>
      <c r="H800" s="192"/>
      <c r="I800" s="192"/>
    </row>
    <row r="801" spans="1:9" ht="20.25">
      <c r="A801" s="192"/>
      <c r="B801" s="192"/>
      <c r="C801" s="192"/>
      <c r="D801" s="192"/>
      <c r="E801" s="192"/>
      <c r="F801" s="192"/>
      <c r="G801" s="192"/>
      <c r="H801" s="192"/>
      <c r="I801" s="192"/>
    </row>
    <row r="802" spans="1:9" ht="20.25">
      <c r="A802" s="192"/>
      <c r="B802" s="192"/>
      <c r="C802" s="192"/>
      <c r="D802" s="192"/>
      <c r="E802" s="192"/>
      <c r="F802" s="192"/>
      <c r="G802" s="192"/>
      <c r="H802" s="192"/>
      <c r="I802" s="192"/>
    </row>
    <row r="803" spans="1:9" ht="20.25">
      <c r="A803" s="192"/>
      <c r="B803" s="192"/>
      <c r="C803" s="192"/>
      <c r="D803" s="192"/>
      <c r="E803" s="192"/>
      <c r="F803" s="192"/>
      <c r="G803" s="192"/>
      <c r="H803" s="192"/>
      <c r="I803" s="192"/>
    </row>
    <row r="804" spans="1:9" ht="20.25">
      <c r="A804" s="192"/>
      <c r="B804" s="192"/>
      <c r="C804" s="192"/>
      <c r="D804" s="192"/>
      <c r="E804" s="192"/>
      <c r="F804" s="192"/>
      <c r="G804" s="192"/>
      <c r="H804" s="192"/>
      <c r="I804" s="192"/>
    </row>
    <row r="805" spans="1:9" ht="20.25">
      <c r="A805" s="192"/>
      <c r="B805" s="192"/>
      <c r="C805" s="192"/>
      <c r="D805" s="192"/>
      <c r="E805" s="192"/>
      <c r="F805" s="192"/>
      <c r="G805" s="192"/>
      <c r="H805" s="192"/>
      <c r="I805" s="192"/>
    </row>
    <row r="806" spans="1:9" ht="20.25">
      <c r="A806" s="192"/>
      <c r="B806" s="192"/>
      <c r="C806" s="192"/>
      <c r="D806" s="192"/>
      <c r="E806" s="192"/>
      <c r="F806" s="192"/>
      <c r="G806" s="192"/>
      <c r="H806" s="192"/>
      <c r="I806" s="192"/>
    </row>
    <row r="807" spans="1:9" ht="20.25">
      <c r="A807" s="192"/>
      <c r="B807" s="192"/>
      <c r="C807" s="192"/>
      <c r="D807" s="192"/>
      <c r="E807" s="192"/>
      <c r="F807" s="192"/>
      <c r="G807" s="192"/>
      <c r="H807" s="192"/>
      <c r="I807" s="192"/>
    </row>
    <row r="808" spans="1:9" ht="20.25">
      <c r="A808" s="192"/>
      <c r="B808" s="192"/>
      <c r="C808" s="192"/>
      <c r="D808" s="192"/>
      <c r="E808" s="192"/>
      <c r="F808" s="192"/>
      <c r="G808" s="192"/>
      <c r="H808" s="192"/>
      <c r="I808" s="192"/>
    </row>
    <row r="809" spans="1:9" ht="20.25">
      <c r="A809" s="192"/>
      <c r="B809" s="192"/>
      <c r="C809" s="192"/>
      <c r="D809" s="192"/>
      <c r="E809" s="192"/>
      <c r="F809" s="192"/>
      <c r="G809" s="192"/>
      <c r="H809" s="192"/>
      <c r="I809" s="192"/>
    </row>
    <row r="810" spans="1:9" ht="20.25">
      <c r="A810" s="192"/>
      <c r="B810" s="192"/>
      <c r="C810" s="192"/>
      <c r="D810" s="192"/>
      <c r="E810" s="192"/>
      <c r="F810" s="192"/>
      <c r="G810" s="192"/>
      <c r="H810" s="192"/>
      <c r="I810" s="192"/>
    </row>
    <row r="811" spans="1:9" ht="20.25">
      <c r="A811" s="192"/>
      <c r="B811" s="192"/>
      <c r="C811" s="192"/>
      <c r="D811" s="192"/>
      <c r="E811" s="192"/>
      <c r="F811" s="192"/>
      <c r="G811" s="192"/>
      <c r="H811" s="192"/>
      <c r="I811" s="192"/>
    </row>
    <row r="812" spans="1:9" ht="20.25">
      <c r="A812" s="192"/>
      <c r="B812" s="192"/>
      <c r="C812" s="192"/>
      <c r="D812" s="192"/>
      <c r="E812" s="192"/>
      <c r="F812" s="192"/>
      <c r="G812" s="192"/>
      <c r="H812" s="192"/>
      <c r="I812" s="192"/>
    </row>
    <row r="813" spans="1:9" ht="20.25">
      <c r="A813" s="192"/>
      <c r="B813" s="192"/>
      <c r="C813" s="192"/>
      <c r="D813" s="192"/>
      <c r="E813" s="192"/>
      <c r="F813" s="192"/>
      <c r="G813" s="192"/>
      <c r="H813" s="192"/>
      <c r="I813" s="192"/>
    </row>
    <row r="814" spans="1:9" ht="20.25">
      <c r="A814" s="192"/>
      <c r="B814" s="192"/>
      <c r="C814" s="192"/>
      <c r="D814" s="192"/>
      <c r="E814" s="192"/>
      <c r="F814" s="192"/>
      <c r="G814" s="192"/>
      <c r="H814" s="192"/>
      <c r="I814" s="192"/>
    </row>
    <row r="815" spans="1:9" ht="20.25">
      <c r="A815" s="192"/>
      <c r="B815" s="192"/>
      <c r="C815" s="192"/>
      <c r="D815" s="192"/>
      <c r="E815" s="192"/>
      <c r="F815" s="192"/>
      <c r="G815" s="192"/>
      <c r="H815" s="192"/>
      <c r="I815" s="192"/>
    </row>
    <row r="816" spans="1:9" ht="20.25">
      <c r="A816" s="192"/>
      <c r="B816" s="192"/>
      <c r="C816" s="192"/>
      <c r="D816" s="192"/>
      <c r="E816" s="192"/>
      <c r="F816" s="192"/>
      <c r="G816" s="192"/>
      <c r="H816" s="192"/>
      <c r="I816" s="192"/>
    </row>
    <row r="817" spans="1:9" ht="20.25">
      <c r="A817" s="192"/>
      <c r="B817" s="192"/>
      <c r="C817" s="192"/>
      <c r="D817" s="192"/>
      <c r="E817" s="192"/>
      <c r="F817" s="192"/>
      <c r="G817" s="192"/>
      <c r="H817" s="192"/>
      <c r="I817" s="192"/>
    </row>
    <row r="818" spans="1:9" ht="20.25">
      <c r="A818" s="192"/>
      <c r="B818" s="192"/>
      <c r="C818" s="192"/>
      <c r="D818" s="192"/>
      <c r="E818" s="192"/>
      <c r="F818" s="192"/>
      <c r="G818" s="192"/>
      <c r="H818" s="192"/>
      <c r="I818" s="192"/>
    </row>
    <row r="819" spans="1:9" ht="20.25">
      <c r="A819" s="192"/>
      <c r="B819" s="192"/>
      <c r="C819" s="192"/>
      <c r="D819" s="192"/>
      <c r="E819" s="192"/>
      <c r="F819" s="192"/>
      <c r="G819" s="192"/>
      <c r="H819" s="192"/>
      <c r="I819" s="192"/>
    </row>
    <row r="820" spans="1:9" ht="20.25">
      <c r="A820" s="192"/>
      <c r="B820" s="192"/>
      <c r="C820" s="192"/>
      <c r="D820" s="192"/>
      <c r="E820" s="192"/>
      <c r="F820" s="192"/>
      <c r="G820" s="192"/>
      <c r="H820" s="192"/>
      <c r="I820" s="192"/>
    </row>
    <row r="821" spans="1:9" ht="20.25">
      <c r="A821" s="192"/>
      <c r="B821" s="192"/>
      <c r="C821" s="192"/>
      <c r="D821" s="192"/>
      <c r="E821" s="192"/>
      <c r="F821" s="192"/>
      <c r="G821" s="192"/>
      <c r="H821" s="192"/>
      <c r="I821" s="192"/>
    </row>
    <row r="822" spans="1:9" ht="20.25">
      <c r="A822" s="192"/>
      <c r="B822" s="192"/>
      <c r="C822" s="192"/>
      <c r="D822" s="192"/>
      <c r="E822" s="192"/>
      <c r="F822" s="192"/>
      <c r="G822" s="192"/>
      <c r="H822" s="192"/>
      <c r="I822" s="192"/>
    </row>
    <row r="823" spans="1:9" ht="20.25">
      <c r="A823" s="192"/>
      <c r="B823" s="192"/>
      <c r="C823" s="192"/>
      <c r="D823" s="192"/>
      <c r="E823" s="192"/>
      <c r="F823" s="192"/>
      <c r="G823" s="192"/>
      <c r="H823" s="192"/>
      <c r="I823" s="192"/>
    </row>
    <row r="824" spans="1:9" ht="20.25">
      <c r="A824" s="192"/>
      <c r="B824" s="192"/>
      <c r="C824" s="192"/>
      <c r="D824" s="192"/>
      <c r="E824" s="192"/>
      <c r="F824" s="192"/>
      <c r="G824" s="192"/>
      <c r="H824" s="192"/>
      <c r="I824" s="192"/>
    </row>
    <row r="825" spans="1:9" ht="20.25">
      <c r="A825" s="192"/>
      <c r="B825" s="192"/>
      <c r="C825" s="192"/>
      <c r="D825" s="192"/>
      <c r="E825" s="192"/>
      <c r="F825" s="192"/>
      <c r="G825" s="192"/>
      <c r="H825" s="192"/>
      <c r="I825" s="192"/>
    </row>
    <row r="826" spans="1:9" ht="20.25">
      <c r="A826" s="192"/>
      <c r="B826" s="192"/>
      <c r="C826" s="192"/>
      <c r="D826" s="192"/>
      <c r="E826" s="192"/>
      <c r="F826" s="192"/>
      <c r="G826" s="192"/>
      <c r="H826" s="192"/>
      <c r="I826" s="192"/>
    </row>
    <row r="827" spans="1:9" ht="20.25">
      <c r="A827" s="192"/>
      <c r="B827" s="192"/>
      <c r="C827" s="192"/>
      <c r="D827" s="192"/>
      <c r="E827" s="192"/>
      <c r="F827" s="192"/>
      <c r="G827" s="192"/>
      <c r="H827" s="192"/>
      <c r="I827" s="192"/>
    </row>
    <row r="828" spans="1:9" ht="20.25">
      <c r="A828" s="192"/>
      <c r="B828" s="192"/>
      <c r="C828" s="192"/>
      <c r="D828" s="192"/>
      <c r="E828" s="192"/>
      <c r="F828" s="192"/>
      <c r="G828" s="192"/>
      <c r="H828" s="192"/>
      <c r="I828" s="192"/>
    </row>
    <row r="829" spans="1:9" ht="20.25">
      <c r="A829" s="192"/>
      <c r="B829" s="192"/>
      <c r="C829" s="192"/>
      <c r="D829" s="192"/>
      <c r="E829" s="192"/>
      <c r="F829" s="192"/>
      <c r="G829" s="192"/>
      <c r="H829" s="192"/>
      <c r="I829" s="192"/>
    </row>
    <row r="830" spans="1:9" ht="20.25">
      <c r="A830" s="192"/>
      <c r="B830" s="192"/>
      <c r="C830" s="192"/>
      <c r="D830" s="192"/>
      <c r="E830" s="192"/>
      <c r="F830" s="192"/>
      <c r="G830" s="192"/>
      <c r="H830" s="192"/>
      <c r="I830" s="192"/>
    </row>
    <row r="831" spans="1:9" ht="20.25">
      <c r="A831" s="192"/>
      <c r="B831" s="192"/>
      <c r="C831" s="192"/>
      <c r="D831" s="192"/>
      <c r="E831" s="192"/>
      <c r="F831" s="192"/>
      <c r="G831" s="192"/>
      <c r="H831" s="192"/>
      <c r="I831" s="192"/>
    </row>
    <row r="832" spans="1:9" ht="20.25">
      <c r="A832" s="192"/>
      <c r="B832" s="192"/>
      <c r="C832" s="192"/>
      <c r="D832" s="192"/>
      <c r="E832" s="192"/>
      <c r="F832" s="192"/>
      <c r="G832" s="192"/>
      <c r="H832" s="192"/>
      <c r="I832" s="192"/>
    </row>
    <row r="833" spans="1:9" ht="20.25">
      <c r="A833" s="192"/>
      <c r="B833" s="192"/>
      <c r="C833" s="192"/>
      <c r="D833" s="192"/>
      <c r="E833" s="192"/>
      <c r="F833" s="192"/>
      <c r="G833" s="192"/>
      <c r="H833" s="192"/>
      <c r="I833" s="192"/>
    </row>
    <row r="834" spans="1:9" ht="20.25">
      <c r="A834" s="192"/>
      <c r="B834" s="192"/>
      <c r="C834" s="192"/>
      <c r="D834" s="192"/>
      <c r="E834" s="192"/>
      <c r="F834" s="192"/>
      <c r="G834" s="192"/>
      <c r="H834" s="192"/>
      <c r="I834" s="192"/>
    </row>
    <row r="835" spans="1:9" ht="20.25">
      <c r="A835" s="192"/>
      <c r="B835" s="192"/>
      <c r="C835" s="192"/>
      <c r="D835" s="192"/>
      <c r="E835" s="192"/>
      <c r="F835" s="192"/>
      <c r="G835" s="192"/>
      <c r="H835" s="192"/>
      <c r="I835" s="192"/>
    </row>
    <row r="836" spans="1:9" ht="20.25">
      <c r="A836" s="192"/>
      <c r="B836" s="192"/>
      <c r="C836" s="192"/>
      <c r="D836" s="192"/>
      <c r="E836" s="192"/>
      <c r="F836" s="192"/>
      <c r="G836" s="192"/>
      <c r="H836" s="192"/>
      <c r="I836" s="192"/>
    </row>
    <row r="837" spans="1:9" ht="20.25">
      <c r="A837" s="192"/>
      <c r="B837" s="192"/>
      <c r="C837" s="192"/>
      <c r="D837" s="192"/>
      <c r="E837" s="192"/>
      <c r="F837" s="192"/>
      <c r="G837" s="192"/>
      <c r="H837" s="192"/>
      <c r="I837" s="192"/>
    </row>
    <row r="838" spans="1:9" ht="20.25">
      <c r="A838" s="192"/>
      <c r="B838" s="192"/>
      <c r="C838" s="192"/>
      <c r="D838" s="192"/>
      <c r="E838" s="192"/>
      <c r="F838" s="192"/>
      <c r="G838" s="192"/>
      <c r="H838" s="192"/>
      <c r="I838" s="192"/>
    </row>
    <row r="839" spans="1:9" ht="20.25">
      <c r="A839" s="192"/>
      <c r="B839" s="192"/>
      <c r="C839" s="192"/>
      <c r="D839" s="192"/>
      <c r="E839" s="192"/>
      <c r="F839" s="192"/>
      <c r="G839" s="192"/>
      <c r="H839" s="192"/>
      <c r="I839" s="192"/>
    </row>
    <row r="840" spans="1:9" ht="20.25">
      <c r="A840" s="192"/>
      <c r="B840" s="192"/>
      <c r="C840" s="192"/>
      <c r="D840" s="192"/>
      <c r="E840" s="192"/>
      <c r="F840" s="192"/>
      <c r="G840" s="192"/>
      <c r="H840" s="192"/>
      <c r="I840" s="192"/>
    </row>
    <row r="841" spans="1:9" ht="20.25">
      <c r="A841" s="192"/>
      <c r="B841" s="192"/>
      <c r="C841" s="192"/>
      <c r="D841" s="192"/>
      <c r="E841" s="192"/>
      <c r="F841" s="192"/>
      <c r="G841" s="192"/>
      <c r="H841" s="192"/>
      <c r="I841" s="192"/>
    </row>
    <row r="842" spans="1:9" ht="20.25">
      <c r="A842" s="192"/>
      <c r="B842" s="192"/>
      <c r="C842" s="192"/>
      <c r="D842" s="192"/>
      <c r="E842" s="192"/>
      <c r="F842" s="192"/>
      <c r="G842" s="192"/>
      <c r="H842" s="192"/>
      <c r="I842" s="192"/>
    </row>
    <row r="843" spans="1:9" ht="20.25">
      <c r="A843" s="192"/>
      <c r="B843" s="192"/>
      <c r="C843" s="192"/>
      <c r="D843" s="192"/>
      <c r="E843" s="192"/>
      <c r="F843" s="192"/>
      <c r="G843" s="192"/>
      <c r="H843" s="192"/>
      <c r="I843" s="192"/>
    </row>
    <row r="844" spans="1:9" ht="20.25">
      <c r="A844" s="192"/>
      <c r="B844" s="192"/>
      <c r="C844" s="192"/>
      <c r="D844" s="192"/>
      <c r="E844" s="192"/>
      <c r="F844" s="192"/>
      <c r="G844" s="192"/>
      <c r="H844" s="192"/>
      <c r="I844" s="192"/>
    </row>
    <row r="845" spans="1:9" ht="20.25">
      <c r="A845" s="192"/>
      <c r="B845" s="192"/>
      <c r="C845" s="192"/>
      <c r="D845" s="192"/>
      <c r="E845" s="192"/>
      <c r="F845" s="192"/>
      <c r="G845" s="192"/>
      <c r="H845" s="192"/>
      <c r="I845" s="192"/>
    </row>
    <row r="846" spans="1:9" ht="20.25">
      <c r="A846" s="192"/>
      <c r="B846" s="192"/>
      <c r="C846" s="192"/>
      <c r="D846" s="192"/>
      <c r="E846" s="192"/>
      <c r="F846" s="192"/>
      <c r="G846" s="192"/>
      <c r="H846" s="192"/>
      <c r="I846" s="192"/>
    </row>
    <row r="847" spans="1:9" ht="20.25">
      <c r="A847" s="192"/>
      <c r="B847" s="192"/>
      <c r="C847" s="192"/>
      <c r="D847" s="192"/>
      <c r="E847" s="192"/>
      <c r="F847" s="192"/>
      <c r="G847" s="192"/>
      <c r="H847" s="192"/>
      <c r="I847" s="192"/>
    </row>
    <row r="848" spans="1:9" ht="20.25">
      <c r="A848" s="192"/>
      <c r="B848" s="192"/>
      <c r="C848" s="192"/>
      <c r="D848" s="192"/>
      <c r="E848" s="192"/>
      <c r="F848" s="192"/>
      <c r="G848" s="192"/>
      <c r="H848" s="192"/>
      <c r="I848" s="192"/>
    </row>
    <row r="849" spans="1:9" ht="20.25">
      <c r="A849" s="192"/>
      <c r="B849" s="192"/>
      <c r="C849" s="192"/>
      <c r="D849" s="192"/>
      <c r="E849" s="192"/>
      <c r="F849" s="192"/>
      <c r="G849" s="192"/>
      <c r="H849" s="192"/>
      <c r="I849" s="192"/>
    </row>
    <row r="850" spans="1:9" ht="20.25">
      <c r="A850" s="192"/>
      <c r="B850" s="192"/>
      <c r="C850" s="192"/>
      <c r="D850" s="192"/>
      <c r="E850" s="192"/>
      <c r="F850" s="192"/>
      <c r="G850" s="192"/>
      <c r="H850" s="192"/>
      <c r="I850" s="192"/>
    </row>
    <row r="851" spans="1:9" ht="20.25">
      <c r="A851" s="192"/>
      <c r="B851" s="192"/>
      <c r="C851" s="192"/>
      <c r="D851" s="192"/>
      <c r="E851" s="192"/>
      <c r="F851" s="192"/>
      <c r="G851" s="192"/>
      <c r="H851" s="192"/>
      <c r="I851" s="192"/>
    </row>
    <row r="852" spans="1:9" ht="20.25">
      <c r="A852" s="192"/>
      <c r="B852" s="192"/>
      <c r="C852" s="192"/>
      <c r="D852" s="192"/>
      <c r="E852" s="192"/>
      <c r="F852" s="192"/>
      <c r="G852" s="192"/>
      <c r="H852" s="192"/>
      <c r="I852" s="192"/>
    </row>
    <row r="853" spans="1:9" ht="20.25">
      <c r="A853" s="192"/>
      <c r="B853" s="192"/>
      <c r="C853" s="192"/>
      <c r="D853" s="192"/>
      <c r="E853" s="192"/>
      <c r="F853" s="192"/>
      <c r="G853" s="192"/>
      <c r="H853" s="192"/>
      <c r="I853" s="192"/>
    </row>
    <row r="854" spans="1:9" ht="20.25">
      <c r="A854" s="192"/>
      <c r="B854" s="192"/>
      <c r="C854" s="192"/>
      <c r="D854" s="192"/>
      <c r="E854" s="192"/>
      <c r="F854" s="192"/>
      <c r="G854" s="192"/>
      <c r="H854" s="192"/>
      <c r="I854" s="192"/>
    </row>
    <row r="855" spans="1:9" ht="20.25">
      <c r="A855" s="192"/>
      <c r="B855" s="192"/>
      <c r="C855" s="192"/>
      <c r="D855" s="192"/>
      <c r="E855" s="192"/>
      <c r="F855" s="192"/>
      <c r="G855" s="192"/>
      <c r="H855" s="192"/>
      <c r="I855" s="192"/>
    </row>
    <row r="856" spans="1:9" ht="20.25">
      <c r="A856" s="192"/>
      <c r="B856" s="192"/>
      <c r="C856" s="192"/>
      <c r="D856" s="192"/>
      <c r="E856" s="192"/>
      <c r="F856" s="192"/>
      <c r="G856" s="192"/>
      <c r="H856" s="192"/>
      <c r="I856" s="192"/>
    </row>
    <row r="857" spans="1:9" ht="20.25">
      <c r="A857" s="192"/>
      <c r="B857" s="192"/>
      <c r="C857" s="192"/>
      <c r="D857" s="192"/>
      <c r="E857" s="192"/>
      <c r="F857" s="192"/>
      <c r="G857" s="192"/>
      <c r="H857" s="192"/>
      <c r="I857" s="192"/>
    </row>
    <row r="858" spans="1:9" ht="20.25">
      <c r="A858" s="192"/>
      <c r="B858" s="192"/>
      <c r="C858" s="192"/>
      <c r="D858" s="192"/>
      <c r="E858" s="192"/>
      <c r="F858" s="192"/>
      <c r="G858" s="192"/>
      <c r="H858" s="192"/>
      <c r="I858" s="192"/>
    </row>
    <row r="859" spans="1:9" ht="20.25">
      <c r="A859" s="192"/>
      <c r="B859" s="192"/>
      <c r="C859" s="192"/>
      <c r="D859" s="192"/>
      <c r="E859" s="192"/>
      <c r="F859" s="192"/>
      <c r="G859" s="192"/>
      <c r="H859" s="192"/>
      <c r="I859" s="192"/>
    </row>
    <row r="860" spans="1:9" ht="20.25">
      <c r="A860" s="192"/>
      <c r="B860" s="192"/>
      <c r="C860" s="192"/>
      <c r="D860" s="192"/>
      <c r="E860" s="192"/>
      <c r="F860" s="192"/>
      <c r="G860" s="192"/>
      <c r="H860" s="192"/>
      <c r="I860" s="192"/>
    </row>
    <row r="861" spans="1:9" ht="20.25">
      <c r="A861" s="192"/>
      <c r="B861" s="192"/>
      <c r="C861" s="192"/>
      <c r="D861" s="192"/>
      <c r="E861" s="192"/>
      <c r="F861" s="192"/>
      <c r="G861" s="192"/>
      <c r="H861" s="192"/>
      <c r="I861" s="192"/>
    </row>
    <row r="862" spans="1:9" ht="20.25">
      <c r="A862" s="192"/>
      <c r="B862" s="192"/>
      <c r="C862" s="192"/>
      <c r="D862" s="192"/>
      <c r="E862" s="192"/>
      <c r="F862" s="192"/>
      <c r="G862" s="192"/>
      <c r="H862" s="192"/>
      <c r="I862" s="192"/>
    </row>
    <row r="863" spans="1:9" ht="20.25">
      <c r="A863" s="192"/>
      <c r="B863" s="192"/>
      <c r="C863" s="192"/>
      <c r="D863" s="192"/>
      <c r="E863" s="192"/>
      <c r="F863" s="192"/>
      <c r="G863" s="192"/>
      <c r="H863" s="192"/>
      <c r="I863" s="192"/>
    </row>
    <row r="864" spans="1:9" ht="20.25">
      <c r="A864" s="192"/>
      <c r="B864" s="192"/>
      <c r="C864" s="192"/>
      <c r="D864" s="192"/>
      <c r="E864" s="192"/>
      <c r="F864" s="192"/>
      <c r="G864" s="192"/>
      <c r="H864" s="192"/>
      <c r="I864" s="192"/>
    </row>
    <row r="865" spans="1:9" ht="20.25">
      <c r="A865" s="192"/>
      <c r="B865" s="192"/>
      <c r="C865" s="192"/>
      <c r="D865" s="192"/>
      <c r="E865" s="192"/>
      <c r="F865" s="192"/>
      <c r="G865" s="192"/>
      <c r="H865" s="192"/>
      <c r="I865" s="192"/>
    </row>
    <row r="866" spans="1:9" ht="20.25">
      <c r="A866" s="192"/>
      <c r="B866" s="192"/>
      <c r="C866" s="192"/>
      <c r="D866" s="192"/>
      <c r="E866" s="192"/>
      <c r="F866" s="192"/>
      <c r="G866" s="192"/>
      <c r="H866" s="192"/>
      <c r="I866" s="192"/>
    </row>
    <row r="867" spans="1:9" ht="20.25">
      <c r="A867" s="192"/>
      <c r="B867" s="192"/>
      <c r="C867" s="192"/>
      <c r="D867" s="192"/>
      <c r="E867" s="192"/>
      <c r="F867" s="192"/>
      <c r="G867" s="192"/>
      <c r="H867" s="192"/>
      <c r="I867" s="192"/>
    </row>
    <row r="868" spans="1:9" ht="20.25">
      <c r="A868" s="192"/>
      <c r="B868" s="192"/>
      <c r="C868" s="192"/>
      <c r="D868" s="192"/>
      <c r="E868" s="192"/>
      <c r="F868" s="192"/>
      <c r="G868" s="192"/>
      <c r="H868" s="192"/>
      <c r="I868" s="192"/>
    </row>
    <row r="869" spans="1:9" ht="20.25">
      <c r="A869" s="192"/>
      <c r="B869" s="192"/>
      <c r="C869" s="192"/>
      <c r="D869" s="192"/>
      <c r="E869" s="192"/>
      <c r="F869" s="192"/>
      <c r="G869" s="192"/>
      <c r="H869" s="192"/>
      <c r="I869" s="192"/>
    </row>
    <row r="870" spans="1:9" ht="20.25">
      <c r="A870" s="192"/>
      <c r="B870" s="192"/>
      <c r="C870" s="192"/>
      <c r="D870" s="192"/>
      <c r="E870" s="192"/>
      <c r="F870" s="192"/>
      <c r="G870" s="192"/>
      <c r="H870" s="192"/>
      <c r="I870" s="192"/>
    </row>
    <row r="871" spans="1:9" ht="20.25">
      <c r="A871" s="192"/>
      <c r="B871" s="192"/>
      <c r="C871" s="192"/>
      <c r="D871" s="192"/>
      <c r="E871" s="192"/>
      <c r="F871" s="192"/>
      <c r="G871" s="192"/>
      <c r="H871" s="192"/>
      <c r="I871" s="192"/>
    </row>
    <row r="872" spans="1:9" ht="20.25">
      <c r="A872" s="192"/>
      <c r="B872" s="192"/>
      <c r="C872" s="192"/>
      <c r="D872" s="192"/>
      <c r="E872" s="192"/>
      <c r="F872" s="192"/>
      <c r="G872" s="192"/>
      <c r="H872" s="192"/>
      <c r="I872" s="192"/>
    </row>
    <row r="873" spans="1:9" ht="20.25">
      <c r="A873" s="192"/>
      <c r="B873" s="192"/>
      <c r="C873" s="192"/>
      <c r="D873" s="192"/>
      <c r="E873" s="192"/>
      <c r="F873" s="192"/>
      <c r="G873" s="192"/>
      <c r="H873" s="192"/>
      <c r="I873" s="192"/>
    </row>
    <row r="874" spans="1:9" ht="20.25">
      <c r="A874" s="192"/>
      <c r="B874" s="192"/>
      <c r="C874" s="192"/>
      <c r="D874" s="192"/>
      <c r="E874" s="192"/>
      <c r="F874" s="192"/>
      <c r="G874" s="192"/>
      <c r="H874" s="192"/>
      <c r="I874" s="192"/>
    </row>
    <row r="875" spans="1:9" ht="20.25">
      <c r="A875" s="192"/>
      <c r="B875" s="192"/>
      <c r="C875" s="192"/>
      <c r="D875" s="192"/>
      <c r="E875" s="192"/>
      <c r="F875" s="192"/>
      <c r="G875" s="192"/>
      <c r="H875" s="192"/>
      <c r="I875" s="192"/>
    </row>
    <row r="876" spans="1:9" ht="20.25">
      <c r="A876" s="192"/>
      <c r="B876" s="192"/>
      <c r="C876" s="192"/>
      <c r="D876" s="192"/>
      <c r="E876" s="192"/>
      <c r="F876" s="192"/>
      <c r="G876" s="192"/>
      <c r="H876" s="192"/>
      <c r="I876" s="192"/>
    </row>
    <row r="877" spans="1:9" ht="20.25">
      <c r="A877" s="192"/>
      <c r="B877" s="192"/>
      <c r="C877" s="192"/>
      <c r="D877" s="192"/>
      <c r="E877" s="192"/>
      <c r="F877" s="192"/>
      <c r="G877" s="192"/>
      <c r="H877" s="192"/>
      <c r="I877" s="192"/>
    </row>
    <row r="878" spans="1:9" ht="20.25">
      <c r="A878" s="192"/>
      <c r="B878" s="192"/>
      <c r="C878" s="192"/>
      <c r="D878" s="192"/>
      <c r="E878" s="192"/>
      <c r="F878" s="192"/>
      <c r="G878" s="192"/>
      <c r="H878" s="192"/>
      <c r="I878" s="192"/>
    </row>
    <row r="879" spans="1:9" ht="20.25">
      <c r="A879" s="192"/>
      <c r="B879" s="192"/>
      <c r="C879" s="192"/>
      <c r="D879" s="192"/>
      <c r="E879" s="192"/>
      <c r="F879" s="192"/>
      <c r="G879" s="192"/>
      <c r="H879" s="192"/>
      <c r="I879" s="192"/>
    </row>
    <row r="880" spans="1:9" ht="20.25">
      <c r="A880" s="192"/>
      <c r="B880" s="192"/>
      <c r="C880" s="192"/>
      <c r="D880" s="192"/>
      <c r="E880" s="192"/>
      <c r="F880" s="192"/>
      <c r="G880" s="192"/>
      <c r="H880" s="192"/>
      <c r="I880" s="192"/>
    </row>
    <row r="881" spans="1:9" ht="20.25">
      <c r="A881" s="192"/>
      <c r="B881" s="192"/>
      <c r="C881" s="192"/>
      <c r="D881" s="192"/>
      <c r="E881" s="192"/>
      <c r="F881" s="192"/>
      <c r="G881" s="192"/>
      <c r="H881" s="192"/>
      <c r="I881" s="192"/>
    </row>
    <row r="882" spans="1:9" ht="20.25">
      <c r="A882" s="192"/>
      <c r="B882" s="192"/>
      <c r="C882" s="192"/>
      <c r="D882" s="192"/>
      <c r="E882" s="192"/>
      <c r="F882" s="192"/>
      <c r="G882" s="192"/>
      <c r="H882" s="192"/>
      <c r="I882" s="192"/>
    </row>
    <row r="883" spans="1:9" ht="20.25">
      <c r="A883" s="192"/>
      <c r="B883" s="192"/>
      <c r="C883" s="192"/>
      <c r="D883" s="192"/>
      <c r="E883" s="192"/>
      <c r="F883" s="192"/>
      <c r="G883" s="192"/>
      <c r="H883" s="192"/>
      <c r="I883" s="192"/>
    </row>
    <row r="884" spans="1:9" ht="20.25">
      <c r="A884" s="192"/>
      <c r="B884" s="192"/>
      <c r="C884" s="192"/>
      <c r="D884" s="192"/>
      <c r="E884" s="192"/>
      <c r="F884" s="192"/>
      <c r="G884" s="192"/>
      <c r="H884" s="192"/>
      <c r="I884" s="192"/>
    </row>
    <row r="885" spans="1:9" ht="20.25">
      <c r="A885" s="192"/>
      <c r="B885" s="192"/>
      <c r="C885" s="192"/>
      <c r="D885" s="192"/>
      <c r="E885" s="192"/>
      <c r="F885" s="192"/>
      <c r="G885" s="192"/>
      <c r="H885" s="192"/>
      <c r="I885" s="192"/>
    </row>
    <row r="886" spans="1:9" ht="20.25">
      <c r="A886" s="192"/>
      <c r="B886" s="192"/>
      <c r="C886" s="192"/>
      <c r="D886" s="192"/>
      <c r="E886" s="192"/>
      <c r="F886" s="192"/>
      <c r="G886" s="192"/>
      <c r="H886" s="192"/>
      <c r="I886" s="192"/>
    </row>
    <row r="887" spans="1:9" ht="20.25">
      <c r="A887" s="192"/>
      <c r="B887" s="192"/>
      <c r="C887" s="192"/>
      <c r="D887" s="192"/>
      <c r="E887" s="192"/>
      <c r="F887" s="192"/>
      <c r="G887" s="192"/>
      <c r="H887" s="192"/>
      <c r="I887" s="192"/>
    </row>
    <row r="888" spans="1:9" ht="20.25">
      <c r="A888" s="192"/>
      <c r="B888" s="192"/>
      <c r="C888" s="192"/>
      <c r="D888" s="192"/>
      <c r="E888" s="192"/>
      <c r="F888" s="192"/>
      <c r="G888" s="192"/>
      <c r="H888" s="192"/>
      <c r="I888" s="192"/>
    </row>
    <row r="889" spans="1:9" ht="20.25">
      <c r="A889" s="192"/>
      <c r="B889" s="192"/>
      <c r="C889" s="192"/>
      <c r="D889" s="192"/>
      <c r="E889" s="192"/>
      <c r="F889" s="192"/>
      <c r="G889" s="192"/>
      <c r="H889" s="192"/>
      <c r="I889" s="192"/>
    </row>
    <row r="890" spans="1:9" ht="20.25">
      <c r="A890" s="192"/>
      <c r="B890" s="192"/>
      <c r="C890" s="192"/>
      <c r="D890" s="192"/>
      <c r="E890" s="192"/>
      <c r="F890" s="192"/>
      <c r="G890" s="192"/>
      <c r="H890" s="192"/>
      <c r="I890" s="192"/>
    </row>
    <row r="891" spans="1:9" ht="20.25">
      <c r="A891" s="192"/>
      <c r="B891" s="192"/>
      <c r="C891" s="192"/>
      <c r="D891" s="192"/>
      <c r="E891" s="192"/>
      <c r="F891" s="192"/>
      <c r="G891" s="192"/>
      <c r="H891" s="192"/>
      <c r="I891" s="192"/>
    </row>
    <row r="892" spans="1:9" ht="20.25">
      <c r="A892" s="192"/>
      <c r="B892" s="192"/>
      <c r="C892" s="192"/>
      <c r="D892" s="192"/>
      <c r="E892" s="192"/>
      <c r="F892" s="192"/>
      <c r="G892" s="192"/>
      <c r="H892" s="192"/>
      <c r="I892" s="192"/>
    </row>
    <row r="893" spans="1:9" ht="20.25">
      <c r="A893" s="192"/>
      <c r="B893" s="192"/>
      <c r="C893" s="192"/>
      <c r="D893" s="192"/>
      <c r="E893" s="192"/>
      <c r="F893" s="192"/>
      <c r="G893" s="192"/>
      <c r="H893" s="192"/>
      <c r="I893" s="192"/>
    </row>
    <row r="894" spans="1:9" ht="20.25">
      <c r="A894" s="192"/>
      <c r="B894" s="192"/>
      <c r="C894" s="192"/>
      <c r="D894" s="192"/>
      <c r="E894" s="192"/>
      <c r="F894" s="192"/>
      <c r="G894" s="192"/>
      <c r="H894" s="192"/>
      <c r="I894" s="192"/>
    </row>
    <row r="895" spans="1:9" ht="20.25">
      <c r="A895" s="192"/>
      <c r="B895" s="192"/>
      <c r="C895" s="192"/>
      <c r="D895" s="192"/>
      <c r="E895" s="192"/>
      <c r="F895" s="192"/>
      <c r="G895" s="192"/>
      <c r="H895" s="192"/>
      <c r="I895" s="192"/>
    </row>
    <row r="896" spans="1:9" ht="20.25">
      <c r="A896" s="192"/>
      <c r="B896" s="192"/>
      <c r="C896" s="192"/>
      <c r="D896" s="192"/>
      <c r="E896" s="192"/>
      <c r="F896" s="192"/>
      <c r="G896" s="192"/>
      <c r="H896" s="192"/>
      <c r="I896" s="192"/>
    </row>
    <row r="897" spans="1:9" ht="20.25">
      <c r="A897" s="192"/>
      <c r="B897" s="192"/>
      <c r="C897" s="192"/>
      <c r="D897" s="192"/>
      <c r="E897" s="192"/>
      <c r="F897" s="192"/>
      <c r="G897" s="192"/>
      <c r="H897" s="192"/>
      <c r="I897" s="192"/>
    </row>
    <row r="898" spans="1:9" ht="20.25">
      <c r="A898" s="192"/>
      <c r="B898" s="192"/>
      <c r="C898" s="192"/>
      <c r="D898" s="192"/>
      <c r="E898" s="192"/>
      <c r="F898" s="192"/>
      <c r="G898" s="192"/>
      <c r="H898" s="192"/>
      <c r="I898" s="192"/>
    </row>
    <row r="899" spans="1:9" ht="20.25">
      <c r="A899" s="192"/>
      <c r="B899" s="192"/>
      <c r="C899" s="192"/>
      <c r="D899" s="192"/>
      <c r="E899" s="192"/>
      <c r="F899" s="192"/>
      <c r="G899" s="192"/>
      <c r="H899" s="192"/>
      <c r="I899" s="192"/>
    </row>
    <row r="900" spans="1:9" ht="20.25">
      <c r="A900" s="192"/>
      <c r="B900" s="192"/>
      <c r="C900" s="192"/>
      <c r="D900" s="192"/>
      <c r="E900" s="192"/>
      <c r="F900" s="192"/>
      <c r="G900" s="192"/>
      <c r="H900" s="192"/>
      <c r="I900" s="192"/>
    </row>
    <row r="901" spans="1:9" ht="20.25">
      <c r="A901" s="192"/>
      <c r="B901" s="192"/>
      <c r="C901" s="192"/>
      <c r="D901" s="192"/>
      <c r="E901" s="192"/>
      <c r="F901" s="192"/>
      <c r="G901" s="192"/>
      <c r="H901" s="192"/>
      <c r="I901" s="192"/>
    </row>
    <row r="902" spans="1:9" ht="20.25">
      <c r="A902" s="192"/>
      <c r="B902" s="192"/>
      <c r="C902" s="192"/>
      <c r="D902" s="192"/>
      <c r="E902" s="192"/>
      <c r="F902" s="192"/>
      <c r="G902" s="192"/>
      <c r="H902" s="192"/>
      <c r="I902" s="192"/>
    </row>
    <row r="903" spans="1:9" ht="20.25">
      <c r="A903" s="192"/>
      <c r="B903" s="192"/>
      <c r="C903" s="192"/>
      <c r="D903" s="192"/>
      <c r="E903" s="192"/>
      <c r="F903" s="192"/>
      <c r="G903" s="192"/>
      <c r="H903" s="192"/>
      <c r="I903" s="192"/>
    </row>
    <row r="904" spans="1:9" ht="20.25">
      <c r="A904" s="192"/>
      <c r="B904" s="192"/>
      <c r="C904" s="192"/>
      <c r="D904" s="192"/>
      <c r="E904" s="192"/>
      <c r="F904" s="192"/>
      <c r="G904" s="192"/>
      <c r="H904" s="192"/>
      <c r="I904" s="192"/>
    </row>
    <row r="905" spans="1:9" ht="20.25">
      <c r="A905" s="192"/>
      <c r="B905" s="192"/>
      <c r="C905" s="192"/>
      <c r="D905" s="192"/>
      <c r="E905" s="192"/>
      <c r="F905" s="192"/>
      <c r="G905" s="192"/>
      <c r="H905" s="192"/>
      <c r="I905" s="192"/>
    </row>
    <row r="906" spans="1:9" ht="20.25">
      <c r="A906" s="192"/>
      <c r="B906" s="192"/>
      <c r="C906" s="192"/>
      <c r="D906" s="192"/>
      <c r="E906" s="192"/>
      <c r="F906" s="192"/>
      <c r="G906" s="192"/>
      <c r="H906" s="192"/>
      <c r="I906" s="192"/>
    </row>
    <row r="907" spans="1:9" ht="20.25">
      <c r="A907" s="192"/>
      <c r="B907" s="192"/>
      <c r="C907" s="192"/>
      <c r="D907" s="192"/>
      <c r="E907" s="192"/>
      <c r="F907" s="192"/>
      <c r="G907" s="192"/>
      <c r="H907" s="192"/>
      <c r="I907" s="192"/>
    </row>
    <row r="908" spans="1:9" ht="20.25">
      <c r="A908" s="192"/>
      <c r="B908" s="192"/>
      <c r="C908" s="192"/>
      <c r="D908" s="192"/>
      <c r="E908" s="192"/>
      <c r="F908" s="192"/>
      <c r="G908" s="192"/>
      <c r="H908" s="192"/>
      <c r="I908" s="192"/>
    </row>
    <row r="909" spans="1:9" ht="20.25">
      <c r="A909" s="192"/>
      <c r="B909" s="192"/>
      <c r="C909" s="192"/>
      <c r="D909" s="192"/>
      <c r="E909" s="192"/>
      <c r="F909" s="192"/>
      <c r="G909" s="192"/>
      <c r="H909" s="192"/>
      <c r="I909" s="192"/>
    </row>
    <row r="910" spans="1:9" ht="20.25">
      <c r="A910" s="192"/>
      <c r="B910" s="192"/>
      <c r="C910" s="192"/>
      <c r="D910" s="192"/>
      <c r="E910" s="192"/>
      <c r="F910" s="192"/>
      <c r="G910" s="192"/>
      <c r="H910" s="192"/>
      <c r="I910" s="192"/>
    </row>
    <row r="911" spans="1:9" ht="20.25">
      <c r="A911" s="192"/>
      <c r="B911" s="192"/>
      <c r="C911" s="192"/>
      <c r="D911" s="192"/>
      <c r="E911" s="192"/>
      <c r="F911" s="192"/>
      <c r="G911" s="192"/>
      <c r="H911" s="192"/>
      <c r="I911" s="192"/>
    </row>
    <row r="912" spans="1:9" ht="20.25">
      <c r="A912" s="192"/>
      <c r="B912" s="192"/>
      <c r="C912" s="192"/>
      <c r="D912" s="192"/>
      <c r="E912" s="192"/>
      <c r="F912" s="192"/>
      <c r="G912" s="192"/>
      <c r="H912" s="192"/>
      <c r="I912" s="192"/>
    </row>
    <row r="913" spans="1:9" ht="20.25">
      <c r="A913" s="192"/>
      <c r="B913" s="192"/>
      <c r="C913" s="192"/>
      <c r="D913" s="192"/>
      <c r="E913" s="192"/>
      <c r="F913" s="192"/>
      <c r="G913" s="192"/>
      <c r="H913" s="192"/>
      <c r="I913" s="192"/>
    </row>
    <row r="914" spans="1:9" ht="20.25">
      <c r="A914" s="192"/>
      <c r="B914" s="192"/>
      <c r="C914" s="192"/>
      <c r="D914" s="192"/>
      <c r="E914" s="192"/>
      <c r="F914" s="192"/>
      <c r="G914" s="192"/>
      <c r="H914" s="192"/>
      <c r="I914" s="192"/>
    </row>
    <row r="915" spans="1:9" ht="20.25">
      <c r="A915" s="192"/>
      <c r="B915" s="192"/>
      <c r="C915" s="192"/>
      <c r="D915" s="192"/>
      <c r="E915" s="192"/>
      <c r="F915" s="192"/>
      <c r="G915" s="192"/>
      <c r="H915" s="192"/>
      <c r="I915" s="192"/>
    </row>
    <row r="916" spans="1:9" ht="20.25">
      <c r="A916" s="192"/>
      <c r="B916" s="192"/>
      <c r="C916" s="192"/>
      <c r="D916" s="192"/>
      <c r="E916" s="192"/>
      <c r="F916" s="192"/>
      <c r="G916" s="192"/>
      <c r="H916" s="192"/>
      <c r="I916" s="192"/>
    </row>
    <row r="917" spans="1:9" ht="20.25">
      <c r="A917" s="192"/>
      <c r="B917" s="192"/>
      <c r="C917" s="192"/>
      <c r="D917" s="192"/>
      <c r="E917" s="192"/>
      <c r="F917" s="192"/>
      <c r="G917" s="192"/>
      <c r="H917" s="192"/>
      <c r="I917" s="192"/>
    </row>
    <row r="918" spans="1:9" ht="20.25">
      <c r="A918" s="192"/>
      <c r="B918" s="192"/>
      <c r="C918" s="192"/>
      <c r="D918" s="192"/>
      <c r="E918" s="192"/>
      <c r="F918" s="192"/>
      <c r="G918" s="192"/>
      <c r="H918" s="192"/>
      <c r="I918" s="192"/>
    </row>
    <row r="919" spans="1:9" ht="20.25">
      <c r="A919" s="192"/>
      <c r="B919" s="192"/>
      <c r="C919" s="192"/>
      <c r="D919" s="192"/>
      <c r="E919" s="192"/>
      <c r="F919" s="192"/>
      <c r="G919" s="192"/>
      <c r="H919" s="192"/>
      <c r="I919" s="192"/>
    </row>
    <row r="920" spans="1:9" ht="20.25">
      <c r="A920" s="192"/>
      <c r="B920" s="192"/>
      <c r="C920" s="192"/>
      <c r="D920" s="192"/>
      <c r="E920" s="192"/>
      <c r="F920" s="192"/>
      <c r="G920" s="192"/>
      <c r="H920" s="192"/>
      <c r="I920" s="192"/>
    </row>
    <row r="921" spans="1:9" ht="20.25">
      <c r="A921" s="192"/>
      <c r="B921" s="192"/>
      <c r="C921" s="192"/>
      <c r="D921" s="192"/>
      <c r="E921" s="192"/>
      <c r="F921" s="192"/>
      <c r="G921" s="192"/>
      <c r="H921" s="192"/>
      <c r="I921" s="192"/>
    </row>
    <row r="922" spans="1:9" ht="20.25">
      <c r="A922" s="192"/>
      <c r="B922" s="192"/>
      <c r="C922" s="192"/>
      <c r="D922" s="192"/>
      <c r="E922" s="192"/>
      <c r="F922" s="192"/>
      <c r="G922" s="192"/>
      <c r="H922" s="192"/>
      <c r="I922" s="192"/>
    </row>
    <row r="923" spans="1:9" ht="20.25">
      <c r="A923" s="192"/>
      <c r="B923" s="192"/>
      <c r="C923" s="192"/>
      <c r="D923" s="192"/>
      <c r="E923" s="192"/>
      <c r="F923" s="192"/>
      <c r="G923" s="192"/>
      <c r="H923" s="192"/>
      <c r="I923" s="192"/>
    </row>
    <row r="924" spans="1:9" ht="20.25">
      <c r="A924" s="192"/>
      <c r="B924" s="192"/>
      <c r="C924" s="192"/>
      <c r="D924" s="192"/>
      <c r="E924" s="192"/>
      <c r="F924" s="192"/>
      <c r="G924" s="192"/>
      <c r="H924" s="192"/>
      <c r="I924" s="192"/>
    </row>
    <row r="925" spans="1:9" ht="20.25">
      <c r="A925" s="192"/>
      <c r="B925" s="192"/>
      <c r="C925" s="192"/>
      <c r="D925" s="192"/>
      <c r="E925" s="192"/>
      <c r="F925" s="192"/>
      <c r="G925" s="192"/>
      <c r="H925" s="192"/>
      <c r="I925" s="192"/>
    </row>
    <row r="926" spans="1:9" ht="20.25">
      <c r="A926" s="192"/>
      <c r="B926" s="192"/>
      <c r="C926" s="192"/>
      <c r="D926" s="192"/>
      <c r="E926" s="192"/>
      <c r="F926" s="192"/>
      <c r="G926" s="192"/>
      <c r="H926" s="192"/>
      <c r="I926" s="192"/>
    </row>
    <row r="927" spans="1:9" ht="20.25">
      <c r="A927" s="192"/>
      <c r="B927" s="192"/>
      <c r="C927" s="192"/>
      <c r="D927" s="192"/>
      <c r="E927" s="192"/>
      <c r="F927" s="192"/>
      <c r="G927" s="192"/>
      <c r="H927" s="192"/>
      <c r="I927" s="192"/>
    </row>
    <row r="928" spans="1:9" ht="20.25">
      <c r="A928" s="192"/>
      <c r="B928" s="192"/>
      <c r="C928" s="192"/>
      <c r="D928" s="192"/>
      <c r="E928" s="192"/>
      <c r="F928" s="192"/>
      <c r="G928" s="192"/>
      <c r="H928" s="192"/>
      <c r="I928" s="192"/>
    </row>
    <row r="929" spans="1:9" ht="20.25">
      <c r="A929" s="192"/>
      <c r="B929" s="192"/>
      <c r="C929" s="192"/>
      <c r="D929" s="192"/>
      <c r="E929" s="192"/>
      <c r="F929" s="192"/>
      <c r="G929" s="192"/>
      <c r="H929" s="192"/>
      <c r="I929" s="192"/>
    </row>
    <row r="930" spans="1:9" ht="20.25">
      <c r="A930" s="192"/>
      <c r="B930" s="192"/>
      <c r="C930" s="192"/>
      <c r="D930" s="192"/>
      <c r="E930" s="192"/>
      <c r="F930" s="192"/>
      <c r="G930" s="192"/>
      <c r="H930" s="192"/>
      <c r="I930" s="192"/>
    </row>
    <row r="931" spans="1:9" ht="20.25">
      <c r="A931" s="192"/>
      <c r="B931" s="192"/>
      <c r="C931" s="192"/>
      <c r="D931" s="192"/>
      <c r="E931" s="192"/>
      <c r="F931" s="192"/>
      <c r="G931" s="192"/>
      <c r="H931" s="192"/>
      <c r="I931" s="192"/>
    </row>
    <row r="932" spans="1:9" ht="20.25">
      <c r="A932" s="192"/>
      <c r="B932" s="192"/>
      <c r="C932" s="192"/>
      <c r="D932" s="192"/>
      <c r="E932" s="192"/>
      <c r="F932" s="192"/>
      <c r="G932" s="192"/>
      <c r="H932" s="192"/>
      <c r="I932" s="192"/>
    </row>
    <row r="933" spans="1:9" ht="20.25">
      <c r="A933" s="192"/>
      <c r="B933" s="192"/>
      <c r="C933" s="192"/>
      <c r="D933" s="192"/>
      <c r="E933" s="192"/>
      <c r="F933" s="192"/>
      <c r="G933" s="192"/>
      <c r="H933" s="192"/>
      <c r="I933" s="192"/>
    </row>
    <row r="934" spans="1:9" ht="20.25">
      <c r="A934" s="192"/>
      <c r="B934" s="192"/>
      <c r="C934" s="192"/>
      <c r="D934" s="192"/>
      <c r="E934" s="192"/>
      <c r="F934" s="192"/>
      <c r="G934" s="192"/>
      <c r="H934" s="192"/>
      <c r="I934" s="192"/>
    </row>
    <row r="935" spans="1:9" ht="20.25">
      <c r="A935" s="192"/>
      <c r="B935" s="192"/>
      <c r="C935" s="192"/>
      <c r="D935" s="192"/>
      <c r="E935" s="192"/>
      <c r="F935" s="192"/>
      <c r="G935" s="192"/>
      <c r="H935" s="192"/>
      <c r="I935" s="192"/>
    </row>
    <row r="936" spans="1:9" ht="20.25">
      <c r="A936" s="192"/>
      <c r="B936" s="192"/>
      <c r="C936" s="192"/>
      <c r="D936" s="192"/>
      <c r="E936" s="192"/>
      <c r="F936" s="192"/>
      <c r="G936" s="192"/>
      <c r="H936" s="192"/>
      <c r="I936" s="192"/>
    </row>
    <row r="937" spans="1:9" ht="20.25">
      <c r="A937" s="192"/>
      <c r="B937" s="192"/>
      <c r="C937" s="192"/>
      <c r="D937" s="192"/>
      <c r="E937" s="192"/>
      <c r="F937" s="192"/>
      <c r="G937" s="192"/>
      <c r="H937" s="192"/>
      <c r="I937" s="192"/>
    </row>
    <row r="938" spans="1:9" ht="20.25">
      <c r="A938" s="192"/>
      <c r="B938" s="192"/>
      <c r="C938" s="192"/>
      <c r="D938" s="192"/>
      <c r="E938" s="192"/>
      <c r="F938" s="192"/>
      <c r="G938" s="192"/>
      <c r="H938" s="192"/>
      <c r="I938" s="192"/>
    </row>
    <row r="939" spans="1:9" ht="20.25">
      <c r="A939" s="192"/>
      <c r="B939" s="192"/>
      <c r="C939" s="192"/>
      <c r="D939" s="192"/>
      <c r="E939" s="192"/>
      <c r="F939" s="192"/>
      <c r="G939" s="192"/>
      <c r="H939" s="192"/>
      <c r="I939" s="192"/>
    </row>
    <row r="940" spans="1:9" ht="20.25">
      <c r="A940" s="192"/>
      <c r="B940" s="192"/>
      <c r="C940" s="192"/>
      <c r="D940" s="192"/>
      <c r="E940" s="192"/>
      <c r="F940" s="192"/>
      <c r="G940" s="192"/>
      <c r="H940" s="192"/>
      <c r="I940" s="192"/>
    </row>
    <row r="941" spans="1:9" ht="20.25">
      <c r="A941" s="192"/>
      <c r="B941" s="192"/>
      <c r="C941" s="192"/>
      <c r="D941" s="192"/>
      <c r="E941" s="192"/>
      <c r="F941" s="192"/>
      <c r="G941" s="192"/>
      <c r="H941" s="192"/>
      <c r="I941" s="192"/>
    </row>
    <row r="942" spans="1:9" ht="20.25">
      <c r="A942" s="192"/>
      <c r="B942" s="192"/>
      <c r="C942" s="192"/>
      <c r="D942" s="192"/>
      <c r="E942" s="192"/>
      <c r="F942" s="192"/>
      <c r="G942" s="192"/>
      <c r="H942" s="192"/>
      <c r="I942" s="192"/>
    </row>
    <row r="943" spans="1:9" ht="20.25">
      <c r="A943" s="192"/>
      <c r="B943" s="192"/>
      <c r="C943" s="192"/>
      <c r="D943" s="192"/>
      <c r="E943" s="192"/>
      <c r="F943" s="192"/>
      <c r="G943" s="192"/>
      <c r="H943" s="192"/>
      <c r="I943" s="192"/>
    </row>
    <row r="944" spans="1:9" ht="20.25">
      <c r="A944" s="192"/>
      <c r="B944" s="192"/>
      <c r="C944" s="192"/>
      <c r="D944" s="192"/>
      <c r="E944" s="192"/>
      <c r="F944" s="192"/>
      <c r="G944" s="192"/>
      <c r="H944" s="192"/>
      <c r="I944" s="192"/>
    </row>
    <row r="945" spans="1:9" ht="20.25">
      <c r="A945" s="192"/>
      <c r="B945" s="192"/>
      <c r="C945" s="192"/>
      <c r="D945" s="192"/>
      <c r="E945" s="192"/>
      <c r="F945" s="192"/>
      <c r="G945" s="192"/>
      <c r="H945" s="192"/>
      <c r="I945" s="192"/>
    </row>
    <row r="946" spans="1:9" ht="20.25">
      <c r="A946" s="192"/>
      <c r="B946" s="192"/>
      <c r="C946" s="192"/>
      <c r="D946" s="192"/>
      <c r="E946" s="192"/>
      <c r="F946" s="192"/>
      <c r="G946" s="192"/>
      <c r="H946" s="192"/>
      <c r="I946" s="192"/>
    </row>
    <row r="947" spans="1:9" ht="20.25">
      <c r="A947" s="192"/>
      <c r="B947" s="192"/>
      <c r="C947" s="192"/>
      <c r="D947" s="192"/>
      <c r="E947" s="192"/>
      <c r="F947" s="192"/>
      <c r="G947" s="192"/>
      <c r="H947" s="192"/>
      <c r="I947" s="192"/>
    </row>
    <row r="948" spans="1:9" ht="20.25">
      <c r="A948" s="192"/>
      <c r="B948" s="192"/>
      <c r="C948" s="192"/>
      <c r="D948" s="192"/>
      <c r="E948" s="192"/>
      <c r="F948" s="192"/>
      <c r="G948" s="192"/>
      <c r="H948" s="192"/>
      <c r="I948" s="192"/>
    </row>
    <row r="949" spans="1:9" ht="20.25">
      <c r="A949" s="192"/>
      <c r="B949" s="192"/>
      <c r="C949" s="192"/>
      <c r="D949" s="192"/>
      <c r="E949" s="192"/>
      <c r="F949" s="192"/>
      <c r="G949" s="192"/>
      <c r="H949" s="192"/>
      <c r="I949" s="192"/>
    </row>
    <row r="950" spans="1:9" ht="20.25">
      <c r="A950" s="192"/>
      <c r="B950" s="192"/>
      <c r="C950" s="192"/>
      <c r="D950" s="192"/>
      <c r="E950" s="192"/>
      <c r="F950" s="192"/>
      <c r="G950" s="192"/>
      <c r="H950" s="192"/>
      <c r="I950" s="192"/>
    </row>
    <row r="951" spans="1:9" ht="20.25">
      <c r="A951" s="192"/>
      <c r="B951" s="192"/>
      <c r="C951" s="192"/>
      <c r="D951" s="192"/>
      <c r="E951" s="192"/>
      <c r="F951" s="192"/>
      <c r="G951" s="192"/>
      <c r="H951" s="192"/>
      <c r="I951" s="192"/>
    </row>
  </sheetData>
  <mergeCells count="41">
    <mergeCell ref="A34:I35"/>
    <mergeCell ref="A36:I36"/>
    <mergeCell ref="B38:C38"/>
    <mergeCell ref="F38:G38"/>
    <mergeCell ref="B39:C39"/>
    <mergeCell ref="F33:H33"/>
    <mergeCell ref="F22:H22"/>
    <mergeCell ref="F23:H23"/>
    <mergeCell ref="F24:H24"/>
    <mergeCell ref="F25:H25"/>
    <mergeCell ref="F26:H26"/>
    <mergeCell ref="F27:H27"/>
    <mergeCell ref="F28:H28"/>
    <mergeCell ref="F29:H29"/>
    <mergeCell ref="F30:H30"/>
    <mergeCell ref="F31:H31"/>
    <mergeCell ref="F32:H32"/>
    <mergeCell ref="F21:H21"/>
    <mergeCell ref="F10:H10"/>
    <mergeCell ref="F11:H11"/>
    <mergeCell ref="F12:H12"/>
    <mergeCell ref="F13:H13"/>
    <mergeCell ref="F14:H14"/>
    <mergeCell ref="F15:H15"/>
    <mergeCell ref="F16:H16"/>
    <mergeCell ref="F17:H17"/>
    <mergeCell ref="F18:H18"/>
    <mergeCell ref="F19:H19"/>
    <mergeCell ref="F20:H20"/>
    <mergeCell ref="F9:H9"/>
    <mergeCell ref="H2:I2"/>
    <mergeCell ref="A3:I3"/>
    <mergeCell ref="B4:D4"/>
    <mergeCell ref="F4:G4"/>
    <mergeCell ref="B5:D5"/>
    <mergeCell ref="F5:G5"/>
    <mergeCell ref="B6:D6"/>
    <mergeCell ref="F6:G6"/>
    <mergeCell ref="B7:D7"/>
    <mergeCell ref="F7:G7"/>
    <mergeCell ref="B8:G8"/>
  </mergeCells>
  <phoneticPr fontId="22" type="noConversion"/>
  <printOptions horizontalCentered="1"/>
  <pageMargins left="0.59055118110236227" right="0.59055118110236227" top="0.59055118110236227" bottom="0.39370078740157483" header="0.51181102362204722" footer="0.51181102362204722"/>
  <pageSetup paperSize="9" orientation="portrait" verticalDpi="180" r:id="rId1"/>
  <headerFooter alignWithMargins="0"/>
</worksheet>
</file>

<file path=xl/worksheets/sheet2.xml><?xml version="1.0" encoding="utf-8"?>
<worksheet xmlns="http://schemas.openxmlformats.org/spreadsheetml/2006/main" xmlns:r="http://schemas.openxmlformats.org/officeDocument/2006/relationships">
  <sheetPr codeName="Sheet9"/>
  <dimension ref="A1:CC535"/>
  <sheetViews>
    <sheetView tabSelected="1" view="pageBreakPreview" zoomScaleSheetLayoutView="100" zoomScalePageLayoutView="70" workbookViewId="0">
      <selection activeCell="H12" sqref="H12:J12"/>
    </sheetView>
  </sheetViews>
  <sheetFormatPr defaultColWidth="3.125" defaultRowHeight="18" customHeight="1"/>
  <cols>
    <col min="1" max="2" width="2.375" style="12" customWidth="1"/>
    <col min="3" max="5" width="3" style="12" customWidth="1"/>
    <col min="6" max="10" width="2.625" style="12" customWidth="1"/>
    <col min="11" max="11" width="2.375" style="12" customWidth="1"/>
    <col min="12" max="12" width="3.75" style="12" customWidth="1"/>
    <col min="13" max="13" width="2.625" style="12" customWidth="1"/>
    <col min="14" max="14" width="4.625" style="12" customWidth="1"/>
    <col min="15" max="15" width="3" style="12" customWidth="1"/>
    <col min="16" max="16" width="4.25" style="12" customWidth="1"/>
    <col min="17" max="17" width="2.25" style="12" customWidth="1"/>
    <col min="18" max="18" width="2.375" style="12" customWidth="1"/>
    <col min="19" max="21" width="4.75" style="12" customWidth="1"/>
    <col min="22" max="22" width="7" style="12" customWidth="1"/>
    <col min="23" max="23" width="8.25" style="12" customWidth="1"/>
    <col min="24" max="28" width="2.875" style="12" customWidth="1"/>
    <col min="29" max="29" width="9.25" style="12" customWidth="1"/>
    <col min="30" max="30" width="4.75" style="12" customWidth="1"/>
    <col min="31" max="31" width="4.625" style="12" customWidth="1"/>
    <col min="32" max="33" width="9.75" style="23" customWidth="1"/>
    <col min="34" max="35" width="8.875" style="26" customWidth="1"/>
    <col min="36" max="36" width="8.5" style="26" customWidth="1"/>
    <col min="37" max="37" width="11.875" style="26" customWidth="1"/>
    <col min="38" max="38" width="12" style="26" customWidth="1"/>
    <col min="39" max="40" width="11.875" style="26" customWidth="1"/>
    <col min="41" max="41" width="11.5" style="26" customWidth="1"/>
    <col min="42" max="42" width="11.375" style="26" customWidth="1"/>
    <col min="43" max="43" width="7.875" style="26" customWidth="1"/>
    <col min="44" max="44" width="8.875" style="26" customWidth="1"/>
    <col min="45" max="45" width="7.625" style="26" customWidth="1"/>
    <col min="46" max="46" width="12.875" style="26" customWidth="1"/>
    <col min="47" max="47" width="11.5" style="26" customWidth="1"/>
    <col min="48" max="48" width="10" style="26" customWidth="1"/>
    <col min="49" max="49" width="12.75" style="12" customWidth="1"/>
    <col min="50" max="50" width="11.375" style="12" customWidth="1"/>
    <col min="51" max="51" width="13.125" style="12" customWidth="1"/>
    <col min="52" max="55" width="8.5" style="12" customWidth="1"/>
    <col min="56" max="61" width="6.875" style="12" customWidth="1"/>
    <col min="62" max="66" width="3.125" style="12"/>
    <col min="67" max="67" width="4.625" style="12" customWidth="1"/>
    <col min="68" max="243" width="3.125" style="12"/>
    <col min="244" max="245" width="2.625" style="12" customWidth="1"/>
    <col min="246" max="248" width="3.25" style="12" customWidth="1"/>
    <col min="249" max="250" width="3" style="12" customWidth="1"/>
    <col min="251" max="253" width="3.25" style="12" customWidth="1"/>
    <col min="254" max="255" width="2.375" style="12" customWidth="1"/>
    <col min="256" max="261" width="3" style="12" customWidth="1"/>
    <col min="262" max="264" width="3.875" style="12" customWidth="1"/>
    <col min="265" max="266" width="9.875" style="12" customWidth="1"/>
    <col min="267" max="271" width="2.5" style="12" customWidth="1"/>
    <col min="272" max="274" width="4.625" style="12" customWidth="1"/>
    <col min="275" max="275" width="6.5" style="12" bestFit="1" customWidth="1"/>
    <col min="276" max="279" width="8.5" style="12" bestFit="1" customWidth="1"/>
    <col min="280" max="283" width="12.625" style="12" bestFit="1" customWidth="1"/>
    <col min="284" max="285" width="12.5" style="12" bestFit="1" customWidth="1"/>
    <col min="286" max="287" width="12.625" style="12" bestFit="1" customWidth="1"/>
    <col min="288" max="288" width="12.5" style="12" bestFit="1" customWidth="1"/>
    <col min="289" max="294" width="12" style="12" customWidth="1"/>
    <col min="295" max="297" width="6.625" style="12" customWidth="1"/>
    <col min="298" max="302" width="7.625" style="12" customWidth="1"/>
    <col min="303" max="304" width="12.875" style="12" bestFit="1" customWidth="1"/>
    <col min="305" max="322" width="3.125" style="12"/>
    <col min="323" max="323" width="4.625" style="12" customWidth="1"/>
    <col min="324" max="499" width="3.125" style="12"/>
    <col min="500" max="501" width="2.625" style="12" customWidth="1"/>
    <col min="502" max="504" width="3.25" style="12" customWidth="1"/>
    <col min="505" max="506" width="3" style="12" customWidth="1"/>
    <col min="507" max="509" width="3.25" style="12" customWidth="1"/>
    <col min="510" max="511" width="2.375" style="12" customWidth="1"/>
    <col min="512" max="517" width="3" style="12" customWidth="1"/>
    <col min="518" max="520" width="3.875" style="12" customWidth="1"/>
    <col min="521" max="522" width="9.875" style="12" customWidth="1"/>
    <col min="523" max="527" width="2.5" style="12" customWidth="1"/>
    <col min="528" max="530" width="4.625" style="12" customWidth="1"/>
    <col min="531" max="531" width="6.5" style="12" bestFit="1" customWidth="1"/>
    <col min="532" max="535" width="8.5" style="12" bestFit="1" customWidth="1"/>
    <col min="536" max="539" width="12.625" style="12" bestFit="1" customWidth="1"/>
    <col min="540" max="541" width="12.5" style="12" bestFit="1" customWidth="1"/>
    <col min="542" max="543" width="12.625" style="12" bestFit="1" customWidth="1"/>
    <col min="544" max="544" width="12.5" style="12" bestFit="1" customWidth="1"/>
    <col min="545" max="550" width="12" style="12" customWidth="1"/>
    <col min="551" max="553" width="6.625" style="12" customWidth="1"/>
    <col min="554" max="558" width="7.625" style="12" customWidth="1"/>
    <col min="559" max="560" width="12.875" style="12" bestFit="1" customWidth="1"/>
    <col min="561" max="578" width="3.125" style="12"/>
    <col min="579" max="579" width="4.625" style="12" customWidth="1"/>
    <col min="580" max="755" width="3.125" style="12"/>
    <col min="756" max="757" width="2.625" style="12" customWidth="1"/>
    <col min="758" max="760" width="3.25" style="12" customWidth="1"/>
    <col min="761" max="762" width="3" style="12" customWidth="1"/>
    <col min="763" max="765" width="3.25" style="12" customWidth="1"/>
    <col min="766" max="767" width="2.375" style="12" customWidth="1"/>
    <col min="768" max="773" width="3" style="12" customWidth="1"/>
    <col min="774" max="776" width="3.875" style="12" customWidth="1"/>
    <col min="777" max="778" width="9.875" style="12" customWidth="1"/>
    <col min="779" max="783" width="2.5" style="12" customWidth="1"/>
    <col min="784" max="786" width="4.625" style="12" customWidth="1"/>
    <col min="787" max="787" width="6.5" style="12" bestFit="1" customWidth="1"/>
    <col min="788" max="791" width="8.5" style="12" bestFit="1" customWidth="1"/>
    <col min="792" max="795" width="12.625" style="12" bestFit="1" customWidth="1"/>
    <col min="796" max="797" width="12.5" style="12" bestFit="1" customWidth="1"/>
    <col min="798" max="799" width="12.625" style="12" bestFit="1" customWidth="1"/>
    <col min="800" max="800" width="12.5" style="12" bestFit="1" customWidth="1"/>
    <col min="801" max="806" width="12" style="12" customWidth="1"/>
    <col min="807" max="809" width="6.625" style="12" customWidth="1"/>
    <col min="810" max="814" width="7.625" style="12" customWidth="1"/>
    <col min="815" max="816" width="12.875" style="12" bestFit="1" customWidth="1"/>
    <col min="817" max="834" width="3.125" style="12"/>
    <col min="835" max="835" width="4.625" style="12" customWidth="1"/>
    <col min="836" max="1011" width="3.125" style="12"/>
    <col min="1012" max="1013" width="2.625" style="12" customWidth="1"/>
    <col min="1014" max="1016" width="3.25" style="12" customWidth="1"/>
    <col min="1017" max="1018" width="3" style="12" customWidth="1"/>
    <col min="1019" max="1021" width="3.25" style="12" customWidth="1"/>
    <col min="1022" max="1023" width="2.375" style="12" customWidth="1"/>
    <col min="1024" max="1029" width="3" style="12" customWidth="1"/>
    <col min="1030" max="1032" width="3.875" style="12" customWidth="1"/>
    <col min="1033" max="1034" width="9.875" style="12" customWidth="1"/>
    <col min="1035" max="1039" width="2.5" style="12" customWidth="1"/>
    <col min="1040" max="1042" width="4.625" style="12" customWidth="1"/>
    <col min="1043" max="1043" width="6.5" style="12" bestFit="1" customWidth="1"/>
    <col min="1044" max="1047" width="8.5" style="12" bestFit="1" customWidth="1"/>
    <col min="1048" max="1051" width="12.625" style="12" bestFit="1" customWidth="1"/>
    <col min="1052" max="1053" width="12.5" style="12" bestFit="1" customWidth="1"/>
    <col min="1054" max="1055" width="12.625" style="12" bestFit="1" customWidth="1"/>
    <col min="1056" max="1056" width="12.5" style="12" bestFit="1" customWidth="1"/>
    <col min="1057" max="1062" width="12" style="12" customWidth="1"/>
    <col min="1063" max="1065" width="6.625" style="12" customWidth="1"/>
    <col min="1066" max="1070" width="7.625" style="12" customWidth="1"/>
    <col min="1071" max="1072" width="12.875" style="12" bestFit="1" customWidth="1"/>
    <col min="1073" max="1090" width="3.125" style="12"/>
    <col min="1091" max="1091" width="4.625" style="12" customWidth="1"/>
    <col min="1092" max="1267" width="3.125" style="12"/>
    <col min="1268" max="1269" width="2.625" style="12" customWidth="1"/>
    <col min="1270" max="1272" width="3.25" style="12" customWidth="1"/>
    <col min="1273" max="1274" width="3" style="12" customWidth="1"/>
    <col min="1275" max="1277" width="3.25" style="12" customWidth="1"/>
    <col min="1278" max="1279" width="2.375" style="12" customWidth="1"/>
    <col min="1280" max="1285" width="3" style="12" customWidth="1"/>
    <col min="1286" max="1288" width="3.875" style="12" customWidth="1"/>
    <col min="1289" max="1290" width="9.875" style="12" customWidth="1"/>
    <col min="1291" max="1295" width="2.5" style="12" customWidth="1"/>
    <col min="1296" max="1298" width="4.625" style="12" customWidth="1"/>
    <col min="1299" max="1299" width="6.5" style="12" bestFit="1" customWidth="1"/>
    <col min="1300" max="1303" width="8.5" style="12" bestFit="1" customWidth="1"/>
    <col min="1304" max="1307" width="12.625" style="12" bestFit="1" customWidth="1"/>
    <col min="1308" max="1309" width="12.5" style="12" bestFit="1" customWidth="1"/>
    <col min="1310" max="1311" width="12.625" style="12" bestFit="1" customWidth="1"/>
    <col min="1312" max="1312" width="12.5" style="12" bestFit="1" customWidth="1"/>
    <col min="1313" max="1318" width="12" style="12" customWidth="1"/>
    <col min="1319" max="1321" width="6.625" style="12" customWidth="1"/>
    <col min="1322" max="1326" width="7.625" style="12" customWidth="1"/>
    <col min="1327" max="1328" width="12.875" style="12" bestFit="1" customWidth="1"/>
    <col min="1329" max="1346" width="3.125" style="12"/>
    <col min="1347" max="1347" width="4.625" style="12" customWidth="1"/>
    <col min="1348" max="1523" width="3.125" style="12"/>
    <col min="1524" max="1525" width="2.625" style="12" customWidth="1"/>
    <col min="1526" max="1528" width="3.25" style="12" customWidth="1"/>
    <col min="1529" max="1530" width="3" style="12" customWidth="1"/>
    <col min="1531" max="1533" width="3.25" style="12" customWidth="1"/>
    <col min="1534" max="1535" width="2.375" style="12" customWidth="1"/>
    <col min="1536" max="1541" width="3" style="12" customWidth="1"/>
    <col min="1542" max="1544" width="3.875" style="12" customWidth="1"/>
    <col min="1545" max="1546" width="9.875" style="12" customWidth="1"/>
    <col min="1547" max="1551" width="2.5" style="12" customWidth="1"/>
    <col min="1552" max="1554" width="4.625" style="12" customWidth="1"/>
    <col min="1555" max="1555" width="6.5" style="12" bestFit="1" customWidth="1"/>
    <col min="1556" max="1559" width="8.5" style="12" bestFit="1" customWidth="1"/>
    <col min="1560" max="1563" width="12.625" style="12" bestFit="1" customWidth="1"/>
    <col min="1564" max="1565" width="12.5" style="12" bestFit="1" customWidth="1"/>
    <col min="1566" max="1567" width="12.625" style="12" bestFit="1" customWidth="1"/>
    <col min="1568" max="1568" width="12.5" style="12" bestFit="1" customWidth="1"/>
    <col min="1569" max="1574" width="12" style="12" customWidth="1"/>
    <col min="1575" max="1577" width="6.625" style="12" customWidth="1"/>
    <col min="1578" max="1582" width="7.625" style="12" customWidth="1"/>
    <col min="1583" max="1584" width="12.875" style="12" bestFit="1" customWidth="1"/>
    <col min="1585" max="1602" width="3.125" style="12"/>
    <col min="1603" max="1603" width="4.625" style="12" customWidth="1"/>
    <col min="1604" max="1779" width="3.125" style="12"/>
    <col min="1780" max="1781" width="2.625" style="12" customWidth="1"/>
    <col min="1782" max="1784" width="3.25" style="12" customWidth="1"/>
    <col min="1785" max="1786" width="3" style="12" customWidth="1"/>
    <col min="1787" max="1789" width="3.25" style="12" customWidth="1"/>
    <col min="1790" max="1791" width="2.375" style="12" customWidth="1"/>
    <col min="1792" max="1797" width="3" style="12" customWidth="1"/>
    <col min="1798" max="1800" width="3.875" style="12" customWidth="1"/>
    <col min="1801" max="1802" width="9.875" style="12" customWidth="1"/>
    <col min="1803" max="1807" width="2.5" style="12" customWidth="1"/>
    <col min="1808" max="1810" width="4.625" style="12" customWidth="1"/>
    <col min="1811" max="1811" width="6.5" style="12" bestFit="1" customWidth="1"/>
    <col min="1812" max="1815" width="8.5" style="12" bestFit="1" customWidth="1"/>
    <col min="1816" max="1819" width="12.625" style="12" bestFit="1" customWidth="1"/>
    <col min="1820" max="1821" width="12.5" style="12" bestFit="1" customWidth="1"/>
    <col min="1822" max="1823" width="12.625" style="12" bestFit="1" customWidth="1"/>
    <col min="1824" max="1824" width="12.5" style="12" bestFit="1" customWidth="1"/>
    <col min="1825" max="1830" width="12" style="12" customWidth="1"/>
    <col min="1831" max="1833" width="6.625" style="12" customWidth="1"/>
    <col min="1834" max="1838" width="7.625" style="12" customWidth="1"/>
    <col min="1839" max="1840" width="12.875" style="12" bestFit="1" customWidth="1"/>
    <col min="1841" max="1858" width="3.125" style="12"/>
    <col min="1859" max="1859" width="4.625" style="12" customWidth="1"/>
    <col min="1860" max="2035" width="3.125" style="12"/>
    <col min="2036" max="2037" width="2.625" style="12" customWidth="1"/>
    <col min="2038" max="2040" width="3.25" style="12" customWidth="1"/>
    <col min="2041" max="2042" width="3" style="12" customWidth="1"/>
    <col min="2043" max="2045" width="3.25" style="12" customWidth="1"/>
    <col min="2046" max="2047" width="2.375" style="12" customWidth="1"/>
    <col min="2048" max="2053" width="3" style="12" customWidth="1"/>
    <col min="2054" max="2056" width="3.875" style="12" customWidth="1"/>
    <col min="2057" max="2058" width="9.875" style="12" customWidth="1"/>
    <col min="2059" max="2063" width="2.5" style="12" customWidth="1"/>
    <col min="2064" max="2066" width="4.625" style="12" customWidth="1"/>
    <col min="2067" max="2067" width="6.5" style="12" bestFit="1" customWidth="1"/>
    <col min="2068" max="2071" width="8.5" style="12" bestFit="1" customWidth="1"/>
    <col min="2072" max="2075" width="12.625" style="12" bestFit="1" customWidth="1"/>
    <col min="2076" max="2077" width="12.5" style="12" bestFit="1" customWidth="1"/>
    <col min="2078" max="2079" width="12.625" style="12" bestFit="1" customWidth="1"/>
    <col min="2080" max="2080" width="12.5" style="12" bestFit="1" customWidth="1"/>
    <col min="2081" max="2086" width="12" style="12" customWidth="1"/>
    <col min="2087" max="2089" width="6.625" style="12" customWidth="1"/>
    <col min="2090" max="2094" width="7.625" style="12" customWidth="1"/>
    <col min="2095" max="2096" width="12.875" style="12" bestFit="1" customWidth="1"/>
    <col min="2097" max="2114" width="3.125" style="12"/>
    <col min="2115" max="2115" width="4.625" style="12" customWidth="1"/>
    <col min="2116" max="2291" width="3.125" style="12"/>
    <col min="2292" max="2293" width="2.625" style="12" customWidth="1"/>
    <col min="2294" max="2296" width="3.25" style="12" customWidth="1"/>
    <col min="2297" max="2298" width="3" style="12" customWidth="1"/>
    <col min="2299" max="2301" width="3.25" style="12" customWidth="1"/>
    <col min="2302" max="2303" width="2.375" style="12" customWidth="1"/>
    <col min="2304" max="2309" width="3" style="12" customWidth="1"/>
    <col min="2310" max="2312" width="3.875" style="12" customWidth="1"/>
    <col min="2313" max="2314" width="9.875" style="12" customWidth="1"/>
    <col min="2315" max="2319" width="2.5" style="12" customWidth="1"/>
    <col min="2320" max="2322" width="4.625" style="12" customWidth="1"/>
    <col min="2323" max="2323" width="6.5" style="12" bestFit="1" customWidth="1"/>
    <col min="2324" max="2327" width="8.5" style="12" bestFit="1" customWidth="1"/>
    <col min="2328" max="2331" width="12.625" style="12" bestFit="1" customWidth="1"/>
    <col min="2332" max="2333" width="12.5" style="12" bestFit="1" customWidth="1"/>
    <col min="2334" max="2335" width="12.625" style="12" bestFit="1" customWidth="1"/>
    <col min="2336" max="2336" width="12.5" style="12" bestFit="1" customWidth="1"/>
    <col min="2337" max="2342" width="12" style="12" customWidth="1"/>
    <col min="2343" max="2345" width="6.625" style="12" customWidth="1"/>
    <col min="2346" max="2350" width="7.625" style="12" customWidth="1"/>
    <col min="2351" max="2352" width="12.875" style="12" bestFit="1" customWidth="1"/>
    <col min="2353" max="2370" width="3.125" style="12"/>
    <col min="2371" max="2371" width="4.625" style="12" customWidth="1"/>
    <col min="2372" max="2547" width="3.125" style="12"/>
    <col min="2548" max="2549" width="2.625" style="12" customWidth="1"/>
    <col min="2550" max="2552" width="3.25" style="12" customWidth="1"/>
    <col min="2553" max="2554" width="3" style="12" customWidth="1"/>
    <col min="2555" max="2557" width="3.25" style="12" customWidth="1"/>
    <col min="2558" max="2559" width="2.375" style="12" customWidth="1"/>
    <col min="2560" max="2565" width="3" style="12" customWidth="1"/>
    <col min="2566" max="2568" width="3.875" style="12" customWidth="1"/>
    <col min="2569" max="2570" width="9.875" style="12" customWidth="1"/>
    <col min="2571" max="2575" width="2.5" style="12" customWidth="1"/>
    <col min="2576" max="2578" width="4.625" style="12" customWidth="1"/>
    <col min="2579" max="2579" width="6.5" style="12" bestFit="1" customWidth="1"/>
    <col min="2580" max="2583" width="8.5" style="12" bestFit="1" customWidth="1"/>
    <col min="2584" max="2587" width="12.625" style="12" bestFit="1" customWidth="1"/>
    <col min="2588" max="2589" width="12.5" style="12" bestFit="1" customWidth="1"/>
    <col min="2590" max="2591" width="12.625" style="12" bestFit="1" customWidth="1"/>
    <col min="2592" max="2592" width="12.5" style="12" bestFit="1" customWidth="1"/>
    <col min="2593" max="2598" width="12" style="12" customWidth="1"/>
    <col min="2599" max="2601" width="6.625" style="12" customWidth="1"/>
    <col min="2602" max="2606" width="7.625" style="12" customWidth="1"/>
    <col min="2607" max="2608" width="12.875" style="12" bestFit="1" customWidth="1"/>
    <col min="2609" max="2626" width="3.125" style="12"/>
    <col min="2627" max="2627" width="4.625" style="12" customWidth="1"/>
    <col min="2628" max="2803" width="3.125" style="12"/>
    <col min="2804" max="2805" width="2.625" style="12" customWidth="1"/>
    <col min="2806" max="2808" width="3.25" style="12" customWidth="1"/>
    <col min="2809" max="2810" width="3" style="12" customWidth="1"/>
    <col min="2811" max="2813" width="3.25" style="12" customWidth="1"/>
    <col min="2814" max="2815" width="2.375" style="12" customWidth="1"/>
    <col min="2816" max="2821" width="3" style="12" customWidth="1"/>
    <col min="2822" max="2824" width="3.875" style="12" customWidth="1"/>
    <col min="2825" max="2826" width="9.875" style="12" customWidth="1"/>
    <col min="2827" max="2831" width="2.5" style="12" customWidth="1"/>
    <col min="2832" max="2834" width="4.625" style="12" customWidth="1"/>
    <col min="2835" max="2835" width="6.5" style="12" bestFit="1" customWidth="1"/>
    <col min="2836" max="2839" width="8.5" style="12" bestFit="1" customWidth="1"/>
    <col min="2840" max="2843" width="12.625" style="12" bestFit="1" customWidth="1"/>
    <col min="2844" max="2845" width="12.5" style="12" bestFit="1" customWidth="1"/>
    <col min="2846" max="2847" width="12.625" style="12" bestFit="1" customWidth="1"/>
    <col min="2848" max="2848" width="12.5" style="12" bestFit="1" customWidth="1"/>
    <col min="2849" max="2854" width="12" style="12" customWidth="1"/>
    <col min="2855" max="2857" width="6.625" style="12" customWidth="1"/>
    <col min="2858" max="2862" width="7.625" style="12" customWidth="1"/>
    <col min="2863" max="2864" width="12.875" style="12" bestFit="1" customWidth="1"/>
    <col min="2865" max="2882" width="3.125" style="12"/>
    <col min="2883" max="2883" width="4.625" style="12" customWidth="1"/>
    <col min="2884" max="3059" width="3.125" style="12"/>
    <col min="3060" max="3061" width="2.625" style="12" customWidth="1"/>
    <col min="3062" max="3064" width="3.25" style="12" customWidth="1"/>
    <col min="3065" max="3066" width="3" style="12" customWidth="1"/>
    <col min="3067" max="3069" width="3.25" style="12" customWidth="1"/>
    <col min="3070" max="3071" width="2.375" style="12" customWidth="1"/>
    <col min="3072" max="3077" width="3" style="12" customWidth="1"/>
    <col min="3078" max="3080" width="3.875" style="12" customWidth="1"/>
    <col min="3081" max="3082" width="9.875" style="12" customWidth="1"/>
    <col min="3083" max="3087" width="2.5" style="12" customWidth="1"/>
    <col min="3088" max="3090" width="4.625" style="12" customWidth="1"/>
    <col min="3091" max="3091" width="6.5" style="12" bestFit="1" customWidth="1"/>
    <col min="3092" max="3095" width="8.5" style="12" bestFit="1" customWidth="1"/>
    <col min="3096" max="3099" width="12.625" style="12" bestFit="1" customWidth="1"/>
    <col min="3100" max="3101" width="12.5" style="12" bestFit="1" customWidth="1"/>
    <col min="3102" max="3103" width="12.625" style="12" bestFit="1" customWidth="1"/>
    <col min="3104" max="3104" width="12.5" style="12" bestFit="1" customWidth="1"/>
    <col min="3105" max="3110" width="12" style="12" customWidth="1"/>
    <col min="3111" max="3113" width="6.625" style="12" customWidth="1"/>
    <col min="3114" max="3118" width="7.625" style="12" customWidth="1"/>
    <col min="3119" max="3120" width="12.875" style="12" bestFit="1" customWidth="1"/>
    <col min="3121" max="3138" width="3.125" style="12"/>
    <col min="3139" max="3139" width="4.625" style="12" customWidth="1"/>
    <col min="3140" max="3315" width="3.125" style="12"/>
    <col min="3316" max="3317" width="2.625" style="12" customWidth="1"/>
    <col min="3318" max="3320" width="3.25" style="12" customWidth="1"/>
    <col min="3321" max="3322" width="3" style="12" customWidth="1"/>
    <col min="3323" max="3325" width="3.25" style="12" customWidth="1"/>
    <col min="3326" max="3327" width="2.375" style="12" customWidth="1"/>
    <col min="3328" max="3333" width="3" style="12" customWidth="1"/>
    <col min="3334" max="3336" width="3.875" style="12" customWidth="1"/>
    <col min="3337" max="3338" width="9.875" style="12" customWidth="1"/>
    <col min="3339" max="3343" width="2.5" style="12" customWidth="1"/>
    <col min="3344" max="3346" width="4.625" style="12" customWidth="1"/>
    <col min="3347" max="3347" width="6.5" style="12" bestFit="1" customWidth="1"/>
    <col min="3348" max="3351" width="8.5" style="12" bestFit="1" customWidth="1"/>
    <col min="3352" max="3355" width="12.625" style="12" bestFit="1" customWidth="1"/>
    <col min="3356" max="3357" width="12.5" style="12" bestFit="1" customWidth="1"/>
    <col min="3358" max="3359" width="12.625" style="12" bestFit="1" customWidth="1"/>
    <col min="3360" max="3360" width="12.5" style="12" bestFit="1" customWidth="1"/>
    <col min="3361" max="3366" width="12" style="12" customWidth="1"/>
    <col min="3367" max="3369" width="6.625" style="12" customWidth="1"/>
    <col min="3370" max="3374" width="7.625" style="12" customWidth="1"/>
    <col min="3375" max="3376" width="12.875" style="12" bestFit="1" customWidth="1"/>
    <col min="3377" max="3394" width="3.125" style="12"/>
    <col min="3395" max="3395" width="4.625" style="12" customWidth="1"/>
    <col min="3396" max="3571" width="3.125" style="12"/>
    <col min="3572" max="3573" width="2.625" style="12" customWidth="1"/>
    <col min="3574" max="3576" width="3.25" style="12" customWidth="1"/>
    <col min="3577" max="3578" width="3" style="12" customWidth="1"/>
    <col min="3579" max="3581" width="3.25" style="12" customWidth="1"/>
    <col min="3582" max="3583" width="2.375" style="12" customWidth="1"/>
    <col min="3584" max="3589" width="3" style="12" customWidth="1"/>
    <col min="3590" max="3592" width="3.875" style="12" customWidth="1"/>
    <col min="3593" max="3594" width="9.875" style="12" customWidth="1"/>
    <col min="3595" max="3599" width="2.5" style="12" customWidth="1"/>
    <col min="3600" max="3602" width="4.625" style="12" customWidth="1"/>
    <col min="3603" max="3603" width="6.5" style="12" bestFit="1" customWidth="1"/>
    <col min="3604" max="3607" width="8.5" style="12" bestFit="1" customWidth="1"/>
    <col min="3608" max="3611" width="12.625" style="12" bestFit="1" customWidth="1"/>
    <col min="3612" max="3613" width="12.5" style="12" bestFit="1" customWidth="1"/>
    <col min="3614" max="3615" width="12.625" style="12" bestFit="1" customWidth="1"/>
    <col min="3616" max="3616" width="12.5" style="12" bestFit="1" customWidth="1"/>
    <col min="3617" max="3622" width="12" style="12" customWidth="1"/>
    <col min="3623" max="3625" width="6.625" style="12" customWidth="1"/>
    <col min="3626" max="3630" width="7.625" style="12" customWidth="1"/>
    <col min="3631" max="3632" width="12.875" style="12" bestFit="1" customWidth="1"/>
    <col min="3633" max="3650" width="3.125" style="12"/>
    <col min="3651" max="3651" width="4.625" style="12" customWidth="1"/>
    <col min="3652" max="3827" width="3.125" style="12"/>
    <col min="3828" max="3829" width="2.625" style="12" customWidth="1"/>
    <col min="3830" max="3832" width="3.25" style="12" customWidth="1"/>
    <col min="3833" max="3834" width="3" style="12" customWidth="1"/>
    <col min="3835" max="3837" width="3.25" style="12" customWidth="1"/>
    <col min="3838" max="3839" width="2.375" style="12" customWidth="1"/>
    <col min="3840" max="3845" width="3" style="12" customWidth="1"/>
    <col min="3846" max="3848" width="3.875" style="12" customWidth="1"/>
    <col min="3849" max="3850" width="9.875" style="12" customWidth="1"/>
    <col min="3851" max="3855" width="2.5" style="12" customWidth="1"/>
    <col min="3856" max="3858" width="4.625" style="12" customWidth="1"/>
    <col min="3859" max="3859" width="6.5" style="12" bestFit="1" customWidth="1"/>
    <col min="3860" max="3863" width="8.5" style="12" bestFit="1" customWidth="1"/>
    <col min="3864" max="3867" width="12.625" style="12" bestFit="1" customWidth="1"/>
    <col min="3868" max="3869" width="12.5" style="12" bestFit="1" customWidth="1"/>
    <col min="3870" max="3871" width="12.625" style="12" bestFit="1" customWidth="1"/>
    <col min="3872" max="3872" width="12.5" style="12" bestFit="1" customWidth="1"/>
    <col min="3873" max="3878" width="12" style="12" customWidth="1"/>
    <col min="3879" max="3881" width="6.625" style="12" customWidth="1"/>
    <col min="3882" max="3886" width="7.625" style="12" customWidth="1"/>
    <col min="3887" max="3888" width="12.875" style="12" bestFit="1" customWidth="1"/>
    <col min="3889" max="3906" width="3.125" style="12"/>
    <col min="3907" max="3907" width="4.625" style="12" customWidth="1"/>
    <col min="3908" max="4083" width="3.125" style="12"/>
    <col min="4084" max="4085" width="2.625" style="12" customWidth="1"/>
    <col min="4086" max="4088" width="3.25" style="12" customWidth="1"/>
    <col min="4089" max="4090" width="3" style="12" customWidth="1"/>
    <col min="4091" max="4093" width="3.25" style="12" customWidth="1"/>
    <col min="4094" max="4095" width="2.375" style="12" customWidth="1"/>
    <col min="4096" max="4101" width="3" style="12" customWidth="1"/>
    <col min="4102" max="4104" width="3.875" style="12" customWidth="1"/>
    <col min="4105" max="4106" width="9.875" style="12" customWidth="1"/>
    <col min="4107" max="4111" width="2.5" style="12" customWidth="1"/>
    <col min="4112" max="4114" width="4.625" style="12" customWidth="1"/>
    <col min="4115" max="4115" width="6.5" style="12" bestFit="1" customWidth="1"/>
    <col min="4116" max="4119" width="8.5" style="12" bestFit="1" customWidth="1"/>
    <col min="4120" max="4123" width="12.625" style="12" bestFit="1" customWidth="1"/>
    <col min="4124" max="4125" width="12.5" style="12" bestFit="1" customWidth="1"/>
    <col min="4126" max="4127" width="12.625" style="12" bestFit="1" customWidth="1"/>
    <col min="4128" max="4128" width="12.5" style="12" bestFit="1" customWidth="1"/>
    <col min="4129" max="4134" width="12" style="12" customWidth="1"/>
    <col min="4135" max="4137" width="6.625" style="12" customWidth="1"/>
    <col min="4138" max="4142" width="7.625" style="12" customWidth="1"/>
    <col min="4143" max="4144" width="12.875" style="12" bestFit="1" customWidth="1"/>
    <col min="4145" max="4162" width="3.125" style="12"/>
    <col min="4163" max="4163" width="4.625" style="12" customWidth="1"/>
    <col min="4164" max="4339" width="3.125" style="12"/>
    <col min="4340" max="4341" width="2.625" style="12" customWidth="1"/>
    <col min="4342" max="4344" width="3.25" style="12" customWidth="1"/>
    <col min="4345" max="4346" width="3" style="12" customWidth="1"/>
    <col min="4347" max="4349" width="3.25" style="12" customWidth="1"/>
    <col min="4350" max="4351" width="2.375" style="12" customWidth="1"/>
    <col min="4352" max="4357" width="3" style="12" customWidth="1"/>
    <col min="4358" max="4360" width="3.875" style="12" customWidth="1"/>
    <col min="4361" max="4362" width="9.875" style="12" customWidth="1"/>
    <col min="4363" max="4367" width="2.5" style="12" customWidth="1"/>
    <col min="4368" max="4370" width="4.625" style="12" customWidth="1"/>
    <col min="4371" max="4371" width="6.5" style="12" bestFit="1" customWidth="1"/>
    <col min="4372" max="4375" width="8.5" style="12" bestFit="1" customWidth="1"/>
    <col min="4376" max="4379" width="12.625" style="12" bestFit="1" customWidth="1"/>
    <col min="4380" max="4381" width="12.5" style="12" bestFit="1" customWidth="1"/>
    <col min="4382" max="4383" width="12.625" style="12" bestFit="1" customWidth="1"/>
    <col min="4384" max="4384" width="12.5" style="12" bestFit="1" customWidth="1"/>
    <col min="4385" max="4390" width="12" style="12" customWidth="1"/>
    <col min="4391" max="4393" width="6.625" style="12" customWidth="1"/>
    <col min="4394" max="4398" width="7.625" style="12" customWidth="1"/>
    <col min="4399" max="4400" width="12.875" style="12" bestFit="1" customWidth="1"/>
    <col min="4401" max="4418" width="3.125" style="12"/>
    <col min="4419" max="4419" width="4.625" style="12" customWidth="1"/>
    <col min="4420" max="4595" width="3.125" style="12"/>
    <col min="4596" max="4597" width="2.625" style="12" customWidth="1"/>
    <col min="4598" max="4600" width="3.25" style="12" customWidth="1"/>
    <col min="4601" max="4602" width="3" style="12" customWidth="1"/>
    <col min="4603" max="4605" width="3.25" style="12" customWidth="1"/>
    <col min="4606" max="4607" width="2.375" style="12" customWidth="1"/>
    <col min="4608" max="4613" width="3" style="12" customWidth="1"/>
    <col min="4614" max="4616" width="3.875" style="12" customWidth="1"/>
    <col min="4617" max="4618" width="9.875" style="12" customWidth="1"/>
    <col min="4619" max="4623" width="2.5" style="12" customWidth="1"/>
    <col min="4624" max="4626" width="4.625" style="12" customWidth="1"/>
    <col min="4627" max="4627" width="6.5" style="12" bestFit="1" customWidth="1"/>
    <col min="4628" max="4631" width="8.5" style="12" bestFit="1" customWidth="1"/>
    <col min="4632" max="4635" width="12.625" style="12" bestFit="1" customWidth="1"/>
    <col min="4636" max="4637" width="12.5" style="12" bestFit="1" customWidth="1"/>
    <col min="4638" max="4639" width="12.625" style="12" bestFit="1" customWidth="1"/>
    <col min="4640" max="4640" width="12.5" style="12" bestFit="1" customWidth="1"/>
    <col min="4641" max="4646" width="12" style="12" customWidth="1"/>
    <col min="4647" max="4649" width="6.625" style="12" customWidth="1"/>
    <col min="4650" max="4654" width="7.625" style="12" customWidth="1"/>
    <col min="4655" max="4656" width="12.875" style="12" bestFit="1" customWidth="1"/>
    <col min="4657" max="4674" width="3.125" style="12"/>
    <col min="4675" max="4675" width="4.625" style="12" customWidth="1"/>
    <col min="4676" max="4851" width="3.125" style="12"/>
    <col min="4852" max="4853" width="2.625" style="12" customWidth="1"/>
    <col min="4854" max="4856" width="3.25" style="12" customWidth="1"/>
    <col min="4857" max="4858" width="3" style="12" customWidth="1"/>
    <col min="4859" max="4861" width="3.25" style="12" customWidth="1"/>
    <col min="4862" max="4863" width="2.375" style="12" customWidth="1"/>
    <col min="4864" max="4869" width="3" style="12" customWidth="1"/>
    <col min="4870" max="4872" width="3.875" style="12" customWidth="1"/>
    <col min="4873" max="4874" width="9.875" style="12" customWidth="1"/>
    <col min="4875" max="4879" width="2.5" style="12" customWidth="1"/>
    <col min="4880" max="4882" width="4.625" style="12" customWidth="1"/>
    <col min="4883" max="4883" width="6.5" style="12" bestFit="1" customWidth="1"/>
    <col min="4884" max="4887" width="8.5" style="12" bestFit="1" customWidth="1"/>
    <col min="4888" max="4891" width="12.625" style="12" bestFit="1" customWidth="1"/>
    <col min="4892" max="4893" width="12.5" style="12" bestFit="1" customWidth="1"/>
    <col min="4894" max="4895" width="12.625" style="12" bestFit="1" customWidth="1"/>
    <col min="4896" max="4896" width="12.5" style="12" bestFit="1" customWidth="1"/>
    <col min="4897" max="4902" width="12" style="12" customWidth="1"/>
    <col min="4903" max="4905" width="6.625" style="12" customWidth="1"/>
    <col min="4906" max="4910" width="7.625" style="12" customWidth="1"/>
    <col min="4911" max="4912" width="12.875" style="12" bestFit="1" customWidth="1"/>
    <col min="4913" max="4930" width="3.125" style="12"/>
    <col min="4931" max="4931" width="4.625" style="12" customWidth="1"/>
    <col min="4932" max="5107" width="3.125" style="12"/>
    <col min="5108" max="5109" width="2.625" style="12" customWidth="1"/>
    <col min="5110" max="5112" width="3.25" style="12" customWidth="1"/>
    <col min="5113" max="5114" width="3" style="12" customWidth="1"/>
    <col min="5115" max="5117" width="3.25" style="12" customWidth="1"/>
    <col min="5118" max="5119" width="2.375" style="12" customWidth="1"/>
    <col min="5120" max="5125" width="3" style="12" customWidth="1"/>
    <col min="5126" max="5128" width="3.875" style="12" customWidth="1"/>
    <col min="5129" max="5130" width="9.875" style="12" customWidth="1"/>
    <col min="5131" max="5135" width="2.5" style="12" customWidth="1"/>
    <col min="5136" max="5138" width="4.625" style="12" customWidth="1"/>
    <col min="5139" max="5139" width="6.5" style="12" bestFit="1" customWidth="1"/>
    <col min="5140" max="5143" width="8.5" style="12" bestFit="1" customWidth="1"/>
    <col min="5144" max="5147" width="12.625" style="12" bestFit="1" customWidth="1"/>
    <col min="5148" max="5149" width="12.5" style="12" bestFit="1" customWidth="1"/>
    <col min="5150" max="5151" width="12.625" style="12" bestFit="1" customWidth="1"/>
    <col min="5152" max="5152" width="12.5" style="12" bestFit="1" customWidth="1"/>
    <col min="5153" max="5158" width="12" style="12" customWidth="1"/>
    <col min="5159" max="5161" width="6.625" style="12" customWidth="1"/>
    <col min="5162" max="5166" width="7.625" style="12" customWidth="1"/>
    <col min="5167" max="5168" width="12.875" style="12" bestFit="1" customWidth="1"/>
    <col min="5169" max="5186" width="3.125" style="12"/>
    <col min="5187" max="5187" width="4.625" style="12" customWidth="1"/>
    <col min="5188" max="5363" width="3.125" style="12"/>
    <col min="5364" max="5365" width="2.625" style="12" customWidth="1"/>
    <col min="5366" max="5368" width="3.25" style="12" customWidth="1"/>
    <col min="5369" max="5370" width="3" style="12" customWidth="1"/>
    <col min="5371" max="5373" width="3.25" style="12" customWidth="1"/>
    <col min="5374" max="5375" width="2.375" style="12" customWidth="1"/>
    <col min="5376" max="5381" width="3" style="12" customWidth="1"/>
    <col min="5382" max="5384" width="3.875" style="12" customWidth="1"/>
    <col min="5385" max="5386" width="9.875" style="12" customWidth="1"/>
    <col min="5387" max="5391" width="2.5" style="12" customWidth="1"/>
    <col min="5392" max="5394" width="4.625" style="12" customWidth="1"/>
    <col min="5395" max="5395" width="6.5" style="12" bestFit="1" customWidth="1"/>
    <col min="5396" max="5399" width="8.5" style="12" bestFit="1" customWidth="1"/>
    <col min="5400" max="5403" width="12.625" style="12" bestFit="1" customWidth="1"/>
    <col min="5404" max="5405" width="12.5" style="12" bestFit="1" customWidth="1"/>
    <col min="5406" max="5407" width="12.625" style="12" bestFit="1" customWidth="1"/>
    <col min="5408" max="5408" width="12.5" style="12" bestFit="1" customWidth="1"/>
    <col min="5409" max="5414" width="12" style="12" customWidth="1"/>
    <col min="5415" max="5417" width="6.625" style="12" customWidth="1"/>
    <col min="5418" max="5422" width="7.625" style="12" customWidth="1"/>
    <col min="5423" max="5424" width="12.875" style="12" bestFit="1" customWidth="1"/>
    <col min="5425" max="5442" width="3.125" style="12"/>
    <col min="5443" max="5443" width="4.625" style="12" customWidth="1"/>
    <col min="5444" max="5619" width="3.125" style="12"/>
    <col min="5620" max="5621" width="2.625" style="12" customWidth="1"/>
    <col min="5622" max="5624" width="3.25" style="12" customWidth="1"/>
    <col min="5625" max="5626" width="3" style="12" customWidth="1"/>
    <col min="5627" max="5629" width="3.25" style="12" customWidth="1"/>
    <col min="5630" max="5631" width="2.375" style="12" customWidth="1"/>
    <col min="5632" max="5637" width="3" style="12" customWidth="1"/>
    <col min="5638" max="5640" width="3.875" style="12" customWidth="1"/>
    <col min="5641" max="5642" width="9.875" style="12" customWidth="1"/>
    <col min="5643" max="5647" width="2.5" style="12" customWidth="1"/>
    <col min="5648" max="5650" width="4.625" style="12" customWidth="1"/>
    <col min="5651" max="5651" width="6.5" style="12" bestFit="1" customWidth="1"/>
    <col min="5652" max="5655" width="8.5" style="12" bestFit="1" customWidth="1"/>
    <col min="5656" max="5659" width="12.625" style="12" bestFit="1" customWidth="1"/>
    <col min="5660" max="5661" width="12.5" style="12" bestFit="1" customWidth="1"/>
    <col min="5662" max="5663" width="12.625" style="12" bestFit="1" customWidth="1"/>
    <col min="5664" max="5664" width="12.5" style="12" bestFit="1" customWidth="1"/>
    <col min="5665" max="5670" width="12" style="12" customWidth="1"/>
    <col min="5671" max="5673" width="6.625" style="12" customWidth="1"/>
    <col min="5674" max="5678" width="7.625" style="12" customWidth="1"/>
    <col min="5679" max="5680" width="12.875" style="12" bestFit="1" customWidth="1"/>
    <col min="5681" max="5698" width="3.125" style="12"/>
    <col min="5699" max="5699" width="4.625" style="12" customWidth="1"/>
    <col min="5700" max="5875" width="3.125" style="12"/>
    <col min="5876" max="5877" width="2.625" style="12" customWidth="1"/>
    <col min="5878" max="5880" width="3.25" style="12" customWidth="1"/>
    <col min="5881" max="5882" width="3" style="12" customWidth="1"/>
    <col min="5883" max="5885" width="3.25" style="12" customWidth="1"/>
    <col min="5886" max="5887" width="2.375" style="12" customWidth="1"/>
    <col min="5888" max="5893" width="3" style="12" customWidth="1"/>
    <col min="5894" max="5896" width="3.875" style="12" customWidth="1"/>
    <col min="5897" max="5898" width="9.875" style="12" customWidth="1"/>
    <col min="5899" max="5903" width="2.5" style="12" customWidth="1"/>
    <col min="5904" max="5906" width="4.625" style="12" customWidth="1"/>
    <col min="5907" max="5907" width="6.5" style="12" bestFit="1" customWidth="1"/>
    <col min="5908" max="5911" width="8.5" style="12" bestFit="1" customWidth="1"/>
    <col min="5912" max="5915" width="12.625" style="12" bestFit="1" customWidth="1"/>
    <col min="5916" max="5917" width="12.5" style="12" bestFit="1" customWidth="1"/>
    <col min="5918" max="5919" width="12.625" style="12" bestFit="1" customWidth="1"/>
    <col min="5920" max="5920" width="12.5" style="12" bestFit="1" customWidth="1"/>
    <col min="5921" max="5926" width="12" style="12" customWidth="1"/>
    <col min="5927" max="5929" width="6.625" style="12" customWidth="1"/>
    <col min="5930" max="5934" width="7.625" style="12" customWidth="1"/>
    <col min="5935" max="5936" width="12.875" style="12" bestFit="1" customWidth="1"/>
    <col min="5937" max="5954" width="3.125" style="12"/>
    <col min="5955" max="5955" width="4.625" style="12" customWidth="1"/>
    <col min="5956" max="6131" width="3.125" style="12"/>
    <col min="6132" max="6133" width="2.625" style="12" customWidth="1"/>
    <col min="6134" max="6136" width="3.25" style="12" customWidth="1"/>
    <col min="6137" max="6138" width="3" style="12" customWidth="1"/>
    <col min="6139" max="6141" width="3.25" style="12" customWidth="1"/>
    <col min="6142" max="6143" width="2.375" style="12" customWidth="1"/>
    <col min="6144" max="6149" width="3" style="12" customWidth="1"/>
    <col min="6150" max="6152" width="3.875" style="12" customWidth="1"/>
    <col min="6153" max="6154" width="9.875" style="12" customWidth="1"/>
    <col min="6155" max="6159" width="2.5" style="12" customWidth="1"/>
    <col min="6160" max="6162" width="4.625" style="12" customWidth="1"/>
    <col min="6163" max="6163" width="6.5" style="12" bestFit="1" customWidth="1"/>
    <col min="6164" max="6167" width="8.5" style="12" bestFit="1" customWidth="1"/>
    <col min="6168" max="6171" width="12.625" style="12" bestFit="1" customWidth="1"/>
    <col min="6172" max="6173" width="12.5" style="12" bestFit="1" customWidth="1"/>
    <col min="6174" max="6175" width="12.625" style="12" bestFit="1" customWidth="1"/>
    <col min="6176" max="6176" width="12.5" style="12" bestFit="1" customWidth="1"/>
    <col min="6177" max="6182" width="12" style="12" customWidth="1"/>
    <col min="6183" max="6185" width="6.625" style="12" customWidth="1"/>
    <col min="6186" max="6190" width="7.625" style="12" customWidth="1"/>
    <col min="6191" max="6192" width="12.875" style="12" bestFit="1" customWidth="1"/>
    <col min="6193" max="6210" width="3.125" style="12"/>
    <col min="6211" max="6211" width="4.625" style="12" customWidth="1"/>
    <col min="6212" max="6387" width="3.125" style="12"/>
    <col min="6388" max="6389" width="2.625" style="12" customWidth="1"/>
    <col min="6390" max="6392" width="3.25" style="12" customWidth="1"/>
    <col min="6393" max="6394" width="3" style="12" customWidth="1"/>
    <col min="6395" max="6397" width="3.25" style="12" customWidth="1"/>
    <col min="6398" max="6399" width="2.375" style="12" customWidth="1"/>
    <col min="6400" max="6405" width="3" style="12" customWidth="1"/>
    <col min="6406" max="6408" width="3.875" style="12" customWidth="1"/>
    <col min="6409" max="6410" width="9.875" style="12" customWidth="1"/>
    <col min="6411" max="6415" width="2.5" style="12" customWidth="1"/>
    <col min="6416" max="6418" width="4.625" style="12" customWidth="1"/>
    <col min="6419" max="6419" width="6.5" style="12" bestFit="1" customWidth="1"/>
    <col min="6420" max="6423" width="8.5" style="12" bestFit="1" customWidth="1"/>
    <col min="6424" max="6427" width="12.625" style="12" bestFit="1" customWidth="1"/>
    <col min="6428" max="6429" width="12.5" style="12" bestFit="1" customWidth="1"/>
    <col min="6430" max="6431" width="12.625" style="12" bestFit="1" customWidth="1"/>
    <col min="6432" max="6432" width="12.5" style="12" bestFit="1" customWidth="1"/>
    <col min="6433" max="6438" width="12" style="12" customWidth="1"/>
    <col min="6439" max="6441" width="6.625" style="12" customWidth="1"/>
    <col min="6442" max="6446" width="7.625" style="12" customWidth="1"/>
    <col min="6447" max="6448" width="12.875" style="12" bestFit="1" customWidth="1"/>
    <col min="6449" max="6466" width="3.125" style="12"/>
    <col min="6467" max="6467" width="4.625" style="12" customWidth="1"/>
    <col min="6468" max="6643" width="3.125" style="12"/>
    <col min="6644" max="6645" width="2.625" style="12" customWidth="1"/>
    <col min="6646" max="6648" width="3.25" style="12" customWidth="1"/>
    <col min="6649" max="6650" width="3" style="12" customWidth="1"/>
    <col min="6651" max="6653" width="3.25" style="12" customWidth="1"/>
    <col min="6654" max="6655" width="2.375" style="12" customWidth="1"/>
    <col min="6656" max="6661" width="3" style="12" customWidth="1"/>
    <col min="6662" max="6664" width="3.875" style="12" customWidth="1"/>
    <col min="6665" max="6666" width="9.875" style="12" customWidth="1"/>
    <col min="6667" max="6671" width="2.5" style="12" customWidth="1"/>
    <col min="6672" max="6674" width="4.625" style="12" customWidth="1"/>
    <col min="6675" max="6675" width="6.5" style="12" bestFit="1" customWidth="1"/>
    <col min="6676" max="6679" width="8.5" style="12" bestFit="1" customWidth="1"/>
    <col min="6680" max="6683" width="12.625" style="12" bestFit="1" customWidth="1"/>
    <col min="6684" max="6685" width="12.5" style="12" bestFit="1" customWidth="1"/>
    <col min="6686" max="6687" width="12.625" style="12" bestFit="1" customWidth="1"/>
    <col min="6688" max="6688" width="12.5" style="12" bestFit="1" customWidth="1"/>
    <col min="6689" max="6694" width="12" style="12" customWidth="1"/>
    <col min="6695" max="6697" width="6.625" style="12" customWidth="1"/>
    <col min="6698" max="6702" width="7.625" style="12" customWidth="1"/>
    <col min="6703" max="6704" width="12.875" style="12" bestFit="1" customWidth="1"/>
    <col min="6705" max="6722" width="3.125" style="12"/>
    <col min="6723" max="6723" width="4.625" style="12" customWidth="1"/>
    <col min="6724" max="6899" width="3.125" style="12"/>
    <col min="6900" max="6901" width="2.625" style="12" customWidth="1"/>
    <col min="6902" max="6904" width="3.25" style="12" customWidth="1"/>
    <col min="6905" max="6906" width="3" style="12" customWidth="1"/>
    <col min="6907" max="6909" width="3.25" style="12" customWidth="1"/>
    <col min="6910" max="6911" width="2.375" style="12" customWidth="1"/>
    <col min="6912" max="6917" width="3" style="12" customWidth="1"/>
    <col min="6918" max="6920" width="3.875" style="12" customWidth="1"/>
    <col min="6921" max="6922" width="9.875" style="12" customWidth="1"/>
    <col min="6923" max="6927" width="2.5" style="12" customWidth="1"/>
    <col min="6928" max="6930" width="4.625" style="12" customWidth="1"/>
    <col min="6931" max="6931" width="6.5" style="12" bestFit="1" customWidth="1"/>
    <col min="6932" max="6935" width="8.5" style="12" bestFit="1" customWidth="1"/>
    <col min="6936" max="6939" width="12.625" style="12" bestFit="1" customWidth="1"/>
    <col min="6940" max="6941" width="12.5" style="12" bestFit="1" customWidth="1"/>
    <col min="6942" max="6943" width="12.625" style="12" bestFit="1" customWidth="1"/>
    <col min="6944" max="6944" width="12.5" style="12" bestFit="1" customWidth="1"/>
    <col min="6945" max="6950" width="12" style="12" customWidth="1"/>
    <col min="6951" max="6953" width="6.625" style="12" customWidth="1"/>
    <col min="6954" max="6958" width="7.625" style="12" customWidth="1"/>
    <col min="6959" max="6960" width="12.875" style="12" bestFit="1" customWidth="1"/>
    <col min="6961" max="6978" width="3.125" style="12"/>
    <col min="6979" max="6979" width="4.625" style="12" customWidth="1"/>
    <col min="6980" max="7155" width="3.125" style="12"/>
    <col min="7156" max="7157" width="2.625" style="12" customWidth="1"/>
    <col min="7158" max="7160" width="3.25" style="12" customWidth="1"/>
    <col min="7161" max="7162" width="3" style="12" customWidth="1"/>
    <col min="7163" max="7165" width="3.25" style="12" customWidth="1"/>
    <col min="7166" max="7167" width="2.375" style="12" customWidth="1"/>
    <col min="7168" max="7173" width="3" style="12" customWidth="1"/>
    <col min="7174" max="7176" width="3.875" style="12" customWidth="1"/>
    <col min="7177" max="7178" width="9.875" style="12" customWidth="1"/>
    <col min="7179" max="7183" width="2.5" style="12" customWidth="1"/>
    <col min="7184" max="7186" width="4.625" style="12" customWidth="1"/>
    <col min="7187" max="7187" width="6.5" style="12" bestFit="1" customWidth="1"/>
    <col min="7188" max="7191" width="8.5" style="12" bestFit="1" customWidth="1"/>
    <col min="7192" max="7195" width="12.625" style="12" bestFit="1" customWidth="1"/>
    <col min="7196" max="7197" width="12.5" style="12" bestFit="1" customWidth="1"/>
    <col min="7198" max="7199" width="12.625" style="12" bestFit="1" customWidth="1"/>
    <col min="7200" max="7200" width="12.5" style="12" bestFit="1" customWidth="1"/>
    <col min="7201" max="7206" width="12" style="12" customWidth="1"/>
    <col min="7207" max="7209" width="6.625" style="12" customWidth="1"/>
    <col min="7210" max="7214" width="7.625" style="12" customWidth="1"/>
    <col min="7215" max="7216" width="12.875" style="12" bestFit="1" customWidth="1"/>
    <col min="7217" max="7234" width="3.125" style="12"/>
    <col min="7235" max="7235" width="4.625" style="12" customWidth="1"/>
    <col min="7236" max="7411" width="3.125" style="12"/>
    <col min="7412" max="7413" width="2.625" style="12" customWidth="1"/>
    <col min="7414" max="7416" width="3.25" style="12" customWidth="1"/>
    <col min="7417" max="7418" width="3" style="12" customWidth="1"/>
    <col min="7419" max="7421" width="3.25" style="12" customWidth="1"/>
    <col min="7422" max="7423" width="2.375" style="12" customWidth="1"/>
    <col min="7424" max="7429" width="3" style="12" customWidth="1"/>
    <col min="7430" max="7432" width="3.875" style="12" customWidth="1"/>
    <col min="7433" max="7434" width="9.875" style="12" customWidth="1"/>
    <col min="7435" max="7439" width="2.5" style="12" customWidth="1"/>
    <col min="7440" max="7442" width="4.625" style="12" customWidth="1"/>
    <col min="7443" max="7443" width="6.5" style="12" bestFit="1" customWidth="1"/>
    <col min="7444" max="7447" width="8.5" style="12" bestFit="1" customWidth="1"/>
    <col min="7448" max="7451" width="12.625" style="12" bestFit="1" customWidth="1"/>
    <col min="7452" max="7453" width="12.5" style="12" bestFit="1" customWidth="1"/>
    <col min="7454" max="7455" width="12.625" style="12" bestFit="1" customWidth="1"/>
    <col min="7456" max="7456" width="12.5" style="12" bestFit="1" customWidth="1"/>
    <col min="7457" max="7462" width="12" style="12" customWidth="1"/>
    <col min="7463" max="7465" width="6.625" style="12" customWidth="1"/>
    <col min="7466" max="7470" width="7.625" style="12" customWidth="1"/>
    <col min="7471" max="7472" width="12.875" style="12" bestFit="1" customWidth="1"/>
    <col min="7473" max="7490" width="3.125" style="12"/>
    <col min="7491" max="7491" width="4.625" style="12" customWidth="1"/>
    <col min="7492" max="7667" width="3.125" style="12"/>
    <col min="7668" max="7669" width="2.625" style="12" customWidth="1"/>
    <col min="7670" max="7672" width="3.25" style="12" customWidth="1"/>
    <col min="7673" max="7674" width="3" style="12" customWidth="1"/>
    <col min="7675" max="7677" width="3.25" style="12" customWidth="1"/>
    <col min="7678" max="7679" width="2.375" style="12" customWidth="1"/>
    <col min="7680" max="7685" width="3" style="12" customWidth="1"/>
    <col min="7686" max="7688" width="3.875" style="12" customWidth="1"/>
    <col min="7689" max="7690" width="9.875" style="12" customWidth="1"/>
    <col min="7691" max="7695" width="2.5" style="12" customWidth="1"/>
    <col min="7696" max="7698" width="4.625" style="12" customWidth="1"/>
    <col min="7699" max="7699" width="6.5" style="12" bestFit="1" customWidth="1"/>
    <col min="7700" max="7703" width="8.5" style="12" bestFit="1" customWidth="1"/>
    <col min="7704" max="7707" width="12.625" style="12" bestFit="1" customWidth="1"/>
    <col min="7708" max="7709" width="12.5" style="12" bestFit="1" customWidth="1"/>
    <col min="7710" max="7711" width="12.625" style="12" bestFit="1" customWidth="1"/>
    <col min="7712" max="7712" width="12.5" style="12" bestFit="1" customWidth="1"/>
    <col min="7713" max="7718" width="12" style="12" customWidth="1"/>
    <col min="7719" max="7721" width="6.625" style="12" customWidth="1"/>
    <col min="7722" max="7726" width="7.625" style="12" customWidth="1"/>
    <col min="7727" max="7728" width="12.875" style="12" bestFit="1" customWidth="1"/>
    <col min="7729" max="7746" width="3.125" style="12"/>
    <col min="7747" max="7747" width="4.625" style="12" customWidth="1"/>
    <col min="7748" max="7923" width="3.125" style="12"/>
    <col min="7924" max="7925" width="2.625" style="12" customWidth="1"/>
    <col min="7926" max="7928" width="3.25" style="12" customWidth="1"/>
    <col min="7929" max="7930" width="3" style="12" customWidth="1"/>
    <col min="7931" max="7933" width="3.25" style="12" customWidth="1"/>
    <col min="7934" max="7935" width="2.375" style="12" customWidth="1"/>
    <col min="7936" max="7941" width="3" style="12" customWidth="1"/>
    <col min="7942" max="7944" width="3.875" style="12" customWidth="1"/>
    <col min="7945" max="7946" width="9.875" style="12" customWidth="1"/>
    <col min="7947" max="7951" width="2.5" style="12" customWidth="1"/>
    <col min="7952" max="7954" width="4.625" style="12" customWidth="1"/>
    <col min="7955" max="7955" width="6.5" style="12" bestFit="1" customWidth="1"/>
    <col min="7956" max="7959" width="8.5" style="12" bestFit="1" customWidth="1"/>
    <col min="7960" max="7963" width="12.625" style="12" bestFit="1" customWidth="1"/>
    <col min="7964" max="7965" width="12.5" style="12" bestFit="1" customWidth="1"/>
    <col min="7966" max="7967" width="12.625" style="12" bestFit="1" customWidth="1"/>
    <col min="7968" max="7968" width="12.5" style="12" bestFit="1" customWidth="1"/>
    <col min="7969" max="7974" width="12" style="12" customWidth="1"/>
    <col min="7975" max="7977" width="6.625" style="12" customWidth="1"/>
    <col min="7978" max="7982" width="7.625" style="12" customWidth="1"/>
    <col min="7983" max="7984" width="12.875" style="12" bestFit="1" customWidth="1"/>
    <col min="7985" max="8002" width="3.125" style="12"/>
    <col min="8003" max="8003" width="4.625" style="12" customWidth="1"/>
    <col min="8004" max="8179" width="3.125" style="12"/>
    <col min="8180" max="8181" width="2.625" style="12" customWidth="1"/>
    <col min="8182" max="8184" width="3.25" style="12" customWidth="1"/>
    <col min="8185" max="8186" width="3" style="12" customWidth="1"/>
    <col min="8187" max="8189" width="3.25" style="12" customWidth="1"/>
    <col min="8190" max="8191" width="2.375" style="12" customWidth="1"/>
    <col min="8192" max="8197" width="3" style="12" customWidth="1"/>
    <col min="8198" max="8200" width="3.875" style="12" customWidth="1"/>
    <col min="8201" max="8202" width="9.875" style="12" customWidth="1"/>
    <col min="8203" max="8207" width="2.5" style="12" customWidth="1"/>
    <col min="8208" max="8210" width="4.625" style="12" customWidth="1"/>
    <col min="8211" max="8211" width="6.5" style="12" bestFit="1" customWidth="1"/>
    <col min="8212" max="8215" width="8.5" style="12" bestFit="1" customWidth="1"/>
    <col min="8216" max="8219" width="12.625" style="12" bestFit="1" customWidth="1"/>
    <col min="8220" max="8221" width="12.5" style="12" bestFit="1" customWidth="1"/>
    <col min="8222" max="8223" width="12.625" style="12" bestFit="1" customWidth="1"/>
    <col min="8224" max="8224" width="12.5" style="12" bestFit="1" customWidth="1"/>
    <col min="8225" max="8230" width="12" style="12" customWidth="1"/>
    <col min="8231" max="8233" width="6.625" style="12" customWidth="1"/>
    <col min="8234" max="8238" width="7.625" style="12" customWidth="1"/>
    <col min="8239" max="8240" width="12.875" style="12" bestFit="1" customWidth="1"/>
    <col min="8241" max="8258" width="3.125" style="12"/>
    <col min="8259" max="8259" width="4.625" style="12" customWidth="1"/>
    <col min="8260" max="8435" width="3.125" style="12"/>
    <col min="8436" max="8437" width="2.625" style="12" customWidth="1"/>
    <col min="8438" max="8440" width="3.25" style="12" customWidth="1"/>
    <col min="8441" max="8442" width="3" style="12" customWidth="1"/>
    <col min="8443" max="8445" width="3.25" style="12" customWidth="1"/>
    <col min="8446" max="8447" width="2.375" style="12" customWidth="1"/>
    <col min="8448" max="8453" width="3" style="12" customWidth="1"/>
    <col min="8454" max="8456" width="3.875" style="12" customWidth="1"/>
    <col min="8457" max="8458" width="9.875" style="12" customWidth="1"/>
    <col min="8459" max="8463" width="2.5" style="12" customWidth="1"/>
    <col min="8464" max="8466" width="4.625" style="12" customWidth="1"/>
    <col min="8467" max="8467" width="6.5" style="12" bestFit="1" customWidth="1"/>
    <col min="8468" max="8471" width="8.5" style="12" bestFit="1" customWidth="1"/>
    <col min="8472" max="8475" width="12.625" style="12" bestFit="1" customWidth="1"/>
    <col min="8476" max="8477" width="12.5" style="12" bestFit="1" customWidth="1"/>
    <col min="8478" max="8479" width="12.625" style="12" bestFit="1" customWidth="1"/>
    <col min="8480" max="8480" width="12.5" style="12" bestFit="1" customWidth="1"/>
    <col min="8481" max="8486" width="12" style="12" customWidth="1"/>
    <col min="8487" max="8489" width="6.625" style="12" customWidth="1"/>
    <col min="8490" max="8494" width="7.625" style="12" customWidth="1"/>
    <col min="8495" max="8496" width="12.875" style="12" bestFit="1" customWidth="1"/>
    <col min="8497" max="8514" width="3.125" style="12"/>
    <col min="8515" max="8515" width="4.625" style="12" customWidth="1"/>
    <col min="8516" max="8691" width="3.125" style="12"/>
    <col min="8692" max="8693" width="2.625" style="12" customWidth="1"/>
    <col min="8694" max="8696" width="3.25" style="12" customWidth="1"/>
    <col min="8697" max="8698" width="3" style="12" customWidth="1"/>
    <col min="8699" max="8701" width="3.25" style="12" customWidth="1"/>
    <col min="8702" max="8703" width="2.375" style="12" customWidth="1"/>
    <col min="8704" max="8709" width="3" style="12" customWidth="1"/>
    <col min="8710" max="8712" width="3.875" style="12" customWidth="1"/>
    <col min="8713" max="8714" width="9.875" style="12" customWidth="1"/>
    <col min="8715" max="8719" width="2.5" style="12" customWidth="1"/>
    <col min="8720" max="8722" width="4.625" style="12" customWidth="1"/>
    <col min="8723" max="8723" width="6.5" style="12" bestFit="1" customWidth="1"/>
    <col min="8724" max="8727" width="8.5" style="12" bestFit="1" customWidth="1"/>
    <col min="8728" max="8731" width="12.625" style="12" bestFit="1" customWidth="1"/>
    <col min="8732" max="8733" width="12.5" style="12" bestFit="1" customWidth="1"/>
    <col min="8734" max="8735" width="12.625" style="12" bestFit="1" customWidth="1"/>
    <col min="8736" max="8736" width="12.5" style="12" bestFit="1" customWidth="1"/>
    <col min="8737" max="8742" width="12" style="12" customWidth="1"/>
    <col min="8743" max="8745" width="6.625" style="12" customWidth="1"/>
    <col min="8746" max="8750" width="7.625" style="12" customWidth="1"/>
    <col min="8751" max="8752" width="12.875" style="12" bestFit="1" customWidth="1"/>
    <col min="8753" max="8770" width="3.125" style="12"/>
    <col min="8771" max="8771" width="4.625" style="12" customWidth="1"/>
    <col min="8772" max="8947" width="3.125" style="12"/>
    <col min="8948" max="8949" width="2.625" style="12" customWidth="1"/>
    <col min="8950" max="8952" width="3.25" style="12" customWidth="1"/>
    <col min="8953" max="8954" width="3" style="12" customWidth="1"/>
    <col min="8955" max="8957" width="3.25" style="12" customWidth="1"/>
    <col min="8958" max="8959" width="2.375" style="12" customWidth="1"/>
    <col min="8960" max="8965" width="3" style="12" customWidth="1"/>
    <col min="8966" max="8968" width="3.875" style="12" customWidth="1"/>
    <col min="8969" max="8970" width="9.875" style="12" customWidth="1"/>
    <col min="8971" max="8975" width="2.5" style="12" customWidth="1"/>
    <col min="8976" max="8978" width="4.625" style="12" customWidth="1"/>
    <col min="8979" max="8979" width="6.5" style="12" bestFit="1" customWidth="1"/>
    <col min="8980" max="8983" width="8.5" style="12" bestFit="1" customWidth="1"/>
    <col min="8984" max="8987" width="12.625" style="12" bestFit="1" customWidth="1"/>
    <col min="8988" max="8989" width="12.5" style="12" bestFit="1" customWidth="1"/>
    <col min="8990" max="8991" width="12.625" style="12" bestFit="1" customWidth="1"/>
    <col min="8992" max="8992" width="12.5" style="12" bestFit="1" customWidth="1"/>
    <col min="8993" max="8998" width="12" style="12" customWidth="1"/>
    <col min="8999" max="9001" width="6.625" style="12" customWidth="1"/>
    <col min="9002" max="9006" width="7.625" style="12" customWidth="1"/>
    <col min="9007" max="9008" width="12.875" style="12" bestFit="1" customWidth="1"/>
    <col min="9009" max="9026" width="3.125" style="12"/>
    <col min="9027" max="9027" width="4.625" style="12" customWidth="1"/>
    <col min="9028" max="9203" width="3.125" style="12"/>
    <col min="9204" max="9205" width="2.625" style="12" customWidth="1"/>
    <col min="9206" max="9208" width="3.25" style="12" customWidth="1"/>
    <col min="9209" max="9210" width="3" style="12" customWidth="1"/>
    <col min="9211" max="9213" width="3.25" style="12" customWidth="1"/>
    <col min="9214" max="9215" width="2.375" style="12" customWidth="1"/>
    <col min="9216" max="9221" width="3" style="12" customWidth="1"/>
    <col min="9222" max="9224" width="3.875" style="12" customWidth="1"/>
    <col min="9225" max="9226" width="9.875" style="12" customWidth="1"/>
    <col min="9227" max="9231" width="2.5" style="12" customWidth="1"/>
    <col min="9232" max="9234" width="4.625" style="12" customWidth="1"/>
    <col min="9235" max="9235" width="6.5" style="12" bestFit="1" customWidth="1"/>
    <col min="9236" max="9239" width="8.5" style="12" bestFit="1" customWidth="1"/>
    <col min="9240" max="9243" width="12.625" style="12" bestFit="1" customWidth="1"/>
    <col min="9244" max="9245" width="12.5" style="12" bestFit="1" customWidth="1"/>
    <col min="9246" max="9247" width="12.625" style="12" bestFit="1" customWidth="1"/>
    <col min="9248" max="9248" width="12.5" style="12" bestFit="1" customWidth="1"/>
    <col min="9249" max="9254" width="12" style="12" customWidth="1"/>
    <col min="9255" max="9257" width="6.625" style="12" customWidth="1"/>
    <col min="9258" max="9262" width="7.625" style="12" customWidth="1"/>
    <col min="9263" max="9264" width="12.875" style="12" bestFit="1" customWidth="1"/>
    <col min="9265" max="9282" width="3.125" style="12"/>
    <col min="9283" max="9283" width="4.625" style="12" customWidth="1"/>
    <col min="9284" max="9459" width="3.125" style="12"/>
    <col min="9460" max="9461" width="2.625" style="12" customWidth="1"/>
    <col min="9462" max="9464" width="3.25" style="12" customWidth="1"/>
    <col min="9465" max="9466" width="3" style="12" customWidth="1"/>
    <col min="9467" max="9469" width="3.25" style="12" customWidth="1"/>
    <col min="9470" max="9471" width="2.375" style="12" customWidth="1"/>
    <col min="9472" max="9477" width="3" style="12" customWidth="1"/>
    <col min="9478" max="9480" width="3.875" style="12" customWidth="1"/>
    <col min="9481" max="9482" width="9.875" style="12" customWidth="1"/>
    <col min="9483" max="9487" width="2.5" style="12" customWidth="1"/>
    <col min="9488" max="9490" width="4.625" style="12" customWidth="1"/>
    <col min="9491" max="9491" width="6.5" style="12" bestFit="1" customWidth="1"/>
    <col min="9492" max="9495" width="8.5" style="12" bestFit="1" customWidth="1"/>
    <col min="9496" max="9499" width="12.625" style="12" bestFit="1" customWidth="1"/>
    <col min="9500" max="9501" width="12.5" style="12" bestFit="1" customWidth="1"/>
    <col min="9502" max="9503" width="12.625" style="12" bestFit="1" customWidth="1"/>
    <col min="9504" max="9504" width="12.5" style="12" bestFit="1" customWidth="1"/>
    <col min="9505" max="9510" width="12" style="12" customWidth="1"/>
    <col min="9511" max="9513" width="6.625" style="12" customWidth="1"/>
    <col min="9514" max="9518" width="7.625" style="12" customWidth="1"/>
    <col min="9519" max="9520" width="12.875" style="12" bestFit="1" customWidth="1"/>
    <col min="9521" max="9538" width="3.125" style="12"/>
    <col min="9539" max="9539" width="4.625" style="12" customWidth="1"/>
    <col min="9540" max="9715" width="3.125" style="12"/>
    <col min="9716" max="9717" width="2.625" style="12" customWidth="1"/>
    <col min="9718" max="9720" width="3.25" style="12" customWidth="1"/>
    <col min="9721" max="9722" width="3" style="12" customWidth="1"/>
    <col min="9723" max="9725" width="3.25" style="12" customWidth="1"/>
    <col min="9726" max="9727" width="2.375" style="12" customWidth="1"/>
    <col min="9728" max="9733" width="3" style="12" customWidth="1"/>
    <col min="9734" max="9736" width="3.875" style="12" customWidth="1"/>
    <col min="9737" max="9738" width="9.875" style="12" customWidth="1"/>
    <col min="9739" max="9743" width="2.5" style="12" customWidth="1"/>
    <col min="9744" max="9746" width="4.625" style="12" customWidth="1"/>
    <col min="9747" max="9747" width="6.5" style="12" bestFit="1" customWidth="1"/>
    <col min="9748" max="9751" width="8.5" style="12" bestFit="1" customWidth="1"/>
    <col min="9752" max="9755" width="12.625" style="12" bestFit="1" customWidth="1"/>
    <col min="9756" max="9757" width="12.5" style="12" bestFit="1" customWidth="1"/>
    <col min="9758" max="9759" width="12.625" style="12" bestFit="1" customWidth="1"/>
    <col min="9760" max="9760" width="12.5" style="12" bestFit="1" customWidth="1"/>
    <col min="9761" max="9766" width="12" style="12" customWidth="1"/>
    <col min="9767" max="9769" width="6.625" style="12" customWidth="1"/>
    <col min="9770" max="9774" width="7.625" style="12" customWidth="1"/>
    <col min="9775" max="9776" width="12.875" style="12" bestFit="1" customWidth="1"/>
    <col min="9777" max="9794" width="3.125" style="12"/>
    <col min="9795" max="9795" width="4.625" style="12" customWidth="1"/>
    <col min="9796" max="9971" width="3.125" style="12"/>
    <col min="9972" max="9973" width="2.625" style="12" customWidth="1"/>
    <col min="9974" max="9976" width="3.25" style="12" customWidth="1"/>
    <col min="9977" max="9978" width="3" style="12" customWidth="1"/>
    <col min="9979" max="9981" width="3.25" style="12" customWidth="1"/>
    <col min="9982" max="9983" width="2.375" style="12" customWidth="1"/>
    <col min="9984" max="9989" width="3" style="12" customWidth="1"/>
    <col min="9990" max="9992" width="3.875" style="12" customWidth="1"/>
    <col min="9993" max="9994" width="9.875" style="12" customWidth="1"/>
    <col min="9995" max="9999" width="2.5" style="12" customWidth="1"/>
    <col min="10000" max="10002" width="4.625" style="12" customWidth="1"/>
    <col min="10003" max="10003" width="6.5" style="12" bestFit="1" customWidth="1"/>
    <col min="10004" max="10007" width="8.5" style="12" bestFit="1" customWidth="1"/>
    <col min="10008" max="10011" width="12.625" style="12" bestFit="1" customWidth="1"/>
    <col min="10012" max="10013" width="12.5" style="12" bestFit="1" customWidth="1"/>
    <col min="10014" max="10015" width="12.625" style="12" bestFit="1" customWidth="1"/>
    <col min="10016" max="10016" width="12.5" style="12" bestFit="1" customWidth="1"/>
    <col min="10017" max="10022" width="12" style="12" customWidth="1"/>
    <col min="10023" max="10025" width="6.625" style="12" customWidth="1"/>
    <col min="10026" max="10030" width="7.625" style="12" customWidth="1"/>
    <col min="10031" max="10032" width="12.875" style="12" bestFit="1" customWidth="1"/>
    <col min="10033" max="10050" width="3.125" style="12"/>
    <col min="10051" max="10051" width="4.625" style="12" customWidth="1"/>
    <col min="10052" max="10227" width="3.125" style="12"/>
    <col min="10228" max="10229" width="2.625" style="12" customWidth="1"/>
    <col min="10230" max="10232" width="3.25" style="12" customWidth="1"/>
    <col min="10233" max="10234" width="3" style="12" customWidth="1"/>
    <col min="10235" max="10237" width="3.25" style="12" customWidth="1"/>
    <col min="10238" max="10239" width="2.375" style="12" customWidth="1"/>
    <col min="10240" max="10245" width="3" style="12" customWidth="1"/>
    <col min="10246" max="10248" width="3.875" style="12" customWidth="1"/>
    <col min="10249" max="10250" width="9.875" style="12" customWidth="1"/>
    <col min="10251" max="10255" width="2.5" style="12" customWidth="1"/>
    <col min="10256" max="10258" width="4.625" style="12" customWidth="1"/>
    <col min="10259" max="10259" width="6.5" style="12" bestFit="1" customWidth="1"/>
    <col min="10260" max="10263" width="8.5" style="12" bestFit="1" customWidth="1"/>
    <col min="10264" max="10267" width="12.625" style="12" bestFit="1" customWidth="1"/>
    <col min="10268" max="10269" width="12.5" style="12" bestFit="1" customWidth="1"/>
    <col min="10270" max="10271" width="12.625" style="12" bestFit="1" customWidth="1"/>
    <col min="10272" max="10272" width="12.5" style="12" bestFit="1" customWidth="1"/>
    <col min="10273" max="10278" width="12" style="12" customWidth="1"/>
    <col min="10279" max="10281" width="6.625" style="12" customWidth="1"/>
    <col min="10282" max="10286" width="7.625" style="12" customWidth="1"/>
    <col min="10287" max="10288" width="12.875" style="12" bestFit="1" customWidth="1"/>
    <col min="10289" max="10306" width="3.125" style="12"/>
    <col min="10307" max="10307" width="4.625" style="12" customWidth="1"/>
    <col min="10308" max="10483" width="3.125" style="12"/>
    <col min="10484" max="10485" width="2.625" style="12" customWidth="1"/>
    <col min="10486" max="10488" width="3.25" style="12" customWidth="1"/>
    <col min="10489" max="10490" width="3" style="12" customWidth="1"/>
    <col min="10491" max="10493" width="3.25" style="12" customWidth="1"/>
    <col min="10494" max="10495" width="2.375" style="12" customWidth="1"/>
    <col min="10496" max="10501" width="3" style="12" customWidth="1"/>
    <col min="10502" max="10504" width="3.875" style="12" customWidth="1"/>
    <col min="10505" max="10506" width="9.875" style="12" customWidth="1"/>
    <col min="10507" max="10511" width="2.5" style="12" customWidth="1"/>
    <col min="10512" max="10514" width="4.625" style="12" customWidth="1"/>
    <col min="10515" max="10515" width="6.5" style="12" bestFit="1" customWidth="1"/>
    <col min="10516" max="10519" width="8.5" style="12" bestFit="1" customWidth="1"/>
    <col min="10520" max="10523" width="12.625" style="12" bestFit="1" customWidth="1"/>
    <col min="10524" max="10525" width="12.5" style="12" bestFit="1" customWidth="1"/>
    <col min="10526" max="10527" width="12.625" style="12" bestFit="1" customWidth="1"/>
    <col min="10528" max="10528" width="12.5" style="12" bestFit="1" customWidth="1"/>
    <col min="10529" max="10534" width="12" style="12" customWidth="1"/>
    <col min="10535" max="10537" width="6.625" style="12" customWidth="1"/>
    <col min="10538" max="10542" width="7.625" style="12" customWidth="1"/>
    <col min="10543" max="10544" width="12.875" style="12" bestFit="1" customWidth="1"/>
    <col min="10545" max="10562" width="3.125" style="12"/>
    <col min="10563" max="10563" width="4.625" style="12" customWidth="1"/>
    <col min="10564" max="10739" width="3.125" style="12"/>
    <col min="10740" max="10741" width="2.625" style="12" customWidth="1"/>
    <col min="10742" max="10744" width="3.25" style="12" customWidth="1"/>
    <col min="10745" max="10746" width="3" style="12" customWidth="1"/>
    <col min="10747" max="10749" width="3.25" style="12" customWidth="1"/>
    <col min="10750" max="10751" width="2.375" style="12" customWidth="1"/>
    <col min="10752" max="10757" width="3" style="12" customWidth="1"/>
    <col min="10758" max="10760" width="3.875" style="12" customWidth="1"/>
    <col min="10761" max="10762" width="9.875" style="12" customWidth="1"/>
    <col min="10763" max="10767" width="2.5" style="12" customWidth="1"/>
    <col min="10768" max="10770" width="4.625" style="12" customWidth="1"/>
    <col min="10771" max="10771" width="6.5" style="12" bestFit="1" customWidth="1"/>
    <col min="10772" max="10775" width="8.5" style="12" bestFit="1" customWidth="1"/>
    <col min="10776" max="10779" width="12.625" style="12" bestFit="1" customWidth="1"/>
    <col min="10780" max="10781" width="12.5" style="12" bestFit="1" customWidth="1"/>
    <col min="10782" max="10783" width="12.625" style="12" bestFit="1" customWidth="1"/>
    <col min="10784" max="10784" width="12.5" style="12" bestFit="1" customWidth="1"/>
    <col min="10785" max="10790" width="12" style="12" customWidth="1"/>
    <col min="10791" max="10793" width="6.625" style="12" customWidth="1"/>
    <col min="10794" max="10798" width="7.625" style="12" customWidth="1"/>
    <col min="10799" max="10800" width="12.875" style="12" bestFit="1" customWidth="1"/>
    <col min="10801" max="10818" width="3.125" style="12"/>
    <col min="10819" max="10819" width="4.625" style="12" customWidth="1"/>
    <col min="10820" max="10995" width="3.125" style="12"/>
    <col min="10996" max="10997" width="2.625" style="12" customWidth="1"/>
    <col min="10998" max="11000" width="3.25" style="12" customWidth="1"/>
    <col min="11001" max="11002" width="3" style="12" customWidth="1"/>
    <col min="11003" max="11005" width="3.25" style="12" customWidth="1"/>
    <col min="11006" max="11007" width="2.375" style="12" customWidth="1"/>
    <col min="11008" max="11013" width="3" style="12" customWidth="1"/>
    <col min="11014" max="11016" width="3.875" style="12" customWidth="1"/>
    <col min="11017" max="11018" width="9.875" style="12" customWidth="1"/>
    <col min="11019" max="11023" width="2.5" style="12" customWidth="1"/>
    <col min="11024" max="11026" width="4.625" style="12" customWidth="1"/>
    <col min="11027" max="11027" width="6.5" style="12" bestFit="1" customWidth="1"/>
    <col min="11028" max="11031" width="8.5" style="12" bestFit="1" customWidth="1"/>
    <col min="11032" max="11035" width="12.625" style="12" bestFit="1" customWidth="1"/>
    <col min="11036" max="11037" width="12.5" style="12" bestFit="1" customWidth="1"/>
    <col min="11038" max="11039" width="12.625" style="12" bestFit="1" customWidth="1"/>
    <col min="11040" max="11040" width="12.5" style="12" bestFit="1" customWidth="1"/>
    <col min="11041" max="11046" width="12" style="12" customWidth="1"/>
    <col min="11047" max="11049" width="6.625" style="12" customWidth="1"/>
    <col min="11050" max="11054" width="7.625" style="12" customWidth="1"/>
    <col min="11055" max="11056" width="12.875" style="12" bestFit="1" customWidth="1"/>
    <col min="11057" max="11074" width="3.125" style="12"/>
    <col min="11075" max="11075" width="4.625" style="12" customWidth="1"/>
    <col min="11076" max="11251" width="3.125" style="12"/>
    <col min="11252" max="11253" width="2.625" style="12" customWidth="1"/>
    <col min="11254" max="11256" width="3.25" style="12" customWidth="1"/>
    <col min="11257" max="11258" width="3" style="12" customWidth="1"/>
    <col min="11259" max="11261" width="3.25" style="12" customWidth="1"/>
    <col min="11262" max="11263" width="2.375" style="12" customWidth="1"/>
    <col min="11264" max="11269" width="3" style="12" customWidth="1"/>
    <col min="11270" max="11272" width="3.875" style="12" customWidth="1"/>
    <col min="11273" max="11274" width="9.875" style="12" customWidth="1"/>
    <col min="11275" max="11279" width="2.5" style="12" customWidth="1"/>
    <col min="11280" max="11282" width="4.625" style="12" customWidth="1"/>
    <col min="11283" max="11283" width="6.5" style="12" bestFit="1" customWidth="1"/>
    <col min="11284" max="11287" width="8.5" style="12" bestFit="1" customWidth="1"/>
    <col min="11288" max="11291" width="12.625" style="12" bestFit="1" customWidth="1"/>
    <col min="11292" max="11293" width="12.5" style="12" bestFit="1" customWidth="1"/>
    <col min="11294" max="11295" width="12.625" style="12" bestFit="1" customWidth="1"/>
    <col min="11296" max="11296" width="12.5" style="12" bestFit="1" customWidth="1"/>
    <col min="11297" max="11302" width="12" style="12" customWidth="1"/>
    <col min="11303" max="11305" width="6.625" style="12" customWidth="1"/>
    <col min="11306" max="11310" width="7.625" style="12" customWidth="1"/>
    <col min="11311" max="11312" width="12.875" style="12" bestFit="1" customWidth="1"/>
    <col min="11313" max="11330" width="3.125" style="12"/>
    <col min="11331" max="11331" width="4.625" style="12" customWidth="1"/>
    <col min="11332" max="11507" width="3.125" style="12"/>
    <col min="11508" max="11509" width="2.625" style="12" customWidth="1"/>
    <col min="11510" max="11512" width="3.25" style="12" customWidth="1"/>
    <col min="11513" max="11514" width="3" style="12" customWidth="1"/>
    <col min="11515" max="11517" width="3.25" style="12" customWidth="1"/>
    <col min="11518" max="11519" width="2.375" style="12" customWidth="1"/>
    <col min="11520" max="11525" width="3" style="12" customWidth="1"/>
    <col min="11526" max="11528" width="3.875" style="12" customWidth="1"/>
    <col min="11529" max="11530" width="9.875" style="12" customWidth="1"/>
    <col min="11531" max="11535" width="2.5" style="12" customWidth="1"/>
    <col min="11536" max="11538" width="4.625" style="12" customWidth="1"/>
    <col min="11539" max="11539" width="6.5" style="12" bestFit="1" customWidth="1"/>
    <col min="11540" max="11543" width="8.5" style="12" bestFit="1" customWidth="1"/>
    <col min="11544" max="11547" width="12.625" style="12" bestFit="1" customWidth="1"/>
    <col min="11548" max="11549" width="12.5" style="12" bestFit="1" customWidth="1"/>
    <col min="11550" max="11551" width="12.625" style="12" bestFit="1" customWidth="1"/>
    <col min="11552" max="11552" width="12.5" style="12" bestFit="1" customWidth="1"/>
    <col min="11553" max="11558" width="12" style="12" customWidth="1"/>
    <col min="11559" max="11561" width="6.625" style="12" customWidth="1"/>
    <col min="11562" max="11566" width="7.625" style="12" customWidth="1"/>
    <col min="11567" max="11568" width="12.875" style="12" bestFit="1" customWidth="1"/>
    <col min="11569" max="11586" width="3.125" style="12"/>
    <col min="11587" max="11587" width="4.625" style="12" customWidth="1"/>
    <col min="11588" max="11763" width="3.125" style="12"/>
    <col min="11764" max="11765" width="2.625" style="12" customWidth="1"/>
    <col min="11766" max="11768" width="3.25" style="12" customWidth="1"/>
    <col min="11769" max="11770" width="3" style="12" customWidth="1"/>
    <col min="11771" max="11773" width="3.25" style="12" customWidth="1"/>
    <col min="11774" max="11775" width="2.375" style="12" customWidth="1"/>
    <col min="11776" max="11781" width="3" style="12" customWidth="1"/>
    <col min="11782" max="11784" width="3.875" style="12" customWidth="1"/>
    <col min="11785" max="11786" width="9.875" style="12" customWidth="1"/>
    <col min="11787" max="11791" width="2.5" style="12" customWidth="1"/>
    <col min="11792" max="11794" width="4.625" style="12" customWidth="1"/>
    <col min="11795" max="11795" width="6.5" style="12" bestFit="1" customWidth="1"/>
    <col min="11796" max="11799" width="8.5" style="12" bestFit="1" customWidth="1"/>
    <col min="11800" max="11803" width="12.625" style="12" bestFit="1" customWidth="1"/>
    <col min="11804" max="11805" width="12.5" style="12" bestFit="1" customWidth="1"/>
    <col min="11806" max="11807" width="12.625" style="12" bestFit="1" customWidth="1"/>
    <col min="11808" max="11808" width="12.5" style="12" bestFit="1" customWidth="1"/>
    <col min="11809" max="11814" width="12" style="12" customWidth="1"/>
    <col min="11815" max="11817" width="6.625" style="12" customWidth="1"/>
    <col min="11818" max="11822" width="7.625" style="12" customWidth="1"/>
    <col min="11823" max="11824" width="12.875" style="12" bestFit="1" customWidth="1"/>
    <col min="11825" max="11842" width="3.125" style="12"/>
    <col min="11843" max="11843" width="4.625" style="12" customWidth="1"/>
    <col min="11844" max="12019" width="3.125" style="12"/>
    <col min="12020" max="12021" width="2.625" style="12" customWidth="1"/>
    <col min="12022" max="12024" width="3.25" style="12" customWidth="1"/>
    <col min="12025" max="12026" width="3" style="12" customWidth="1"/>
    <col min="12027" max="12029" width="3.25" style="12" customWidth="1"/>
    <col min="12030" max="12031" width="2.375" style="12" customWidth="1"/>
    <col min="12032" max="12037" width="3" style="12" customWidth="1"/>
    <col min="12038" max="12040" width="3.875" style="12" customWidth="1"/>
    <col min="12041" max="12042" width="9.875" style="12" customWidth="1"/>
    <col min="12043" max="12047" width="2.5" style="12" customWidth="1"/>
    <col min="12048" max="12050" width="4.625" style="12" customWidth="1"/>
    <col min="12051" max="12051" width="6.5" style="12" bestFit="1" customWidth="1"/>
    <col min="12052" max="12055" width="8.5" style="12" bestFit="1" customWidth="1"/>
    <col min="12056" max="12059" width="12.625" style="12" bestFit="1" customWidth="1"/>
    <col min="12060" max="12061" width="12.5" style="12" bestFit="1" customWidth="1"/>
    <col min="12062" max="12063" width="12.625" style="12" bestFit="1" customWidth="1"/>
    <col min="12064" max="12064" width="12.5" style="12" bestFit="1" customWidth="1"/>
    <col min="12065" max="12070" width="12" style="12" customWidth="1"/>
    <col min="12071" max="12073" width="6.625" style="12" customWidth="1"/>
    <col min="12074" max="12078" width="7.625" style="12" customWidth="1"/>
    <col min="12079" max="12080" width="12.875" style="12" bestFit="1" customWidth="1"/>
    <col min="12081" max="12098" width="3.125" style="12"/>
    <col min="12099" max="12099" width="4.625" style="12" customWidth="1"/>
    <col min="12100" max="12275" width="3.125" style="12"/>
    <col min="12276" max="12277" width="2.625" style="12" customWidth="1"/>
    <col min="12278" max="12280" width="3.25" style="12" customWidth="1"/>
    <col min="12281" max="12282" width="3" style="12" customWidth="1"/>
    <col min="12283" max="12285" width="3.25" style="12" customWidth="1"/>
    <col min="12286" max="12287" width="2.375" style="12" customWidth="1"/>
    <col min="12288" max="12293" width="3" style="12" customWidth="1"/>
    <col min="12294" max="12296" width="3.875" style="12" customWidth="1"/>
    <col min="12297" max="12298" width="9.875" style="12" customWidth="1"/>
    <col min="12299" max="12303" width="2.5" style="12" customWidth="1"/>
    <col min="12304" max="12306" width="4.625" style="12" customWidth="1"/>
    <col min="12307" max="12307" width="6.5" style="12" bestFit="1" customWidth="1"/>
    <col min="12308" max="12311" width="8.5" style="12" bestFit="1" customWidth="1"/>
    <col min="12312" max="12315" width="12.625" style="12" bestFit="1" customWidth="1"/>
    <col min="12316" max="12317" width="12.5" style="12" bestFit="1" customWidth="1"/>
    <col min="12318" max="12319" width="12.625" style="12" bestFit="1" customWidth="1"/>
    <col min="12320" max="12320" width="12.5" style="12" bestFit="1" customWidth="1"/>
    <col min="12321" max="12326" width="12" style="12" customWidth="1"/>
    <col min="12327" max="12329" width="6.625" style="12" customWidth="1"/>
    <col min="12330" max="12334" width="7.625" style="12" customWidth="1"/>
    <col min="12335" max="12336" width="12.875" style="12" bestFit="1" customWidth="1"/>
    <col min="12337" max="12354" width="3.125" style="12"/>
    <col min="12355" max="12355" width="4.625" style="12" customWidth="1"/>
    <col min="12356" max="12531" width="3.125" style="12"/>
    <col min="12532" max="12533" width="2.625" style="12" customWidth="1"/>
    <col min="12534" max="12536" width="3.25" style="12" customWidth="1"/>
    <col min="12537" max="12538" width="3" style="12" customWidth="1"/>
    <col min="12539" max="12541" width="3.25" style="12" customWidth="1"/>
    <col min="12542" max="12543" width="2.375" style="12" customWidth="1"/>
    <col min="12544" max="12549" width="3" style="12" customWidth="1"/>
    <col min="12550" max="12552" width="3.875" style="12" customWidth="1"/>
    <col min="12553" max="12554" width="9.875" style="12" customWidth="1"/>
    <col min="12555" max="12559" width="2.5" style="12" customWidth="1"/>
    <col min="12560" max="12562" width="4.625" style="12" customWidth="1"/>
    <col min="12563" max="12563" width="6.5" style="12" bestFit="1" customWidth="1"/>
    <col min="12564" max="12567" width="8.5" style="12" bestFit="1" customWidth="1"/>
    <col min="12568" max="12571" width="12.625" style="12" bestFit="1" customWidth="1"/>
    <col min="12572" max="12573" width="12.5" style="12" bestFit="1" customWidth="1"/>
    <col min="12574" max="12575" width="12.625" style="12" bestFit="1" customWidth="1"/>
    <col min="12576" max="12576" width="12.5" style="12" bestFit="1" customWidth="1"/>
    <col min="12577" max="12582" width="12" style="12" customWidth="1"/>
    <col min="12583" max="12585" width="6.625" style="12" customWidth="1"/>
    <col min="12586" max="12590" width="7.625" style="12" customWidth="1"/>
    <col min="12591" max="12592" width="12.875" style="12" bestFit="1" customWidth="1"/>
    <col min="12593" max="12610" width="3.125" style="12"/>
    <col min="12611" max="12611" width="4.625" style="12" customWidth="1"/>
    <col min="12612" max="12787" width="3.125" style="12"/>
    <col min="12788" max="12789" width="2.625" style="12" customWidth="1"/>
    <col min="12790" max="12792" width="3.25" style="12" customWidth="1"/>
    <col min="12793" max="12794" width="3" style="12" customWidth="1"/>
    <col min="12795" max="12797" width="3.25" style="12" customWidth="1"/>
    <col min="12798" max="12799" width="2.375" style="12" customWidth="1"/>
    <col min="12800" max="12805" width="3" style="12" customWidth="1"/>
    <col min="12806" max="12808" width="3.875" style="12" customWidth="1"/>
    <col min="12809" max="12810" width="9.875" style="12" customWidth="1"/>
    <col min="12811" max="12815" width="2.5" style="12" customWidth="1"/>
    <col min="12816" max="12818" width="4.625" style="12" customWidth="1"/>
    <col min="12819" max="12819" width="6.5" style="12" bestFit="1" customWidth="1"/>
    <col min="12820" max="12823" width="8.5" style="12" bestFit="1" customWidth="1"/>
    <col min="12824" max="12827" width="12.625" style="12" bestFit="1" customWidth="1"/>
    <col min="12828" max="12829" width="12.5" style="12" bestFit="1" customWidth="1"/>
    <col min="12830" max="12831" width="12.625" style="12" bestFit="1" customWidth="1"/>
    <col min="12832" max="12832" width="12.5" style="12" bestFit="1" customWidth="1"/>
    <col min="12833" max="12838" width="12" style="12" customWidth="1"/>
    <col min="12839" max="12841" width="6.625" style="12" customWidth="1"/>
    <col min="12842" max="12846" width="7.625" style="12" customWidth="1"/>
    <col min="12847" max="12848" width="12.875" style="12" bestFit="1" customWidth="1"/>
    <col min="12849" max="12866" width="3.125" style="12"/>
    <col min="12867" max="12867" width="4.625" style="12" customWidth="1"/>
    <col min="12868" max="13043" width="3.125" style="12"/>
    <col min="13044" max="13045" width="2.625" style="12" customWidth="1"/>
    <col min="13046" max="13048" width="3.25" style="12" customWidth="1"/>
    <col min="13049" max="13050" width="3" style="12" customWidth="1"/>
    <col min="13051" max="13053" width="3.25" style="12" customWidth="1"/>
    <col min="13054" max="13055" width="2.375" style="12" customWidth="1"/>
    <col min="13056" max="13061" width="3" style="12" customWidth="1"/>
    <col min="13062" max="13064" width="3.875" style="12" customWidth="1"/>
    <col min="13065" max="13066" width="9.875" style="12" customWidth="1"/>
    <col min="13067" max="13071" width="2.5" style="12" customWidth="1"/>
    <col min="13072" max="13074" width="4.625" style="12" customWidth="1"/>
    <col min="13075" max="13075" width="6.5" style="12" bestFit="1" customWidth="1"/>
    <col min="13076" max="13079" width="8.5" style="12" bestFit="1" customWidth="1"/>
    <col min="13080" max="13083" width="12.625" style="12" bestFit="1" customWidth="1"/>
    <col min="13084" max="13085" width="12.5" style="12" bestFit="1" customWidth="1"/>
    <col min="13086" max="13087" width="12.625" style="12" bestFit="1" customWidth="1"/>
    <col min="13088" max="13088" width="12.5" style="12" bestFit="1" customWidth="1"/>
    <col min="13089" max="13094" width="12" style="12" customWidth="1"/>
    <col min="13095" max="13097" width="6.625" style="12" customWidth="1"/>
    <col min="13098" max="13102" width="7.625" style="12" customWidth="1"/>
    <col min="13103" max="13104" width="12.875" style="12" bestFit="1" customWidth="1"/>
    <col min="13105" max="13122" width="3.125" style="12"/>
    <col min="13123" max="13123" width="4.625" style="12" customWidth="1"/>
    <col min="13124" max="13299" width="3.125" style="12"/>
    <col min="13300" max="13301" width="2.625" style="12" customWidth="1"/>
    <col min="13302" max="13304" width="3.25" style="12" customWidth="1"/>
    <col min="13305" max="13306" width="3" style="12" customWidth="1"/>
    <col min="13307" max="13309" width="3.25" style="12" customWidth="1"/>
    <col min="13310" max="13311" width="2.375" style="12" customWidth="1"/>
    <col min="13312" max="13317" width="3" style="12" customWidth="1"/>
    <col min="13318" max="13320" width="3.875" style="12" customWidth="1"/>
    <col min="13321" max="13322" width="9.875" style="12" customWidth="1"/>
    <col min="13323" max="13327" width="2.5" style="12" customWidth="1"/>
    <col min="13328" max="13330" width="4.625" style="12" customWidth="1"/>
    <col min="13331" max="13331" width="6.5" style="12" bestFit="1" customWidth="1"/>
    <col min="13332" max="13335" width="8.5" style="12" bestFit="1" customWidth="1"/>
    <col min="13336" max="13339" width="12.625" style="12" bestFit="1" customWidth="1"/>
    <col min="13340" max="13341" width="12.5" style="12" bestFit="1" customWidth="1"/>
    <col min="13342" max="13343" width="12.625" style="12" bestFit="1" customWidth="1"/>
    <col min="13344" max="13344" width="12.5" style="12" bestFit="1" customWidth="1"/>
    <col min="13345" max="13350" width="12" style="12" customWidth="1"/>
    <col min="13351" max="13353" width="6.625" style="12" customWidth="1"/>
    <col min="13354" max="13358" width="7.625" style="12" customWidth="1"/>
    <col min="13359" max="13360" width="12.875" style="12" bestFit="1" customWidth="1"/>
    <col min="13361" max="13378" width="3.125" style="12"/>
    <col min="13379" max="13379" width="4.625" style="12" customWidth="1"/>
    <col min="13380" max="13555" width="3.125" style="12"/>
    <col min="13556" max="13557" width="2.625" style="12" customWidth="1"/>
    <col min="13558" max="13560" width="3.25" style="12" customWidth="1"/>
    <col min="13561" max="13562" width="3" style="12" customWidth="1"/>
    <col min="13563" max="13565" width="3.25" style="12" customWidth="1"/>
    <col min="13566" max="13567" width="2.375" style="12" customWidth="1"/>
    <col min="13568" max="13573" width="3" style="12" customWidth="1"/>
    <col min="13574" max="13576" width="3.875" style="12" customWidth="1"/>
    <col min="13577" max="13578" width="9.875" style="12" customWidth="1"/>
    <col min="13579" max="13583" width="2.5" style="12" customWidth="1"/>
    <col min="13584" max="13586" width="4.625" style="12" customWidth="1"/>
    <col min="13587" max="13587" width="6.5" style="12" bestFit="1" customWidth="1"/>
    <col min="13588" max="13591" width="8.5" style="12" bestFit="1" customWidth="1"/>
    <col min="13592" max="13595" width="12.625" style="12" bestFit="1" customWidth="1"/>
    <col min="13596" max="13597" width="12.5" style="12" bestFit="1" customWidth="1"/>
    <col min="13598" max="13599" width="12.625" style="12" bestFit="1" customWidth="1"/>
    <col min="13600" max="13600" width="12.5" style="12" bestFit="1" customWidth="1"/>
    <col min="13601" max="13606" width="12" style="12" customWidth="1"/>
    <col min="13607" max="13609" width="6.625" style="12" customWidth="1"/>
    <col min="13610" max="13614" width="7.625" style="12" customWidth="1"/>
    <col min="13615" max="13616" width="12.875" style="12" bestFit="1" customWidth="1"/>
    <col min="13617" max="13634" width="3.125" style="12"/>
    <col min="13635" max="13635" width="4.625" style="12" customWidth="1"/>
    <col min="13636" max="13811" width="3.125" style="12"/>
    <col min="13812" max="13813" width="2.625" style="12" customWidth="1"/>
    <col min="13814" max="13816" width="3.25" style="12" customWidth="1"/>
    <col min="13817" max="13818" width="3" style="12" customWidth="1"/>
    <col min="13819" max="13821" width="3.25" style="12" customWidth="1"/>
    <col min="13822" max="13823" width="2.375" style="12" customWidth="1"/>
    <col min="13824" max="13829" width="3" style="12" customWidth="1"/>
    <col min="13830" max="13832" width="3.875" style="12" customWidth="1"/>
    <col min="13833" max="13834" width="9.875" style="12" customWidth="1"/>
    <col min="13835" max="13839" width="2.5" style="12" customWidth="1"/>
    <col min="13840" max="13842" width="4.625" style="12" customWidth="1"/>
    <col min="13843" max="13843" width="6.5" style="12" bestFit="1" customWidth="1"/>
    <col min="13844" max="13847" width="8.5" style="12" bestFit="1" customWidth="1"/>
    <col min="13848" max="13851" width="12.625" style="12" bestFit="1" customWidth="1"/>
    <col min="13852" max="13853" width="12.5" style="12" bestFit="1" customWidth="1"/>
    <col min="13854" max="13855" width="12.625" style="12" bestFit="1" customWidth="1"/>
    <col min="13856" max="13856" width="12.5" style="12" bestFit="1" customWidth="1"/>
    <col min="13857" max="13862" width="12" style="12" customWidth="1"/>
    <col min="13863" max="13865" width="6.625" style="12" customWidth="1"/>
    <col min="13866" max="13870" width="7.625" style="12" customWidth="1"/>
    <col min="13871" max="13872" width="12.875" style="12" bestFit="1" customWidth="1"/>
    <col min="13873" max="13890" width="3.125" style="12"/>
    <col min="13891" max="13891" width="4.625" style="12" customWidth="1"/>
    <col min="13892" max="14067" width="3.125" style="12"/>
    <col min="14068" max="14069" width="2.625" style="12" customWidth="1"/>
    <col min="14070" max="14072" width="3.25" style="12" customWidth="1"/>
    <col min="14073" max="14074" width="3" style="12" customWidth="1"/>
    <col min="14075" max="14077" width="3.25" style="12" customWidth="1"/>
    <col min="14078" max="14079" width="2.375" style="12" customWidth="1"/>
    <col min="14080" max="14085" width="3" style="12" customWidth="1"/>
    <col min="14086" max="14088" width="3.875" style="12" customWidth="1"/>
    <col min="14089" max="14090" width="9.875" style="12" customWidth="1"/>
    <col min="14091" max="14095" width="2.5" style="12" customWidth="1"/>
    <col min="14096" max="14098" width="4.625" style="12" customWidth="1"/>
    <col min="14099" max="14099" width="6.5" style="12" bestFit="1" customWidth="1"/>
    <col min="14100" max="14103" width="8.5" style="12" bestFit="1" customWidth="1"/>
    <col min="14104" max="14107" width="12.625" style="12" bestFit="1" customWidth="1"/>
    <col min="14108" max="14109" width="12.5" style="12" bestFit="1" customWidth="1"/>
    <col min="14110" max="14111" width="12.625" style="12" bestFit="1" customWidth="1"/>
    <col min="14112" max="14112" width="12.5" style="12" bestFit="1" customWidth="1"/>
    <col min="14113" max="14118" width="12" style="12" customWidth="1"/>
    <col min="14119" max="14121" width="6.625" style="12" customWidth="1"/>
    <col min="14122" max="14126" width="7.625" style="12" customWidth="1"/>
    <col min="14127" max="14128" width="12.875" style="12" bestFit="1" customWidth="1"/>
    <col min="14129" max="14146" width="3.125" style="12"/>
    <col min="14147" max="14147" width="4.625" style="12" customWidth="1"/>
    <col min="14148" max="14323" width="3.125" style="12"/>
    <col min="14324" max="14325" width="2.625" style="12" customWidth="1"/>
    <col min="14326" max="14328" width="3.25" style="12" customWidth="1"/>
    <col min="14329" max="14330" width="3" style="12" customWidth="1"/>
    <col min="14331" max="14333" width="3.25" style="12" customWidth="1"/>
    <col min="14334" max="14335" width="2.375" style="12" customWidth="1"/>
    <col min="14336" max="14341" width="3" style="12" customWidth="1"/>
    <col min="14342" max="14344" width="3.875" style="12" customWidth="1"/>
    <col min="14345" max="14346" width="9.875" style="12" customWidth="1"/>
    <col min="14347" max="14351" width="2.5" style="12" customWidth="1"/>
    <col min="14352" max="14354" width="4.625" style="12" customWidth="1"/>
    <col min="14355" max="14355" width="6.5" style="12" bestFit="1" customWidth="1"/>
    <col min="14356" max="14359" width="8.5" style="12" bestFit="1" customWidth="1"/>
    <col min="14360" max="14363" width="12.625" style="12" bestFit="1" customWidth="1"/>
    <col min="14364" max="14365" width="12.5" style="12" bestFit="1" customWidth="1"/>
    <col min="14366" max="14367" width="12.625" style="12" bestFit="1" customWidth="1"/>
    <col min="14368" max="14368" width="12.5" style="12" bestFit="1" customWidth="1"/>
    <col min="14369" max="14374" width="12" style="12" customWidth="1"/>
    <col min="14375" max="14377" width="6.625" style="12" customWidth="1"/>
    <col min="14378" max="14382" width="7.625" style="12" customWidth="1"/>
    <col min="14383" max="14384" width="12.875" style="12" bestFit="1" customWidth="1"/>
    <col min="14385" max="14402" width="3.125" style="12"/>
    <col min="14403" max="14403" width="4.625" style="12" customWidth="1"/>
    <col min="14404" max="14579" width="3.125" style="12"/>
    <col min="14580" max="14581" width="2.625" style="12" customWidth="1"/>
    <col min="14582" max="14584" width="3.25" style="12" customWidth="1"/>
    <col min="14585" max="14586" width="3" style="12" customWidth="1"/>
    <col min="14587" max="14589" width="3.25" style="12" customWidth="1"/>
    <col min="14590" max="14591" width="2.375" style="12" customWidth="1"/>
    <col min="14592" max="14597" width="3" style="12" customWidth="1"/>
    <col min="14598" max="14600" width="3.875" style="12" customWidth="1"/>
    <col min="14601" max="14602" width="9.875" style="12" customWidth="1"/>
    <col min="14603" max="14607" width="2.5" style="12" customWidth="1"/>
    <col min="14608" max="14610" width="4.625" style="12" customWidth="1"/>
    <col min="14611" max="14611" width="6.5" style="12" bestFit="1" customWidth="1"/>
    <col min="14612" max="14615" width="8.5" style="12" bestFit="1" customWidth="1"/>
    <col min="14616" max="14619" width="12.625" style="12" bestFit="1" customWidth="1"/>
    <col min="14620" max="14621" width="12.5" style="12" bestFit="1" customWidth="1"/>
    <col min="14622" max="14623" width="12.625" style="12" bestFit="1" customWidth="1"/>
    <col min="14624" max="14624" width="12.5" style="12" bestFit="1" customWidth="1"/>
    <col min="14625" max="14630" width="12" style="12" customWidth="1"/>
    <col min="14631" max="14633" width="6.625" style="12" customWidth="1"/>
    <col min="14634" max="14638" width="7.625" style="12" customWidth="1"/>
    <col min="14639" max="14640" width="12.875" style="12" bestFit="1" customWidth="1"/>
    <col min="14641" max="14658" width="3.125" style="12"/>
    <col min="14659" max="14659" width="4.625" style="12" customWidth="1"/>
    <col min="14660" max="14835" width="3.125" style="12"/>
    <col min="14836" max="14837" width="2.625" style="12" customWidth="1"/>
    <col min="14838" max="14840" width="3.25" style="12" customWidth="1"/>
    <col min="14841" max="14842" width="3" style="12" customWidth="1"/>
    <col min="14843" max="14845" width="3.25" style="12" customWidth="1"/>
    <col min="14846" max="14847" width="2.375" style="12" customWidth="1"/>
    <col min="14848" max="14853" width="3" style="12" customWidth="1"/>
    <col min="14854" max="14856" width="3.875" style="12" customWidth="1"/>
    <col min="14857" max="14858" width="9.875" style="12" customWidth="1"/>
    <col min="14859" max="14863" width="2.5" style="12" customWidth="1"/>
    <col min="14864" max="14866" width="4.625" style="12" customWidth="1"/>
    <col min="14867" max="14867" width="6.5" style="12" bestFit="1" customWidth="1"/>
    <col min="14868" max="14871" width="8.5" style="12" bestFit="1" customWidth="1"/>
    <col min="14872" max="14875" width="12.625" style="12" bestFit="1" customWidth="1"/>
    <col min="14876" max="14877" width="12.5" style="12" bestFit="1" customWidth="1"/>
    <col min="14878" max="14879" width="12.625" style="12" bestFit="1" customWidth="1"/>
    <col min="14880" max="14880" width="12.5" style="12" bestFit="1" customWidth="1"/>
    <col min="14881" max="14886" width="12" style="12" customWidth="1"/>
    <col min="14887" max="14889" width="6.625" style="12" customWidth="1"/>
    <col min="14890" max="14894" width="7.625" style="12" customWidth="1"/>
    <col min="14895" max="14896" width="12.875" style="12" bestFit="1" customWidth="1"/>
    <col min="14897" max="14914" width="3.125" style="12"/>
    <col min="14915" max="14915" width="4.625" style="12" customWidth="1"/>
    <col min="14916" max="15091" width="3.125" style="12"/>
    <col min="15092" max="15093" width="2.625" style="12" customWidth="1"/>
    <col min="15094" max="15096" width="3.25" style="12" customWidth="1"/>
    <col min="15097" max="15098" width="3" style="12" customWidth="1"/>
    <col min="15099" max="15101" width="3.25" style="12" customWidth="1"/>
    <col min="15102" max="15103" width="2.375" style="12" customWidth="1"/>
    <col min="15104" max="15109" width="3" style="12" customWidth="1"/>
    <col min="15110" max="15112" width="3.875" style="12" customWidth="1"/>
    <col min="15113" max="15114" width="9.875" style="12" customWidth="1"/>
    <col min="15115" max="15119" width="2.5" style="12" customWidth="1"/>
    <col min="15120" max="15122" width="4.625" style="12" customWidth="1"/>
    <col min="15123" max="15123" width="6.5" style="12" bestFit="1" customWidth="1"/>
    <col min="15124" max="15127" width="8.5" style="12" bestFit="1" customWidth="1"/>
    <col min="15128" max="15131" width="12.625" style="12" bestFit="1" customWidth="1"/>
    <col min="15132" max="15133" width="12.5" style="12" bestFit="1" customWidth="1"/>
    <col min="15134" max="15135" width="12.625" style="12" bestFit="1" customWidth="1"/>
    <col min="15136" max="15136" width="12.5" style="12" bestFit="1" customWidth="1"/>
    <col min="15137" max="15142" width="12" style="12" customWidth="1"/>
    <col min="15143" max="15145" width="6.625" style="12" customWidth="1"/>
    <col min="15146" max="15150" width="7.625" style="12" customWidth="1"/>
    <col min="15151" max="15152" width="12.875" style="12" bestFit="1" customWidth="1"/>
    <col min="15153" max="15170" width="3.125" style="12"/>
    <col min="15171" max="15171" width="4.625" style="12" customWidth="1"/>
    <col min="15172" max="15347" width="3.125" style="12"/>
    <col min="15348" max="15349" width="2.625" style="12" customWidth="1"/>
    <col min="15350" max="15352" width="3.25" style="12" customWidth="1"/>
    <col min="15353" max="15354" width="3" style="12" customWidth="1"/>
    <col min="15355" max="15357" width="3.25" style="12" customWidth="1"/>
    <col min="15358" max="15359" width="2.375" style="12" customWidth="1"/>
    <col min="15360" max="15365" width="3" style="12" customWidth="1"/>
    <col min="15366" max="15368" width="3.875" style="12" customWidth="1"/>
    <col min="15369" max="15370" width="9.875" style="12" customWidth="1"/>
    <col min="15371" max="15375" width="2.5" style="12" customWidth="1"/>
    <col min="15376" max="15378" width="4.625" style="12" customWidth="1"/>
    <col min="15379" max="15379" width="6.5" style="12" bestFit="1" customWidth="1"/>
    <col min="15380" max="15383" width="8.5" style="12" bestFit="1" customWidth="1"/>
    <col min="15384" max="15387" width="12.625" style="12" bestFit="1" customWidth="1"/>
    <col min="15388" max="15389" width="12.5" style="12" bestFit="1" customWidth="1"/>
    <col min="15390" max="15391" width="12.625" style="12" bestFit="1" customWidth="1"/>
    <col min="15392" max="15392" width="12.5" style="12" bestFit="1" customWidth="1"/>
    <col min="15393" max="15398" width="12" style="12" customWidth="1"/>
    <col min="15399" max="15401" width="6.625" style="12" customWidth="1"/>
    <col min="15402" max="15406" width="7.625" style="12" customWidth="1"/>
    <col min="15407" max="15408" width="12.875" style="12" bestFit="1" customWidth="1"/>
    <col min="15409" max="15426" width="3.125" style="12"/>
    <col min="15427" max="15427" width="4.625" style="12" customWidth="1"/>
    <col min="15428" max="15603" width="3.125" style="12"/>
    <col min="15604" max="15605" width="2.625" style="12" customWidth="1"/>
    <col min="15606" max="15608" width="3.25" style="12" customWidth="1"/>
    <col min="15609" max="15610" width="3" style="12" customWidth="1"/>
    <col min="15611" max="15613" width="3.25" style="12" customWidth="1"/>
    <col min="15614" max="15615" width="2.375" style="12" customWidth="1"/>
    <col min="15616" max="15621" width="3" style="12" customWidth="1"/>
    <col min="15622" max="15624" width="3.875" style="12" customWidth="1"/>
    <col min="15625" max="15626" width="9.875" style="12" customWidth="1"/>
    <col min="15627" max="15631" width="2.5" style="12" customWidth="1"/>
    <col min="15632" max="15634" width="4.625" style="12" customWidth="1"/>
    <col min="15635" max="15635" width="6.5" style="12" bestFit="1" customWidth="1"/>
    <col min="15636" max="15639" width="8.5" style="12" bestFit="1" customWidth="1"/>
    <col min="15640" max="15643" width="12.625" style="12" bestFit="1" customWidth="1"/>
    <col min="15644" max="15645" width="12.5" style="12" bestFit="1" customWidth="1"/>
    <col min="15646" max="15647" width="12.625" style="12" bestFit="1" customWidth="1"/>
    <col min="15648" max="15648" width="12.5" style="12" bestFit="1" customWidth="1"/>
    <col min="15649" max="15654" width="12" style="12" customWidth="1"/>
    <col min="15655" max="15657" width="6.625" style="12" customWidth="1"/>
    <col min="15658" max="15662" width="7.625" style="12" customWidth="1"/>
    <col min="15663" max="15664" width="12.875" style="12" bestFit="1" customWidth="1"/>
    <col min="15665" max="15682" width="3.125" style="12"/>
    <col min="15683" max="15683" width="4.625" style="12" customWidth="1"/>
    <col min="15684" max="15859" width="3.125" style="12"/>
    <col min="15860" max="15861" width="2.625" style="12" customWidth="1"/>
    <col min="15862" max="15864" width="3.25" style="12" customWidth="1"/>
    <col min="15865" max="15866" width="3" style="12" customWidth="1"/>
    <col min="15867" max="15869" width="3.25" style="12" customWidth="1"/>
    <col min="15870" max="15871" width="2.375" style="12" customWidth="1"/>
    <col min="15872" max="15877" width="3" style="12" customWidth="1"/>
    <col min="15878" max="15880" width="3.875" style="12" customWidth="1"/>
    <col min="15881" max="15882" width="9.875" style="12" customWidth="1"/>
    <col min="15883" max="15887" width="2.5" style="12" customWidth="1"/>
    <col min="15888" max="15890" width="4.625" style="12" customWidth="1"/>
    <col min="15891" max="15891" width="6.5" style="12" bestFit="1" customWidth="1"/>
    <col min="15892" max="15895" width="8.5" style="12" bestFit="1" customWidth="1"/>
    <col min="15896" max="15899" width="12.625" style="12" bestFit="1" customWidth="1"/>
    <col min="15900" max="15901" width="12.5" style="12" bestFit="1" customWidth="1"/>
    <col min="15902" max="15903" width="12.625" style="12" bestFit="1" customWidth="1"/>
    <col min="15904" max="15904" width="12.5" style="12" bestFit="1" customWidth="1"/>
    <col min="15905" max="15910" width="12" style="12" customWidth="1"/>
    <col min="15911" max="15913" width="6.625" style="12" customWidth="1"/>
    <col min="15914" max="15918" width="7.625" style="12" customWidth="1"/>
    <col min="15919" max="15920" width="12.875" style="12" bestFit="1" customWidth="1"/>
    <col min="15921" max="15938" width="3.125" style="12"/>
    <col min="15939" max="15939" width="4.625" style="12" customWidth="1"/>
    <col min="15940" max="16115" width="3.125" style="12"/>
    <col min="16116" max="16117" width="2.625" style="12" customWidth="1"/>
    <col min="16118" max="16120" width="3.25" style="12" customWidth="1"/>
    <col min="16121" max="16122" width="3" style="12" customWidth="1"/>
    <col min="16123" max="16125" width="3.25" style="12" customWidth="1"/>
    <col min="16126" max="16127" width="2.375" style="12" customWidth="1"/>
    <col min="16128" max="16133" width="3" style="12" customWidth="1"/>
    <col min="16134" max="16136" width="3.875" style="12" customWidth="1"/>
    <col min="16137" max="16138" width="9.875" style="12" customWidth="1"/>
    <col min="16139" max="16143" width="2.5" style="12" customWidth="1"/>
    <col min="16144" max="16146" width="4.625" style="12" customWidth="1"/>
    <col min="16147" max="16147" width="6.5" style="12" bestFit="1" customWidth="1"/>
    <col min="16148" max="16151" width="8.5" style="12" bestFit="1" customWidth="1"/>
    <col min="16152" max="16155" width="12.625" style="12" bestFit="1" customWidth="1"/>
    <col min="16156" max="16157" width="12.5" style="12" bestFit="1" customWidth="1"/>
    <col min="16158" max="16159" width="12.625" style="12" bestFit="1" customWidth="1"/>
    <col min="16160" max="16160" width="12.5" style="12" bestFit="1" customWidth="1"/>
    <col min="16161" max="16166" width="12" style="12" customWidth="1"/>
    <col min="16167" max="16169" width="6.625" style="12" customWidth="1"/>
    <col min="16170" max="16174" width="7.625" style="12" customWidth="1"/>
    <col min="16175" max="16176" width="12.875" style="12" bestFit="1" customWidth="1"/>
    <col min="16177" max="16194" width="3.125" style="12"/>
    <col min="16195" max="16195" width="4.625" style="12" customWidth="1"/>
    <col min="16196" max="16384" width="3.125" style="12"/>
  </cols>
  <sheetData>
    <row r="1" spans="1:81" ht="18" customHeight="1">
      <c r="A1" s="401" t="s">
        <v>548</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2"/>
      <c r="AB1" s="403"/>
      <c r="AC1" s="264" t="s">
        <v>569</v>
      </c>
      <c r="AD1" s="426"/>
      <c r="AE1" s="426"/>
      <c r="AF1" s="426"/>
      <c r="AG1" s="6"/>
      <c r="AH1" s="7"/>
      <c r="AI1" s="7"/>
      <c r="AJ1" s="7"/>
      <c r="AK1" s="8"/>
      <c r="AL1" s="8"/>
      <c r="AM1" s="8"/>
      <c r="AN1" s="8"/>
      <c r="AO1" s="9"/>
      <c r="AP1" s="9"/>
      <c r="AQ1" s="10"/>
      <c r="AR1" s="10"/>
      <c r="AS1" s="9"/>
      <c r="AT1" s="9"/>
      <c r="AU1" s="9"/>
      <c r="AV1" s="9"/>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row>
    <row r="2" spans="1:81" ht="18" customHeight="1">
      <c r="A2" s="404"/>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6"/>
      <c r="AC2" s="264" t="s">
        <v>570</v>
      </c>
      <c r="AD2" s="426"/>
      <c r="AE2" s="426"/>
      <c r="AF2" s="426"/>
      <c r="AG2" s="6"/>
      <c r="AH2" s="7"/>
      <c r="AI2" s="7"/>
      <c r="AJ2" s="7"/>
      <c r="AK2" s="8"/>
      <c r="AL2" s="8"/>
      <c r="AM2" s="8"/>
      <c r="AN2" s="8"/>
      <c r="AO2" s="9"/>
      <c r="AP2" s="9"/>
      <c r="AQ2" s="10"/>
      <c r="AR2" s="10"/>
      <c r="AS2" s="9"/>
      <c r="AT2" s="9"/>
      <c r="AU2" s="9"/>
      <c r="AV2" s="9"/>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row>
    <row r="3" spans="1:81" ht="18" customHeight="1">
      <c r="A3" s="407" t="s">
        <v>561</v>
      </c>
      <c r="B3" s="408"/>
      <c r="C3" s="408"/>
      <c r="D3" s="409" t="s">
        <v>736</v>
      </c>
      <c r="E3" s="410"/>
      <c r="F3" s="410"/>
      <c r="G3" s="410"/>
      <c r="H3" s="410"/>
      <c r="I3" s="410"/>
      <c r="J3" s="411"/>
      <c r="K3" s="408" t="s">
        <v>1</v>
      </c>
      <c r="L3" s="408"/>
      <c r="M3" s="408"/>
      <c r="N3" s="412" t="s">
        <v>61</v>
      </c>
      <c r="O3" s="412"/>
      <c r="P3" s="412"/>
      <c r="Q3" s="412"/>
      <c r="R3" s="412"/>
      <c r="S3" s="412"/>
      <c r="T3" s="412"/>
      <c r="U3" s="407" t="s">
        <v>560</v>
      </c>
      <c r="V3" s="408"/>
      <c r="W3" s="408"/>
      <c r="X3" s="413" t="s">
        <v>738</v>
      </c>
      <c r="Y3" s="414"/>
      <c r="Z3" s="414"/>
      <c r="AA3" s="414"/>
      <c r="AB3" s="415"/>
      <c r="AC3" s="416"/>
      <c r="AD3" s="417"/>
      <c r="AE3" s="417"/>
      <c r="AF3" s="417"/>
      <c r="AG3" s="6"/>
      <c r="AH3" s="7"/>
      <c r="AI3" s="7"/>
      <c r="AJ3" s="7"/>
      <c r="AK3" s="8"/>
      <c r="AL3" s="8"/>
      <c r="AM3" s="8"/>
      <c r="AN3" s="8"/>
      <c r="AO3" s="9"/>
      <c r="AP3" s="9"/>
      <c r="AQ3" s="9"/>
      <c r="AR3" s="9"/>
      <c r="AS3" s="9"/>
      <c r="AT3" s="9"/>
      <c r="AU3" s="9"/>
      <c r="AV3" s="9"/>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row>
    <row r="4" spans="1:81" ht="18" customHeight="1">
      <c r="A4" s="407" t="s">
        <v>559</v>
      </c>
      <c r="B4" s="408"/>
      <c r="C4" s="408"/>
      <c r="D4" s="418" t="s">
        <v>737</v>
      </c>
      <c r="E4" s="418"/>
      <c r="F4" s="418"/>
      <c r="G4" s="418"/>
      <c r="H4" s="418"/>
      <c r="I4" s="418"/>
      <c r="J4" s="418"/>
      <c r="K4" s="408" t="s">
        <v>13</v>
      </c>
      <c r="L4" s="408"/>
      <c r="M4" s="408"/>
      <c r="N4" s="412" t="s">
        <v>60</v>
      </c>
      <c r="O4" s="412"/>
      <c r="P4" s="412"/>
      <c r="Q4" s="412"/>
      <c r="R4" s="412"/>
      <c r="S4" s="412"/>
      <c r="T4" s="412"/>
      <c r="U4" s="407" t="s">
        <v>563</v>
      </c>
      <c r="V4" s="424"/>
      <c r="W4" s="424"/>
      <c r="X4" s="412" t="s">
        <v>739</v>
      </c>
      <c r="Y4" s="412"/>
      <c r="Z4" s="412"/>
      <c r="AA4" s="412"/>
      <c r="AB4" s="412"/>
      <c r="AC4" s="4"/>
      <c r="AD4" s="5"/>
      <c r="AE4" s="5"/>
      <c r="AF4" s="5"/>
      <c r="AG4" s="5"/>
      <c r="AH4" s="9"/>
      <c r="AI4" s="9"/>
      <c r="AJ4" s="9"/>
      <c r="AK4" s="9"/>
      <c r="AL4" s="9"/>
      <c r="AM4" s="9"/>
      <c r="AN4" s="9"/>
      <c r="AO4" s="9"/>
      <c r="AP4" s="9"/>
      <c r="AQ4" s="9"/>
      <c r="AR4" s="9"/>
      <c r="AS4" s="9"/>
      <c r="AT4" s="9"/>
      <c r="AU4" s="9"/>
      <c r="AV4" s="9"/>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row>
    <row r="5" spans="1:81" ht="18" customHeight="1">
      <c r="A5" s="408" t="s">
        <v>14</v>
      </c>
      <c r="B5" s="408"/>
      <c r="C5" s="408"/>
      <c r="D5" s="428" t="s">
        <v>740</v>
      </c>
      <c r="E5" s="428"/>
      <c r="F5" s="428"/>
      <c r="G5" s="428"/>
      <c r="H5" s="428"/>
      <c r="I5" s="428"/>
      <c r="J5" s="428"/>
      <c r="K5" s="428"/>
      <c r="L5" s="428"/>
      <c r="M5" s="428"/>
      <c r="N5" s="428"/>
      <c r="O5" s="428"/>
      <c r="P5" s="428"/>
      <c r="Q5" s="428"/>
      <c r="R5" s="428"/>
      <c r="S5" s="428"/>
      <c r="T5" s="428"/>
      <c r="U5" s="429" t="s">
        <v>15</v>
      </c>
      <c r="V5" s="429"/>
      <c r="W5" s="429"/>
      <c r="X5" s="412"/>
      <c r="Y5" s="412"/>
      <c r="Z5" s="412"/>
      <c r="AA5" s="412"/>
      <c r="AB5" s="412"/>
      <c r="AC5" s="430" t="s">
        <v>512</v>
      </c>
      <c r="AD5" s="421"/>
      <c r="AE5" s="421"/>
      <c r="AF5" s="421"/>
      <c r="AG5" s="421"/>
      <c r="AH5" s="431" t="s">
        <v>16</v>
      </c>
      <c r="AI5" s="432"/>
      <c r="AJ5" s="433"/>
      <c r="AK5" s="392" t="s">
        <v>581</v>
      </c>
      <c r="AL5" s="393"/>
      <c r="AM5" s="393"/>
      <c r="AN5" s="393"/>
      <c r="AO5" s="393"/>
      <c r="AP5" s="393"/>
      <c r="AQ5" s="393"/>
      <c r="AR5" s="393"/>
      <c r="AS5" s="399"/>
      <c r="AT5" s="392" t="s">
        <v>582</v>
      </c>
      <c r="AU5" s="393"/>
      <c r="AV5" s="393"/>
      <c r="AW5" s="393"/>
      <c r="AX5" s="393"/>
      <c r="AY5" s="399"/>
      <c r="AZ5" s="392" t="s">
        <v>583</v>
      </c>
      <c r="BA5" s="393"/>
      <c r="BB5" s="393"/>
      <c r="BC5" s="394" t="s">
        <v>584</v>
      </c>
      <c r="BD5" s="394"/>
      <c r="BE5" s="394"/>
      <c r="BF5" s="394"/>
      <c r="BG5" s="394"/>
      <c r="BH5" s="13"/>
      <c r="BI5" s="13"/>
      <c r="BJ5" s="11"/>
      <c r="BK5" s="11"/>
      <c r="BL5" s="11"/>
      <c r="BM5" s="11"/>
      <c r="BN5" s="11"/>
      <c r="BO5" s="11"/>
      <c r="BP5" s="11"/>
      <c r="BQ5" s="11"/>
      <c r="BR5" s="11"/>
      <c r="BS5" s="11"/>
      <c r="BT5" s="11"/>
      <c r="BU5" s="11"/>
      <c r="BV5" s="11"/>
      <c r="BW5" s="11"/>
      <c r="BX5" s="11"/>
      <c r="BY5" s="11"/>
      <c r="BZ5" s="11"/>
      <c r="CA5" s="11"/>
      <c r="CB5" s="11"/>
      <c r="CC5" s="11"/>
    </row>
    <row r="6" spans="1:81" ht="18" customHeight="1">
      <c r="A6" s="419" t="s">
        <v>17</v>
      </c>
      <c r="B6" s="419"/>
      <c r="C6" s="419" t="s">
        <v>18</v>
      </c>
      <c r="D6" s="419"/>
      <c r="E6" s="419"/>
      <c r="F6" s="419" t="s">
        <v>19</v>
      </c>
      <c r="G6" s="419"/>
      <c r="H6" s="419"/>
      <c r="I6" s="419"/>
      <c r="J6" s="419"/>
      <c r="K6" s="419"/>
      <c r="L6" s="419"/>
      <c r="M6" s="419" t="s">
        <v>20</v>
      </c>
      <c r="N6" s="419"/>
      <c r="O6" s="419"/>
      <c r="P6" s="419"/>
      <c r="Q6" s="419" t="s">
        <v>21</v>
      </c>
      <c r="R6" s="419"/>
      <c r="S6" s="427" t="s">
        <v>547</v>
      </c>
      <c r="T6" s="419"/>
      <c r="U6" s="419"/>
      <c r="V6" s="419"/>
      <c r="W6" s="419"/>
      <c r="X6" s="419" t="s">
        <v>22</v>
      </c>
      <c r="Y6" s="419"/>
      <c r="Z6" s="419"/>
      <c r="AA6" s="419"/>
      <c r="AB6" s="419"/>
      <c r="AC6" s="420" t="s">
        <v>23</v>
      </c>
      <c r="AD6" s="420" t="s">
        <v>24</v>
      </c>
      <c r="AE6" s="420" t="s">
        <v>25</v>
      </c>
      <c r="AF6" s="422" t="s">
        <v>26</v>
      </c>
      <c r="AG6" s="422" t="s">
        <v>27</v>
      </c>
      <c r="AH6" s="425" t="s">
        <v>28</v>
      </c>
      <c r="AI6" s="425" t="s">
        <v>29</v>
      </c>
      <c r="AJ6" s="425" t="s">
        <v>30</v>
      </c>
      <c r="AK6" s="395" t="s">
        <v>585</v>
      </c>
      <c r="AL6" s="395" t="s">
        <v>586</v>
      </c>
      <c r="AM6" s="395" t="s">
        <v>587</v>
      </c>
      <c r="AN6" s="395" t="s">
        <v>588</v>
      </c>
      <c r="AO6" s="395" t="s">
        <v>589</v>
      </c>
      <c r="AP6" s="395" t="s">
        <v>590</v>
      </c>
      <c r="AQ6" s="395" t="s">
        <v>591</v>
      </c>
      <c r="AR6" s="395" t="s">
        <v>592</v>
      </c>
      <c r="AS6" s="395" t="s">
        <v>593</v>
      </c>
      <c r="AT6" s="394" t="s">
        <v>594</v>
      </c>
      <c r="AU6" s="394" t="s">
        <v>595</v>
      </c>
      <c r="AV6" s="394" t="s">
        <v>596</v>
      </c>
      <c r="AW6" s="395" t="s">
        <v>597</v>
      </c>
      <c r="AX6" s="395" t="s">
        <v>598</v>
      </c>
      <c r="AY6" s="395" t="s">
        <v>599</v>
      </c>
      <c r="AZ6" s="395" t="s">
        <v>600</v>
      </c>
      <c r="BA6" s="395" t="s">
        <v>601</v>
      </c>
      <c r="BB6" s="396" t="s">
        <v>602</v>
      </c>
      <c r="BC6" s="395" t="s">
        <v>603</v>
      </c>
      <c r="BD6" s="395" t="s">
        <v>604</v>
      </c>
      <c r="BE6" s="395" t="s">
        <v>605</v>
      </c>
      <c r="BF6" s="395" t="s">
        <v>606</v>
      </c>
      <c r="BG6" s="395" t="s">
        <v>607</v>
      </c>
      <c r="BH6" s="397" t="s">
        <v>608</v>
      </c>
      <c r="BI6" s="397" t="s">
        <v>609</v>
      </c>
      <c r="BJ6" s="11"/>
      <c r="BK6" s="11"/>
      <c r="BL6" s="11"/>
      <c r="BM6" s="11"/>
      <c r="BN6" s="11"/>
      <c r="BO6" s="11"/>
      <c r="BP6" s="11"/>
      <c r="BQ6" s="11"/>
      <c r="BR6" s="11"/>
      <c r="BS6" s="11"/>
      <c r="BT6" s="11"/>
      <c r="BU6" s="11"/>
      <c r="BV6" s="11"/>
      <c r="BW6" s="11"/>
      <c r="BX6" s="11"/>
      <c r="BY6" s="11"/>
      <c r="BZ6" s="11"/>
      <c r="CA6" s="11"/>
      <c r="CB6" s="11"/>
      <c r="CC6" s="11"/>
    </row>
    <row r="7" spans="1:81" ht="24" customHeight="1">
      <c r="A7" s="419"/>
      <c r="B7" s="419"/>
      <c r="C7" s="419"/>
      <c r="D7" s="419"/>
      <c r="E7" s="419"/>
      <c r="F7" s="419" t="s">
        <v>31</v>
      </c>
      <c r="G7" s="419"/>
      <c r="H7" s="419" t="s">
        <v>19</v>
      </c>
      <c r="I7" s="419"/>
      <c r="J7" s="419"/>
      <c r="K7" s="419" t="s">
        <v>32</v>
      </c>
      <c r="L7" s="419"/>
      <c r="M7" s="419" t="s">
        <v>33</v>
      </c>
      <c r="N7" s="419"/>
      <c r="O7" s="419" t="s">
        <v>34</v>
      </c>
      <c r="P7" s="419"/>
      <c r="Q7" s="419"/>
      <c r="R7" s="419"/>
      <c r="S7" s="419"/>
      <c r="T7" s="419"/>
      <c r="U7" s="419"/>
      <c r="V7" s="419"/>
      <c r="W7" s="419"/>
      <c r="X7" s="419"/>
      <c r="Y7" s="419"/>
      <c r="Z7" s="419"/>
      <c r="AA7" s="419"/>
      <c r="AB7" s="419"/>
      <c r="AC7" s="421"/>
      <c r="AD7" s="421"/>
      <c r="AE7" s="421"/>
      <c r="AF7" s="423"/>
      <c r="AG7" s="423"/>
      <c r="AH7" s="425"/>
      <c r="AI7" s="425"/>
      <c r="AJ7" s="425"/>
      <c r="AK7" s="395"/>
      <c r="AL7" s="395"/>
      <c r="AM7" s="395"/>
      <c r="AN7" s="395"/>
      <c r="AO7" s="395"/>
      <c r="AP7" s="395"/>
      <c r="AQ7" s="395"/>
      <c r="AR7" s="395"/>
      <c r="AS7" s="395"/>
      <c r="AT7" s="394"/>
      <c r="AU7" s="394"/>
      <c r="AV7" s="394"/>
      <c r="AW7" s="395"/>
      <c r="AX7" s="395"/>
      <c r="AY7" s="395"/>
      <c r="AZ7" s="395"/>
      <c r="BA7" s="395"/>
      <c r="BB7" s="396"/>
      <c r="BC7" s="395"/>
      <c r="BD7" s="395"/>
      <c r="BE7" s="395"/>
      <c r="BF7" s="395"/>
      <c r="BG7" s="395"/>
      <c r="BH7" s="398"/>
      <c r="BI7" s="398"/>
      <c r="BJ7" s="11"/>
      <c r="BK7" s="11"/>
      <c r="BL7" s="11"/>
      <c r="BM7" s="11"/>
      <c r="BN7" s="11"/>
      <c r="BO7" s="11"/>
      <c r="BP7" s="11"/>
      <c r="BQ7" s="11"/>
      <c r="BR7" s="11"/>
      <c r="BS7" s="11"/>
      <c r="BT7" s="11"/>
      <c r="BU7" s="11"/>
      <c r="BV7" s="11"/>
      <c r="BW7" s="11"/>
      <c r="BX7" s="11"/>
      <c r="BY7" s="11"/>
      <c r="BZ7" s="11"/>
      <c r="CA7" s="11"/>
      <c r="CB7" s="11"/>
      <c r="CC7" s="11"/>
    </row>
    <row r="8" spans="1:81" ht="17.45" customHeight="1">
      <c r="A8" s="419">
        <v>1</v>
      </c>
      <c r="B8" s="419"/>
      <c r="C8" s="434" t="s">
        <v>35</v>
      </c>
      <c r="D8" s="434"/>
      <c r="E8" s="434"/>
      <c r="F8" s="434">
        <v>25</v>
      </c>
      <c r="G8" s="434"/>
      <c r="H8" s="434" t="str">
        <f t="shared" ref="H8:H21" si="0">IF(C8&lt;&gt;"",$V$32,"")</f>
        <v>深胡桃</v>
      </c>
      <c r="I8" s="434"/>
      <c r="J8" s="434"/>
      <c r="K8" s="434" t="str">
        <f t="shared" ref="K8:K21" si="1">IF(C8&lt;&gt;"",$V$27,"")</f>
        <v>免漆</v>
      </c>
      <c r="L8" s="434"/>
      <c r="M8" s="434">
        <v>594</v>
      </c>
      <c r="N8" s="434"/>
      <c r="O8" s="434">
        <v>2355</v>
      </c>
      <c r="P8" s="434"/>
      <c r="Q8" s="434">
        <v>3</v>
      </c>
      <c r="R8" s="434"/>
      <c r="S8" s="435" t="s">
        <v>510</v>
      </c>
      <c r="T8" s="436"/>
      <c r="U8" s="436"/>
      <c r="V8" s="436"/>
      <c r="W8" s="437"/>
      <c r="X8" s="438" t="s">
        <v>741</v>
      </c>
      <c r="Y8" s="439"/>
      <c r="Z8" s="439"/>
      <c r="AA8" s="439"/>
      <c r="AB8" s="440"/>
      <c r="AC8" s="14">
        <f t="shared" ref="AC8:AC21" si="2">IF(AV8&gt;0,Q8,"")</f>
        <v>3</v>
      </c>
      <c r="AD8" s="15">
        <f>IF(Q8&lt;&gt;"",Q8,"")</f>
        <v>3</v>
      </c>
      <c r="AE8" s="15">
        <f>IF(OR(C8="背板",C8="加高背板",C8="备用条",C8="垫板",C8="竖垫板",C8="上垫板",C8="转角背板",C8="屉底"),"",Q8)</f>
        <v>3</v>
      </c>
      <c r="AF8" s="16">
        <f>IF(F8&gt;11,M8*O8*Q8/1000000,"")</f>
        <v>4.1966099999999997</v>
      </c>
      <c r="AG8" s="16">
        <f>IF(F8&gt;11,M8*O8*Q8/1000000/1.22/2.44/0.83,"")</f>
        <v>1.6985207694524402</v>
      </c>
      <c r="AH8" s="17">
        <f>IF(F8=25,AG8,"")</f>
        <v>1.6985207694524402</v>
      </c>
      <c r="AI8" s="17" t="str">
        <f>IF(F8=18,AG8,"")</f>
        <v/>
      </c>
      <c r="AJ8" s="17" t="str">
        <f>IF(F8=12,AG8,"")</f>
        <v/>
      </c>
      <c r="AK8" s="274">
        <f t="shared" ref="AK8:AK21" si="3">+IF(OR(F8=25),BC8,"")</f>
        <v>18.414000000000001</v>
      </c>
      <c r="AL8" s="274" t="str">
        <f t="shared" ref="AL8:AL21" si="4">+IF(OR(F8=25),BD8,"")</f>
        <v/>
      </c>
      <c r="AM8" s="274" t="str">
        <f t="shared" ref="AM8:AM21" si="5">+IF(OR(F8=25),BF8,"")</f>
        <v/>
      </c>
      <c r="AN8" s="274" t="str">
        <f t="shared" ref="AN8:AN21" si="6">+IF(OR(F8=18),BC8,"")</f>
        <v/>
      </c>
      <c r="AO8" s="274" t="str">
        <f t="shared" ref="AO8:AO21" si="7">+IF(OR(F8=18),BD8,"")</f>
        <v/>
      </c>
      <c r="AP8" s="274" t="str">
        <f t="shared" ref="AP8:AP21" si="8">+IF(OR(F8=18),BF8,"")</f>
        <v/>
      </c>
      <c r="AQ8" s="274" t="str">
        <f t="shared" ref="AQ8:AQ21" si="9">+IF(OR(F8=12),BC8,"")</f>
        <v/>
      </c>
      <c r="AR8" s="274" t="str">
        <f t="shared" ref="AR8:AR21" si="10">+IF(OR(F8=12),BD8,"")</f>
        <v/>
      </c>
      <c r="AS8" s="274" t="str">
        <f t="shared" ref="AS8:AS21" si="11">+IF(OR(F8=12),BF8,"")</f>
        <v/>
      </c>
      <c r="AT8" s="274" t="str">
        <f t="shared" ref="AT8:AT21" si="12">+IF(OR(F8=25),BG8,"")</f>
        <v/>
      </c>
      <c r="AU8" s="274" t="str">
        <f t="shared" ref="AU8:AU21" si="13">+IF(OR(F8=25),BE8,"")</f>
        <v/>
      </c>
      <c r="AV8" s="274" t="str">
        <f t="shared" ref="AV8:AV21" si="14">+IF(OR(F8=18),BG8,"")</f>
        <v/>
      </c>
      <c r="AW8" s="274" t="str">
        <f t="shared" ref="AW8:AW21" si="15">+IF(OR(F8=18),BE8,"")</f>
        <v/>
      </c>
      <c r="AX8" s="274" t="str">
        <f t="shared" ref="AX8:AX21" si="16">+IF(OR(F8=12),BG8,"")</f>
        <v/>
      </c>
      <c r="AY8" s="274" t="str">
        <f t="shared" ref="AY8:AY21" si="17">+IF(OR(F8=12),BE8,"")</f>
        <v/>
      </c>
      <c r="AZ8" s="275">
        <f>(IF(M8&lt;=230,290*2,(M8+60)*2)+IF(O8&lt;=230,290*2,(O8+60)*2))*Q8/1000</f>
        <v>18.414000000000001</v>
      </c>
      <c r="BA8" s="275">
        <f>IF(O8&lt;=230,290,O8+60)*Q8/1000</f>
        <v>7.2450000000000001</v>
      </c>
      <c r="BB8" s="276">
        <f>IF(M8&lt;=230,290*2,(M8+60)*2)*Q8/1000+IF(O8&lt;=230,290,(O8+60))*Q8/1000</f>
        <v>11.169</v>
      </c>
      <c r="BC8" s="275">
        <f t="shared" ref="BC8:BC21" si="18">+IF(OR(S8="四周封同色1.0PVC",S8="两长边封同色1.0PVC",S8="两长边封同色1.0PVC"),AZ8,"")</f>
        <v>18.414000000000001</v>
      </c>
      <c r="BD8" s="275" t="str">
        <f t="shared" ref="BD8:BD21" si="19">+IF(OR(S8="看面封同色1.0PVC，三边封同色0.4PVC",S8="一长边封同色1.0PVC",S8="一长边封同色1.0PVC。三边封同色0.4PVC。"),BA8,"")</f>
        <v/>
      </c>
      <c r="BE8" s="20" t="str">
        <f t="shared" ref="BE8:BE21" si="20">+IF(OR(S8="看面封同色1.0PVC，三边封同色0.4PVC",S8="一长边封同色1.0PVC。三边封同色0.4PVC。"),BB8,"")</f>
        <v/>
      </c>
      <c r="BF8" s="20" t="str">
        <f>+IF(OR(S8="一长边封同色1.0PVC，三边不封边",S8="一边宽度尺寸方向封同色1.0PVC"),BA8,"")</f>
        <v/>
      </c>
      <c r="BG8" s="275" t="str">
        <f t="shared" ref="BG8:BG21" si="21">+IF(OR(S8="四周封同色0.4PVC"),AZ8,"")</f>
        <v/>
      </c>
      <c r="BH8" s="13" t="str">
        <f>+IF(OR(F8&gt;26),AZ8,"")</f>
        <v/>
      </c>
      <c r="BI8" s="13">
        <f>+SUM(BC8:BG8)</f>
        <v>18.414000000000001</v>
      </c>
      <c r="BJ8" s="11"/>
      <c r="BK8" s="11"/>
      <c r="BL8" s="11"/>
      <c r="BM8" s="11"/>
      <c r="BN8" s="11"/>
      <c r="BO8" s="11"/>
      <c r="BP8" s="11"/>
      <c r="BQ8" s="11"/>
      <c r="BR8" s="11"/>
      <c r="BS8" s="11"/>
      <c r="BT8" s="11"/>
      <c r="BU8" s="11"/>
      <c r="BV8" s="11"/>
      <c r="BW8" s="11"/>
      <c r="BX8" s="11"/>
      <c r="BY8" s="11"/>
      <c r="BZ8" s="11"/>
      <c r="CA8" s="11"/>
      <c r="CB8" s="11"/>
      <c r="CC8" s="11"/>
    </row>
    <row r="9" spans="1:81" ht="17.45" customHeight="1">
      <c r="A9" s="419">
        <v>2</v>
      </c>
      <c r="B9" s="419"/>
      <c r="C9" s="434" t="s">
        <v>37</v>
      </c>
      <c r="D9" s="434"/>
      <c r="E9" s="434"/>
      <c r="F9" s="434">
        <v>25</v>
      </c>
      <c r="G9" s="434"/>
      <c r="H9" s="434" t="str">
        <f t="shared" si="0"/>
        <v>深胡桃</v>
      </c>
      <c r="I9" s="434"/>
      <c r="J9" s="434"/>
      <c r="K9" s="434" t="str">
        <f t="shared" si="1"/>
        <v>免漆</v>
      </c>
      <c r="L9" s="434"/>
      <c r="M9" s="434">
        <f>$M$8-2</f>
        <v>592</v>
      </c>
      <c r="N9" s="434"/>
      <c r="O9" s="434">
        <f>375-25-1</f>
        <v>349</v>
      </c>
      <c r="P9" s="434"/>
      <c r="Q9" s="434">
        <v>2</v>
      </c>
      <c r="R9" s="434"/>
      <c r="S9" s="435" t="s">
        <v>510</v>
      </c>
      <c r="T9" s="436"/>
      <c r="U9" s="436"/>
      <c r="V9" s="436"/>
      <c r="W9" s="437"/>
      <c r="X9" s="441"/>
      <c r="Y9" s="442"/>
      <c r="Z9" s="442"/>
      <c r="AA9" s="442"/>
      <c r="AB9" s="443"/>
      <c r="AC9" s="14">
        <f t="shared" si="2"/>
        <v>2</v>
      </c>
      <c r="AD9" s="15">
        <f t="shared" ref="AD9:AD21" si="22">IF(Q9&lt;&gt;"",Q9,"")</f>
        <v>2</v>
      </c>
      <c r="AE9" s="15">
        <f t="shared" ref="AE9:AE21" si="23">IF(OR(C9="背板",C9="加高背板",C9="备用条",C9="垫板",C9="竖垫板",C9="上垫板",C9="转角背板",C9="屉底"),"",Q9)</f>
        <v>2</v>
      </c>
      <c r="AF9" s="16">
        <f t="shared" ref="AF9:AF21" si="24">IF(F9&gt;11,M9*O9*Q9/1000000,"")</f>
        <v>0.41321600000000003</v>
      </c>
      <c r="AG9" s="16">
        <f t="shared" ref="AG9:AG19" si="25">IF(F9&gt;11,M9*O9*Q9/1000000/1.22/2.44/0.83,"")</f>
        <v>0.16724355093040805</v>
      </c>
      <c r="AH9" s="17">
        <f t="shared" ref="AH9:AH21" si="26">IF(F9=25,AG9,"")</f>
        <v>0.16724355093040805</v>
      </c>
      <c r="AI9" s="17" t="str">
        <f t="shared" ref="AI9:AI21" si="27">IF(F9=18,AG9,"")</f>
        <v/>
      </c>
      <c r="AJ9" s="17" t="str">
        <f t="shared" ref="AJ9:AJ21" si="28">IF(F9=12,AG9,"")</f>
        <v/>
      </c>
      <c r="AK9" s="274">
        <f t="shared" si="3"/>
        <v>4.2439999999999998</v>
      </c>
      <c r="AL9" s="274" t="str">
        <f t="shared" si="4"/>
        <v/>
      </c>
      <c r="AM9" s="274" t="str">
        <f t="shared" si="5"/>
        <v/>
      </c>
      <c r="AN9" s="274" t="str">
        <f t="shared" si="6"/>
        <v/>
      </c>
      <c r="AO9" s="274" t="str">
        <f t="shared" si="7"/>
        <v/>
      </c>
      <c r="AP9" s="274" t="str">
        <f t="shared" si="8"/>
        <v/>
      </c>
      <c r="AQ9" s="274" t="str">
        <f t="shared" si="9"/>
        <v/>
      </c>
      <c r="AR9" s="274" t="str">
        <f t="shared" si="10"/>
        <v/>
      </c>
      <c r="AS9" s="274" t="str">
        <f t="shared" si="11"/>
        <v/>
      </c>
      <c r="AT9" s="274" t="str">
        <f t="shared" si="12"/>
        <v/>
      </c>
      <c r="AU9" s="274" t="str">
        <f t="shared" si="13"/>
        <v/>
      </c>
      <c r="AV9" s="274" t="str">
        <f t="shared" si="14"/>
        <v/>
      </c>
      <c r="AW9" s="274" t="str">
        <f t="shared" si="15"/>
        <v/>
      </c>
      <c r="AX9" s="274" t="str">
        <f t="shared" si="16"/>
        <v/>
      </c>
      <c r="AY9" s="274" t="str">
        <f t="shared" si="17"/>
        <v/>
      </c>
      <c r="AZ9" s="275">
        <f t="shared" ref="AZ9:AZ21" si="29">(IF(M9&lt;=230,290*2,(M9+60)*2)+IF(O9&lt;=230,290*2,(O9+60)*2))*Q9/1000</f>
        <v>4.2439999999999998</v>
      </c>
      <c r="BA9" s="275">
        <f t="shared" ref="BA9:BA21" si="30">IF(O9&lt;=230,290,O9+60)*Q9/1000</f>
        <v>0.81799999999999995</v>
      </c>
      <c r="BB9" s="276">
        <f t="shared" ref="BB9:BB21" si="31">IF(M9&lt;=230,290*2,(M9+60)*2)*Q9/1000+IF(O9&lt;=230,290,(O9+60))*Q9/1000</f>
        <v>3.4260000000000002</v>
      </c>
      <c r="BC9" s="275">
        <f t="shared" si="18"/>
        <v>4.2439999999999998</v>
      </c>
      <c r="BD9" s="275" t="str">
        <f t="shared" si="19"/>
        <v/>
      </c>
      <c r="BE9" s="20" t="str">
        <f t="shared" si="20"/>
        <v/>
      </c>
      <c r="BF9" s="20" t="str">
        <f t="shared" ref="BF9:BF21" si="32">+IF(OR(S9="一长边封同色1.0PVC，三边不封边",S9="一边宽度尺寸方向封同色1.0PVC"),BA9,"")</f>
        <v/>
      </c>
      <c r="BG9" s="275" t="str">
        <f t="shared" si="21"/>
        <v/>
      </c>
      <c r="BH9" s="13" t="str">
        <f t="shared" ref="BH9:BH21" si="33">+IF(OR(F9&gt;26),AZ9,"")</f>
        <v/>
      </c>
      <c r="BI9" s="13">
        <f t="shared" ref="BI9:BI21" si="34">+SUM(BC9:BG9)</f>
        <v>4.2439999999999998</v>
      </c>
      <c r="BJ9" s="11"/>
      <c r="BK9" s="11"/>
      <c r="BL9" s="11"/>
      <c r="BM9" s="11"/>
      <c r="BN9" s="11"/>
      <c r="BO9" s="11"/>
      <c r="BP9" s="11"/>
      <c r="BQ9" s="11"/>
      <c r="BR9" s="11"/>
      <c r="BS9" s="11"/>
      <c r="BT9" s="11"/>
      <c r="BU9" s="11"/>
      <c r="BV9" s="11"/>
      <c r="BW9" s="11"/>
      <c r="BX9" s="11"/>
      <c r="BY9" s="11"/>
      <c r="BZ9" s="11"/>
      <c r="CA9" s="11"/>
      <c r="CB9" s="11"/>
      <c r="CC9" s="11"/>
    </row>
    <row r="10" spans="1:81" ht="17.45" customHeight="1">
      <c r="A10" s="419">
        <v>3</v>
      </c>
      <c r="B10" s="419"/>
      <c r="C10" s="434" t="s">
        <v>37</v>
      </c>
      <c r="D10" s="434"/>
      <c r="E10" s="434"/>
      <c r="F10" s="434">
        <v>25</v>
      </c>
      <c r="G10" s="434"/>
      <c r="H10" s="434" t="str">
        <f t="shared" si="0"/>
        <v>深胡桃</v>
      </c>
      <c r="I10" s="434"/>
      <c r="J10" s="434"/>
      <c r="K10" s="434" t="str">
        <f t="shared" si="1"/>
        <v>免漆</v>
      </c>
      <c r="L10" s="434"/>
      <c r="M10" s="434">
        <f t="shared" ref="M10" si="35">$M$8-2</f>
        <v>592</v>
      </c>
      <c r="N10" s="434"/>
      <c r="O10" s="434">
        <f>750-25-1</f>
        <v>724</v>
      </c>
      <c r="P10" s="434"/>
      <c r="Q10" s="434">
        <v>2</v>
      </c>
      <c r="R10" s="434"/>
      <c r="S10" s="435" t="s">
        <v>510</v>
      </c>
      <c r="T10" s="436"/>
      <c r="U10" s="436"/>
      <c r="V10" s="436"/>
      <c r="W10" s="437"/>
      <c r="X10" s="441"/>
      <c r="Y10" s="442"/>
      <c r="Z10" s="442"/>
      <c r="AA10" s="442"/>
      <c r="AB10" s="443"/>
      <c r="AC10" s="14">
        <f t="shared" si="2"/>
        <v>2</v>
      </c>
      <c r="AD10" s="15">
        <f t="shared" si="22"/>
        <v>2</v>
      </c>
      <c r="AE10" s="15">
        <f t="shared" si="23"/>
        <v>2</v>
      </c>
      <c r="AF10" s="16">
        <f t="shared" si="24"/>
        <v>0.85721599999999998</v>
      </c>
      <c r="AG10" s="16">
        <f t="shared" si="25"/>
        <v>0.34694650680119021</v>
      </c>
      <c r="AH10" s="17">
        <f t="shared" si="26"/>
        <v>0.34694650680119021</v>
      </c>
      <c r="AI10" s="17" t="str">
        <f t="shared" si="27"/>
        <v/>
      </c>
      <c r="AJ10" s="17" t="str">
        <f t="shared" si="28"/>
        <v/>
      </c>
      <c r="AK10" s="274">
        <f t="shared" si="3"/>
        <v>5.7439999999999998</v>
      </c>
      <c r="AL10" s="274" t="str">
        <f t="shared" si="4"/>
        <v/>
      </c>
      <c r="AM10" s="274" t="str">
        <f t="shared" si="5"/>
        <v/>
      </c>
      <c r="AN10" s="274" t="str">
        <f t="shared" si="6"/>
        <v/>
      </c>
      <c r="AO10" s="274" t="str">
        <f t="shared" si="7"/>
        <v/>
      </c>
      <c r="AP10" s="274" t="str">
        <f t="shared" si="8"/>
        <v/>
      </c>
      <c r="AQ10" s="274" t="str">
        <f t="shared" si="9"/>
        <v/>
      </c>
      <c r="AR10" s="274" t="str">
        <f t="shared" si="10"/>
        <v/>
      </c>
      <c r="AS10" s="274" t="str">
        <f t="shared" si="11"/>
        <v/>
      </c>
      <c r="AT10" s="274" t="str">
        <f t="shared" si="12"/>
        <v/>
      </c>
      <c r="AU10" s="274" t="str">
        <f t="shared" si="13"/>
        <v/>
      </c>
      <c r="AV10" s="274" t="str">
        <f t="shared" si="14"/>
        <v/>
      </c>
      <c r="AW10" s="274" t="str">
        <f t="shared" si="15"/>
        <v/>
      </c>
      <c r="AX10" s="274" t="str">
        <f t="shared" si="16"/>
        <v/>
      </c>
      <c r="AY10" s="274" t="str">
        <f t="shared" si="17"/>
        <v/>
      </c>
      <c r="AZ10" s="275">
        <f t="shared" si="29"/>
        <v>5.7439999999999998</v>
      </c>
      <c r="BA10" s="275">
        <f t="shared" si="30"/>
        <v>1.5680000000000001</v>
      </c>
      <c r="BB10" s="276">
        <f t="shared" si="31"/>
        <v>4.1760000000000002</v>
      </c>
      <c r="BC10" s="275">
        <f t="shared" si="18"/>
        <v>5.7439999999999998</v>
      </c>
      <c r="BD10" s="275" t="str">
        <f t="shared" si="19"/>
        <v/>
      </c>
      <c r="BE10" s="20" t="str">
        <f t="shared" si="20"/>
        <v/>
      </c>
      <c r="BF10" s="20" t="str">
        <f t="shared" si="32"/>
        <v/>
      </c>
      <c r="BG10" s="275" t="str">
        <f t="shared" si="21"/>
        <v/>
      </c>
      <c r="BH10" s="13" t="str">
        <f t="shared" si="33"/>
        <v/>
      </c>
      <c r="BI10" s="13">
        <f t="shared" si="34"/>
        <v>5.7439999999999998</v>
      </c>
      <c r="BJ10" s="11"/>
      <c r="BK10" s="11"/>
      <c r="BL10" s="11"/>
      <c r="BM10" s="11"/>
      <c r="BN10" s="11"/>
      <c r="BO10" s="11"/>
      <c r="BP10" s="11"/>
      <c r="BQ10" s="11"/>
      <c r="BR10" s="11"/>
      <c r="BS10" s="11"/>
      <c r="BT10" s="11"/>
      <c r="BU10" s="11"/>
      <c r="BV10" s="11"/>
      <c r="BW10" s="11"/>
      <c r="BX10" s="11"/>
      <c r="BY10" s="11"/>
      <c r="BZ10" s="11"/>
      <c r="CA10" s="11"/>
      <c r="CB10" s="11"/>
      <c r="CC10" s="11"/>
    </row>
    <row r="11" spans="1:81" ht="17.45" customHeight="1">
      <c r="A11" s="419">
        <v>4</v>
      </c>
      <c r="B11" s="419"/>
      <c r="C11" s="434" t="s">
        <v>38</v>
      </c>
      <c r="D11" s="434"/>
      <c r="E11" s="434"/>
      <c r="F11" s="434">
        <v>25</v>
      </c>
      <c r="G11" s="434"/>
      <c r="H11" s="434" t="str">
        <f t="shared" si="0"/>
        <v>深胡桃</v>
      </c>
      <c r="I11" s="434"/>
      <c r="J11" s="434"/>
      <c r="K11" s="434" t="str">
        <f t="shared" si="1"/>
        <v>免漆</v>
      </c>
      <c r="L11" s="434"/>
      <c r="M11" s="434">
        <f>+M9-23</f>
        <v>569</v>
      </c>
      <c r="N11" s="434"/>
      <c r="O11" s="434">
        <f>+O9</f>
        <v>349</v>
      </c>
      <c r="P11" s="434"/>
      <c r="Q11" s="434">
        <v>7</v>
      </c>
      <c r="R11" s="434"/>
      <c r="S11" s="435" t="s">
        <v>510</v>
      </c>
      <c r="T11" s="436"/>
      <c r="U11" s="436"/>
      <c r="V11" s="436"/>
      <c r="W11" s="437"/>
      <c r="X11" s="444"/>
      <c r="Y11" s="445"/>
      <c r="Z11" s="445"/>
      <c r="AA11" s="445"/>
      <c r="AB11" s="446"/>
      <c r="AC11" s="14">
        <f t="shared" si="2"/>
        <v>7</v>
      </c>
      <c r="AD11" s="15">
        <f t="shared" si="22"/>
        <v>7</v>
      </c>
      <c r="AE11" s="15">
        <f t="shared" si="23"/>
        <v>7</v>
      </c>
      <c r="AF11" s="16">
        <f t="shared" si="24"/>
        <v>1.3900669999999999</v>
      </c>
      <c r="AG11" s="16">
        <f t="shared" si="25"/>
        <v>0.56261069540187092</v>
      </c>
      <c r="AH11" s="17">
        <f t="shared" si="26"/>
        <v>0.56261069540187092</v>
      </c>
      <c r="AI11" s="17" t="str">
        <f t="shared" si="27"/>
        <v/>
      </c>
      <c r="AJ11" s="17" t="str">
        <f t="shared" si="28"/>
        <v/>
      </c>
      <c r="AK11" s="274">
        <f t="shared" si="3"/>
        <v>14.532</v>
      </c>
      <c r="AL11" s="274" t="str">
        <f t="shared" si="4"/>
        <v/>
      </c>
      <c r="AM11" s="274" t="str">
        <f t="shared" si="5"/>
        <v/>
      </c>
      <c r="AN11" s="274" t="str">
        <f t="shared" si="6"/>
        <v/>
      </c>
      <c r="AO11" s="274" t="str">
        <f t="shared" si="7"/>
        <v/>
      </c>
      <c r="AP11" s="274" t="str">
        <f t="shared" si="8"/>
        <v/>
      </c>
      <c r="AQ11" s="274" t="str">
        <f t="shared" si="9"/>
        <v/>
      </c>
      <c r="AR11" s="274" t="str">
        <f t="shared" si="10"/>
        <v/>
      </c>
      <c r="AS11" s="274" t="str">
        <f t="shared" si="11"/>
        <v/>
      </c>
      <c r="AT11" s="274" t="str">
        <f t="shared" si="12"/>
        <v/>
      </c>
      <c r="AU11" s="274" t="str">
        <f t="shared" si="13"/>
        <v/>
      </c>
      <c r="AV11" s="274" t="str">
        <f t="shared" si="14"/>
        <v/>
      </c>
      <c r="AW11" s="274" t="str">
        <f t="shared" si="15"/>
        <v/>
      </c>
      <c r="AX11" s="274" t="str">
        <f t="shared" si="16"/>
        <v/>
      </c>
      <c r="AY11" s="274" t="str">
        <f t="shared" si="17"/>
        <v/>
      </c>
      <c r="AZ11" s="275">
        <f t="shared" si="29"/>
        <v>14.532</v>
      </c>
      <c r="BA11" s="275">
        <f t="shared" si="30"/>
        <v>2.863</v>
      </c>
      <c r="BB11" s="276">
        <f t="shared" si="31"/>
        <v>11.668999999999999</v>
      </c>
      <c r="BC11" s="275">
        <f t="shared" si="18"/>
        <v>14.532</v>
      </c>
      <c r="BD11" s="275" t="str">
        <f t="shared" si="19"/>
        <v/>
      </c>
      <c r="BE11" s="20" t="str">
        <f t="shared" si="20"/>
        <v/>
      </c>
      <c r="BF11" s="20" t="str">
        <f t="shared" si="32"/>
        <v/>
      </c>
      <c r="BG11" s="275" t="str">
        <f t="shared" si="21"/>
        <v/>
      </c>
      <c r="BH11" s="13" t="str">
        <f t="shared" si="33"/>
        <v/>
      </c>
      <c r="BI11" s="13">
        <f t="shared" si="34"/>
        <v>14.532</v>
      </c>
      <c r="BJ11" s="11"/>
      <c r="BK11" s="11"/>
      <c r="BL11" s="11"/>
      <c r="BM11" s="11"/>
      <c r="BN11" s="11"/>
      <c r="BO11" s="11"/>
      <c r="BP11" s="11"/>
      <c r="BQ11" s="11"/>
      <c r="BR11" s="11"/>
      <c r="BS11" s="11"/>
      <c r="BT11" s="11"/>
      <c r="BU11" s="11"/>
      <c r="BV11" s="11"/>
      <c r="BW11" s="11"/>
      <c r="BX11" s="11"/>
      <c r="BY11" s="11"/>
      <c r="BZ11" s="11"/>
      <c r="CA11" s="11"/>
      <c r="CB11" s="11"/>
      <c r="CC11" s="11"/>
    </row>
    <row r="12" spans="1:81" ht="17.45" customHeight="1">
      <c r="A12" s="419">
        <v>5</v>
      </c>
      <c r="B12" s="419"/>
      <c r="C12" s="434" t="s">
        <v>38</v>
      </c>
      <c r="D12" s="434"/>
      <c r="E12" s="434"/>
      <c r="F12" s="434">
        <v>25</v>
      </c>
      <c r="G12" s="434"/>
      <c r="H12" s="434" t="str">
        <f t="shared" si="0"/>
        <v>深胡桃</v>
      </c>
      <c r="I12" s="434"/>
      <c r="J12" s="434"/>
      <c r="K12" s="434" t="str">
        <f t="shared" si="1"/>
        <v>免漆</v>
      </c>
      <c r="L12" s="434"/>
      <c r="M12" s="434">
        <f>+M10-23</f>
        <v>569</v>
      </c>
      <c r="N12" s="434"/>
      <c r="O12" s="434">
        <f>+O10</f>
        <v>724</v>
      </c>
      <c r="P12" s="434"/>
      <c r="Q12" s="434">
        <v>2</v>
      </c>
      <c r="R12" s="434"/>
      <c r="S12" s="435" t="s">
        <v>510</v>
      </c>
      <c r="T12" s="436"/>
      <c r="U12" s="436"/>
      <c r="V12" s="436"/>
      <c r="W12" s="437"/>
      <c r="X12" s="444">
        <v>1</v>
      </c>
      <c r="Y12" s="445"/>
      <c r="Z12" s="445"/>
      <c r="AA12" s="445"/>
      <c r="AB12" s="446"/>
      <c r="AC12" s="14">
        <f t="shared" si="2"/>
        <v>2</v>
      </c>
      <c r="AD12" s="15">
        <f t="shared" si="22"/>
        <v>2</v>
      </c>
      <c r="AE12" s="15">
        <f t="shared" si="23"/>
        <v>2</v>
      </c>
      <c r="AF12" s="16">
        <f t="shared" si="24"/>
        <v>0.82391199999999998</v>
      </c>
      <c r="AG12" s="16">
        <f t="shared" si="25"/>
        <v>0.33346716616533328</v>
      </c>
      <c r="AH12" s="17">
        <f t="shared" si="26"/>
        <v>0.33346716616533328</v>
      </c>
      <c r="AI12" s="17" t="str">
        <f t="shared" si="27"/>
        <v/>
      </c>
      <c r="AJ12" s="17" t="str">
        <f t="shared" si="28"/>
        <v/>
      </c>
      <c r="AK12" s="274">
        <f t="shared" si="3"/>
        <v>5.6520000000000001</v>
      </c>
      <c r="AL12" s="274" t="str">
        <f t="shared" si="4"/>
        <v/>
      </c>
      <c r="AM12" s="274" t="str">
        <f t="shared" si="5"/>
        <v/>
      </c>
      <c r="AN12" s="274" t="str">
        <f t="shared" si="6"/>
        <v/>
      </c>
      <c r="AO12" s="274" t="str">
        <f t="shared" si="7"/>
        <v/>
      </c>
      <c r="AP12" s="274" t="str">
        <f t="shared" si="8"/>
        <v/>
      </c>
      <c r="AQ12" s="274" t="str">
        <f t="shared" si="9"/>
        <v/>
      </c>
      <c r="AR12" s="274" t="str">
        <f t="shared" si="10"/>
        <v/>
      </c>
      <c r="AS12" s="274" t="str">
        <f t="shared" si="11"/>
        <v/>
      </c>
      <c r="AT12" s="274" t="str">
        <f t="shared" si="12"/>
        <v/>
      </c>
      <c r="AU12" s="274" t="str">
        <f t="shared" si="13"/>
        <v/>
      </c>
      <c r="AV12" s="274" t="str">
        <f t="shared" si="14"/>
        <v/>
      </c>
      <c r="AW12" s="274" t="str">
        <f t="shared" si="15"/>
        <v/>
      </c>
      <c r="AX12" s="274" t="str">
        <f t="shared" si="16"/>
        <v/>
      </c>
      <c r="AY12" s="274" t="str">
        <f t="shared" si="17"/>
        <v/>
      </c>
      <c r="AZ12" s="275">
        <f t="shared" si="29"/>
        <v>5.6520000000000001</v>
      </c>
      <c r="BA12" s="275">
        <f t="shared" si="30"/>
        <v>1.5680000000000001</v>
      </c>
      <c r="BB12" s="276">
        <f t="shared" si="31"/>
        <v>4.0839999999999996</v>
      </c>
      <c r="BC12" s="275">
        <f t="shared" si="18"/>
        <v>5.6520000000000001</v>
      </c>
      <c r="BD12" s="275" t="str">
        <f t="shared" si="19"/>
        <v/>
      </c>
      <c r="BE12" s="20" t="str">
        <f t="shared" si="20"/>
        <v/>
      </c>
      <c r="BF12" s="20" t="str">
        <f t="shared" si="32"/>
        <v/>
      </c>
      <c r="BG12" s="275" t="str">
        <f t="shared" si="21"/>
        <v/>
      </c>
      <c r="BH12" s="13" t="str">
        <f t="shared" si="33"/>
        <v/>
      </c>
      <c r="BI12" s="13">
        <f t="shared" si="34"/>
        <v>5.6520000000000001</v>
      </c>
      <c r="BJ12" s="11"/>
      <c r="BK12" s="11"/>
      <c r="BL12" s="11"/>
      <c r="BM12" s="11"/>
      <c r="BN12" s="11"/>
      <c r="BO12" s="11"/>
      <c r="BP12" s="11"/>
      <c r="BQ12" s="11"/>
      <c r="BR12" s="11"/>
      <c r="BS12" s="11"/>
      <c r="BT12" s="11"/>
      <c r="BU12" s="11"/>
      <c r="BV12" s="11"/>
      <c r="BW12" s="11"/>
      <c r="BX12" s="11"/>
      <c r="BY12" s="11"/>
      <c r="BZ12" s="11"/>
      <c r="CA12" s="11"/>
      <c r="CB12" s="11"/>
      <c r="CC12" s="11"/>
    </row>
    <row r="13" spans="1:81" ht="17.45" customHeight="1">
      <c r="A13" s="419">
        <v>6</v>
      </c>
      <c r="B13" s="419"/>
      <c r="C13" s="434" t="s">
        <v>39</v>
      </c>
      <c r="D13" s="434"/>
      <c r="E13" s="434"/>
      <c r="F13" s="434">
        <v>25</v>
      </c>
      <c r="G13" s="434"/>
      <c r="H13" s="434" t="str">
        <f t="shared" si="0"/>
        <v>深胡桃</v>
      </c>
      <c r="I13" s="434"/>
      <c r="J13" s="434"/>
      <c r="K13" s="434" t="str">
        <f t="shared" si="1"/>
        <v>免漆</v>
      </c>
      <c r="L13" s="434"/>
      <c r="M13" s="434">
        <v>51</v>
      </c>
      <c r="N13" s="434"/>
      <c r="O13" s="434">
        <f>+O9+1</f>
        <v>350</v>
      </c>
      <c r="P13" s="434"/>
      <c r="Q13" s="434">
        <f>+Q9</f>
        <v>2</v>
      </c>
      <c r="R13" s="434"/>
      <c r="S13" s="435" t="s">
        <v>40</v>
      </c>
      <c r="T13" s="436"/>
      <c r="U13" s="436"/>
      <c r="V13" s="436"/>
      <c r="W13" s="437"/>
      <c r="X13" s="441"/>
      <c r="Y13" s="442"/>
      <c r="Z13" s="442"/>
      <c r="AA13" s="442"/>
      <c r="AB13" s="443"/>
      <c r="AC13" s="14">
        <f t="shared" si="2"/>
        <v>2</v>
      </c>
      <c r="AD13" s="15">
        <f t="shared" si="22"/>
        <v>2</v>
      </c>
      <c r="AE13" s="15">
        <f t="shared" si="23"/>
        <v>2</v>
      </c>
      <c r="AF13" s="16">
        <f t="shared" si="24"/>
        <v>3.5700000000000003E-2</v>
      </c>
      <c r="AG13" s="16">
        <f t="shared" si="25"/>
        <v>1.4449089019339926E-2</v>
      </c>
      <c r="AH13" s="17">
        <f t="shared" si="26"/>
        <v>1.4449089019339926E-2</v>
      </c>
      <c r="AI13" s="17" t="str">
        <f t="shared" si="27"/>
        <v/>
      </c>
      <c r="AJ13" s="17" t="str">
        <f t="shared" si="28"/>
        <v/>
      </c>
      <c r="AK13" s="274" t="str">
        <f t="shared" si="3"/>
        <v/>
      </c>
      <c r="AL13" s="274" t="str">
        <f t="shared" si="4"/>
        <v/>
      </c>
      <c r="AM13" s="274">
        <f t="shared" si="5"/>
        <v>0.82</v>
      </c>
      <c r="AN13" s="274" t="str">
        <f t="shared" si="6"/>
        <v/>
      </c>
      <c r="AO13" s="274" t="str">
        <f t="shared" si="7"/>
        <v/>
      </c>
      <c r="AP13" s="274" t="str">
        <f t="shared" si="8"/>
        <v/>
      </c>
      <c r="AQ13" s="274" t="str">
        <f t="shared" si="9"/>
        <v/>
      </c>
      <c r="AR13" s="274" t="str">
        <f t="shared" si="10"/>
        <v/>
      </c>
      <c r="AS13" s="274" t="str">
        <f t="shared" si="11"/>
        <v/>
      </c>
      <c r="AT13" s="274" t="str">
        <f t="shared" si="12"/>
        <v/>
      </c>
      <c r="AU13" s="274" t="str">
        <f t="shared" si="13"/>
        <v/>
      </c>
      <c r="AV13" s="274" t="str">
        <f t="shared" si="14"/>
        <v/>
      </c>
      <c r="AW13" s="274" t="str">
        <f t="shared" si="15"/>
        <v/>
      </c>
      <c r="AX13" s="274" t="str">
        <f t="shared" si="16"/>
        <v/>
      </c>
      <c r="AY13" s="274" t="str">
        <f t="shared" si="17"/>
        <v/>
      </c>
      <c r="AZ13" s="275">
        <f t="shared" si="29"/>
        <v>2.8</v>
      </c>
      <c r="BA13" s="275">
        <f t="shared" si="30"/>
        <v>0.82</v>
      </c>
      <c r="BB13" s="276">
        <f t="shared" si="31"/>
        <v>1.98</v>
      </c>
      <c r="BC13" s="275" t="str">
        <f t="shared" si="18"/>
        <v/>
      </c>
      <c r="BD13" s="275" t="str">
        <f t="shared" si="19"/>
        <v/>
      </c>
      <c r="BE13" s="20" t="str">
        <f t="shared" si="20"/>
        <v/>
      </c>
      <c r="BF13" s="20">
        <f t="shared" si="32"/>
        <v>0.82</v>
      </c>
      <c r="BG13" s="275" t="str">
        <f t="shared" si="21"/>
        <v/>
      </c>
      <c r="BH13" s="13" t="str">
        <f t="shared" si="33"/>
        <v/>
      </c>
      <c r="BI13" s="13">
        <f t="shared" si="34"/>
        <v>0.82</v>
      </c>
      <c r="BJ13" s="11"/>
      <c r="BK13" s="11"/>
      <c r="BL13" s="11"/>
      <c r="BM13" s="11"/>
      <c r="BN13" s="11"/>
      <c r="BO13" s="11"/>
      <c r="BP13" s="11"/>
      <c r="BQ13" s="11"/>
      <c r="BR13" s="11"/>
      <c r="BS13" s="11"/>
      <c r="BT13" s="11"/>
      <c r="BU13" s="11"/>
      <c r="BV13" s="11"/>
      <c r="BW13" s="11"/>
      <c r="BX13" s="11"/>
      <c r="BY13" s="11"/>
      <c r="BZ13" s="11"/>
      <c r="CA13" s="11"/>
      <c r="CB13" s="11"/>
      <c r="CC13" s="11"/>
    </row>
    <row r="14" spans="1:81" ht="17.45" customHeight="1">
      <c r="A14" s="419">
        <v>7</v>
      </c>
      <c r="B14" s="419"/>
      <c r="C14" s="434" t="s">
        <v>39</v>
      </c>
      <c r="D14" s="434"/>
      <c r="E14" s="434"/>
      <c r="F14" s="434">
        <v>25</v>
      </c>
      <c r="G14" s="434"/>
      <c r="H14" s="434" t="str">
        <f t="shared" si="0"/>
        <v>深胡桃</v>
      </c>
      <c r="I14" s="434"/>
      <c r="J14" s="434"/>
      <c r="K14" s="434" t="str">
        <f t="shared" si="1"/>
        <v>免漆</v>
      </c>
      <c r="L14" s="434"/>
      <c r="M14" s="434">
        <v>51</v>
      </c>
      <c r="N14" s="434"/>
      <c r="O14" s="434">
        <f>+O10+1</f>
        <v>725</v>
      </c>
      <c r="P14" s="434"/>
      <c r="Q14" s="434">
        <f>+Q10</f>
        <v>2</v>
      </c>
      <c r="R14" s="434"/>
      <c r="S14" s="435" t="s">
        <v>40</v>
      </c>
      <c r="T14" s="436"/>
      <c r="U14" s="436"/>
      <c r="V14" s="436"/>
      <c r="W14" s="437"/>
      <c r="X14" s="441"/>
      <c r="Y14" s="442"/>
      <c r="Z14" s="442"/>
      <c r="AA14" s="442"/>
      <c r="AB14" s="443"/>
      <c r="AC14" s="14">
        <f t="shared" si="2"/>
        <v>2</v>
      </c>
      <c r="AD14" s="15">
        <f t="shared" si="22"/>
        <v>2</v>
      </c>
      <c r="AE14" s="15">
        <f t="shared" si="23"/>
        <v>2</v>
      </c>
      <c r="AF14" s="16">
        <f t="shared" si="24"/>
        <v>7.3950000000000002E-2</v>
      </c>
      <c r="AG14" s="16">
        <f t="shared" si="25"/>
        <v>2.9930255825775558E-2</v>
      </c>
      <c r="AH14" s="17">
        <f t="shared" si="26"/>
        <v>2.9930255825775558E-2</v>
      </c>
      <c r="AI14" s="17" t="str">
        <f t="shared" si="27"/>
        <v/>
      </c>
      <c r="AJ14" s="17" t="str">
        <f t="shared" si="28"/>
        <v/>
      </c>
      <c r="AK14" s="274" t="str">
        <f t="shared" si="3"/>
        <v/>
      </c>
      <c r="AL14" s="274" t="str">
        <f t="shared" si="4"/>
        <v/>
      </c>
      <c r="AM14" s="274">
        <f t="shared" si="5"/>
        <v>1.57</v>
      </c>
      <c r="AN14" s="274" t="str">
        <f t="shared" si="6"/>
        <v/>
      </c>
      <c r="AO14" s="274" t="str">
        <f t="shared" si="7"/>
        <v/>
      </c>
      <c r="AP14" s="274" t="str">
        <f t="shared" si="8"/>
        <v/>
      </c>
      <c r="AQ14" s="274" t="str">
        <f t="shared" si="9"/>
        <v/>
      </c>
      <c r="AR14" s="274" t="str">
        <f t="shared" si="10"/>
        <v/>
      </c>
      <c r="AS14" s="274" t="str">
        <f t="shared" si="11"/>
        <v/>
      </c>
      <c r="AT14" s="274" t="str">
        <f t="shared" si="12"/>
        <v/>
      </c>
      <c r="AU14" s="274" t="str">
        <f t="shared" si="13"/>
        <v/>
      </c>
      <c r="AV14" s="274" t="str">
        <f t="shared" si="14"/>
        <v/>
      </c>
      <c r="AW14" s="274" t="str">
        <f t="shared" si="15"/>
        <v/>
      </c>
      <c r="AX14" s="274" t="str">
        <f t="shared" si="16"/>
        <v/>
      </c>
      <c r="AY14" s="274" t="str">
        <f t="shared" si="17"/>
        <v/>
      </c>
      <c r="AZ14" s="275">
        <f t="shared" si="29"/>
        <v>4.3</v>
      </c>
      <c r="BA14" s="275">
        <f t="shared" si="30"/>
        <v>1.57</v>
      </c>
      <c r="BB14" s="276">
        <f t="shared" si="31"/>
        <v>2.73</v>
      </c>
      <c r="BC14" s="275" t="str">
        <f t="shared" si="18"/>
        <v/>
      </c>
      <c r="BD14" s="275" t="str">
        <f t="shared" si="19"/>
        <v/>
      </c>
      <c r="BE14" s="20" t="str">
        <f t="shared" si="20"/>
        <v/>
      </c>
      <c r="BF14" s="20">
        <f t="shared" si="32"/>
        <v>1.57</v>
      </c>
      <c r="BG14" s="275" t="str">
        <f t="shared" si="21"/>
        <v/>
      </c>
      <c r="BH14" s="13" t="str">
        <f t="shared" si="33"/>
        <v/>
      </c>
      <c r="BI14" s="13">
        <f t="shared" si="34"/>
        <v>1.57</v>
      </c>
      <c r="BJ14" s="11"/>
      <c r="BK14" s="11"/>
      <c r="BL14" s="11"/>
      <c r="BM14" s="11"/>
      <c r="BN14" s="11"/>
      <c r="BO14" s="11"/>
      <c r="BP14" s="11"/>
      <c r="BQ14" s="11"/>
      <c r="BR14" s="11"/>
      <c r="BS14" s="11"/>
      <c r="BT14" s="11"/>
      <c r="BU14" s="11"/>
      <c r="BV14" s="11"/>
      <c r="BW14" s="11"/>
      <c r="BX14" s="11"/>
      <c r="BY14" s="11"/>
      <c r="BZ14" s="11"/>
      <c r="CA14" s="11"/>
      <c r="CB14" s="11"/>
      <c r="CC14" s="11"/>
    </row>
    <row r="15" spans="1:81" ht="17.45" customHeight="1">
      <c r="A15" s="419">
        <v>8</v>
      </c>
      <c r="B15" s="419"/>
      <c r="C15" s="434" t="s">
        <v>41</v>
      </c>
      <c r="D15" s="434"/>
      <c r="E15" s="434"/>
      <c r="F15" s="434">
        <v>12</v>
      </c>
      <c r="G15" s="434"/>
      <c r="H15" s="434" t="str">
        <f t="shared" si="0"/>
        <v>深胡桃</v>
      </c>
      <c r="I15" s="434"/>
      <c r="J15" s="434"/>
      <c r="K15" s="434" t="str">
        <f t="shared" si="1"/>
        <v>免漆</v>
      </c>
      <c r="L15" s="434"/>
      <c r="M15" s="434">
        <f>+O13+11</f>
        <v>361</v>
      </c>
      <c r="N15" s="434"/>
      <c r="O15" s="434">
        <f>2356-51-50+11</f>
        <v>2266</v>
      </c>
      <c r="P15" s="434"/>
      <c r="Q15" s="434">
        <f>+Q13/2</f>
        <v>1</v>
      </c>
      <c r="R15" s="434"/>
      <c r="S15" s="435" t="s">
        <v>511</v>
      </c>
      <c r="T15" s="436"/>
      <c r="U15" s="436"/>
      <c r="V15" s="436"/>
      <c r="W15" s="437"/>
      <c r="X15" s="441"/>
      <c r="Y15" s="442"/>
      <c r="Z15" s="442"/>
      <c r="AA15" s="442"/>
      <c r="AB15" s="443"/>
      <c r="AC15" s="14">
        <f t="shared" si="2"/>
        <v>1</v>
      </c>
      <c r="AD15" s="15">
        <f t="shared" si="22"/>
        <v>1</v>
      </c>
      <c r="AE15" s="15" t="str">
        <f t="shared" si="23"/>
        <v/>
      </c>
      <c r="AF15" s="16">
        <f t="shared" si="24"/>
        <v>0.81802600000000003</v>
      </c>
      <c r="AG15" s="16">
        <f>IF(AND(F15&gt;11,M15&gt;605,O15&gt;1600),Q15,M15*O15*Q15/1000000/1.22/2.44/0.83)</f>
        <v>0.33108488779088407</v>
      </c>
      <c r="AH15" s="17" t="str">
        <f t="shared" si="26"/>
        <v/>
      </c>
      <c r="AI15" s="17" t="str">
        <f t="shared" si="27"/>
        <v/>
      </c>
      <c r="AJ15" s="17">
        <f t="shared" si="28"/>
        <v>0.33108488779088407</v>
      </c>
      <c r="AK15" s="274" t="str">
        <f t="shared" si="3"/>
        <v/>
      </c>
      <c r="AL15" s="274" t="str">
        <f t="shared" si="4"/>
        <v/>
      </c>
      <c r="AM15" s="274" t="str">
        <f t="shared" si="5"/>
        <v/>
      </c>
      <c r="AN15" s="274" t="str">
        <f t="shared" si="6"/>
        <v/>
      </c>
      <c r="AO15" s="274" t="str">
        <f t="shared" si="7"/>
        <v/>
      </c>
      <c r="AP15" s="274" t="str">
        <f t="shared" si="8"/>
        <v/>
      </c>
      <c r="AQ15" s="274" t="str">
        <f t="shared" si="9"/>
        <v/>
      </c>
      <c r="AR15" s="274" t="str">
        <f t="shared" si="10"/>
        <v/>
      </c>
      <c r="AS15" s="274" t="str">
        <f t="shared" si="11"/>
        <v/>
      </c>
      <c r="AT15" s="274" t="str">
        <f t="shared" si="12"/>
        <v/>
      </c>
      <c r="AU15" s="274" t="str">
        <f t="shared" si="13"/>
        <v/>
      </c>
      <c r="AV15" s="274" t="str">
        <f t="shared" si="14"/>
        <v/>
      </c>
      <c r="AW15" s="274" t="str">
        <f t="shared" si="15"/>
        <v/>
      </c>
      <c r="AX15" s="274" t="str">
        <f t="shared" si="16"/>
        <v/>
      </c>
      <c r="AY15" s="274" t="str">
        <f t="shared" si="17"/>
        <v/>
      </c>
      <c r="AZ15" s="275">
        <f t="shared" si="29"/>
        <v>5.4939999999999998</v>
      </c>
      <c r="BA15" s="275">
        <f t="shared" si="30"/>
        <v>2.3260000000000001</v>
      </c>
      <c r="BB15" s="276">
        <f t="shared" si="31"/>
        <v>3.1680000000000001</v>
      </c>
      <c r="BC15" s="275" t="str">
        <f t="shared" si="18"/>
        <v/>
      </c>
      <c r="BD15" s="275" t="str">
        <f t="shared" si="19"/>
        <v/>
      </c>
      <c r="BE15" s="20" t="str">
        <f t="shared" si="20"/>
        <v/>
      </c>
      <c r="BF15" s="20" t="str">
        <f t="shared" si="32"/>
        <v/>
      </c>
      <c r="BG15" s="275" t="str">
        <f t="shared" si="21"/>
        <v/>
      </c>
      <c r="BH15" s="13" t="str">
        <f t="shared" si="33"/>
        <v/>
      </c>
      <c r="BI15" s="13">
        <f t="shared" si="34"/>
        <v>0</v>
      </c>
      <c r="BJ15" s="11"/>
      <c r="BK15" s="11"/>
      <c r="BL15" s="11"/>
      <c r="BM15" s="11"/>
      <c r="BN15" s="11"/>
      <c r="BO15" s="11"/>
      <c r="BP15" s="11"/>
      <c r="BQ15" s="11"/>
      <c r="BR15" s="11"/>
      <c r="BS15" s="11"/>
      <c r="BT15" s="11"/>
      <c r="BU15" s="11"/>
      <c r="BV15" s="11"/>
      <c r="BW15" s="11"/>
      <c r="BX15" s="11"/>
      <c r="BY15" s="11"/>
      <c r="BZ15" s="11"/>
      <c r="CA15" s="11"/>
      <c r="CB15" s="11"/>
      <c r="CC15" s="11"/>
    </row>
    <row r="16" spans="1:81" ht="17.45" customHeight="1">
      <c r="A16" s="419">
        <v>9</v>
      </c>
      <c r="B16" s="419"/>
      <c r="C16" s="434" t="s">
        <v>41</v>
      </c>
      <c r="D16" s="434"/>
      <c r="E16" s="434"/>
      <c r="F16" s="434">
        <v>12</v>
      </c>
      <c r="G16" s="434"/>
      <c r="H16" s="434" t="str">
        <f t="shared" si="0"/>
        <v>深胡桃</v>
      </c>
      <c r="I16" s="434"/>
      <c r="J16" s="434"/>
      <c r="K16" s="434" t="str">
        <f t="shared" si="1"/>
        <v>免漆</v>
      </c>
      <c r="L16" s="434"/>
      <c r="M16" s="434">
        <f>+O14+11</f>
        <v>736</v>
      </c>
      <c r="N16" s="434"/>
      <c r="O16" s="434">
        <f>2356-51-50+11</f>
        <v>2266</v>
      </c>
      <c r="P16" s="434"/>
      <c r="Q16" s="434">
        <f>+Q14/2</f>
        <v>1</v>
      </c>
      <c r="R16" s="434"/>
      <c r="S16" s="435" t="s">
        <v>511</v>
      </c>
      <c r="T16" s="436"/>
      <c r="U16" s="436"/>
      <c r="V16" s="436"/>
      <c r="W16" s="437"/>
      <c r="X16" s="441"/>
      <c r="Y16" s="442"/>
      <c r="Z16" s="442"/>
      <c r="AA16" s="442"/>
      <c r="AB16" s="443"/>
      <c r="AC16" s="14">
        <f t="shared" si="2"/>
        <v>1</v>
      </c>
      <c r="AD16" s="15">
        <f t="shared" si="22"/>
        <v>1</v>
      </c>
      <c r="AE16" s="15" t="str">
        <f t="shared" si="23"/>
        <v/>
      </c>
      <c r="AF16" s="16">
        <f t="shared" si="24"/>
        <v>1.6677759999999999</v>
      </c>
      <c r="AG16" s="16">
        <f t="shared" ref="AG16:AG21" si="36">IF(AND(F16&gt;11,M16&gt;605,O16&gt;1600),Q16,M16*O16*Q16/1000000/1.22/2.44/0.83)</f>
        <v>1</v>
      </c>
      <c r="AH16" s="17" t="str">
        <f t="shared" si="26"/>
        <v/>
      </c>
      <c r="AI16" s="17" t="str">
        <f t="shared" si="27"/>
        <v/>
      </c>
      <c r="AJ16" s="17">
        <f t="shared" si="28"/>
        <v>1</v>
      </c>
      <c r="AK16" s="274" t="str">
        <f t="shared" si="3"/>
        <v/>
      </c>
      <c r="AL16" s="274" t="str">
        <f t="shared" si="4"/>
        <v/>
      </c>
      <c r="AM16" s="274" t="str">
        <f t="shared" si="5"/>
        <v/>
      </c>
      <c r="AN16" s="274" t="str">
        <f t="shared" si="6"/>
        <v/>
      </c>
      <c r="AO16" s="274" t="str">
        <f t="shared" si="7"/>
        <v/>
      </c>
      <c r="AP16" s="274" t="str">
        <f t="shared" si="8"/>
        <v/>
      </c>
      <c r="AQ16" s="274" t="str">
        <f t="shared" si="9"/>
        <v/>
      </c>
      <c r="AR16" s="274" t="str">
        <f t="shared" si="10"/>
        <v/>
      </c>
      <c r="AS16" s="274" t="str">
        <f t="shared" si="11"/>
        <v/>
      </c>
      <c r="AT16" s="274" t="str">
        <f t="shared" si="12"/>
        <v/>
      </c>
      <c r="AU16" s="274" t="str">
        <f t="shared" si="13"/>
        <v/>
      </c>
      <c r="AV16" s="274" t="str">
        <f t="shared" si="14"/>
        <v/>
      </c>
      <c r="AW16" s="274" t="str">
        <f t="shared" si="15"/>
        <v/>
      </c>
      <c r="AX16" s="274" t="str">
        <f t="shared" si="16"/>
        <v/>
      </c>
      <c r="AY16" s="274" t="str">
        <f t="shared" si="17"/>
        <v/>
      </c>
      <c r="AZ16" s="275">
        <f t="shared" si="29"/>
        <v>6.2439999999999998</v>
      </c>
      <c r="BA16" s="275">
        <f t="shared" si="30"/>
        <v>2.3260000000000001</v>
      </c>
      <c r="BB16" s="276">
        <f t="shared" si="31"/>
        <v>3.9180000000000001</v>
      </c>
      <c r="BC16" s="275" t="str">
        <f t="shared" si="18"/>
        <v/>
      </c>
      <c r="BD16" s="275" t="str">
        <f t="shared" si="19"/>
        <v/>
      </c>
      <c r="BE16" s="20" t="str">
        <f t="shared" si="20"/>
        <v/>
      </c>
      <c r="BF16" s="20" t="str">
        <f t="shared" si="32"/>
        <v/>
      </c>
      <c r="BG16" s="275" t="str">
        <f t="shared" si="21"/>
        <v/>
      </c>
      <c r="BH16" s="13" t="str">
        <f t="shared" si="33"/>
        <v/>
      </c>
      <c r="BI16" s="13">
        <f t="shared" si="34"/>
        <v>0</v>
      </c>
      <c r="BJ16" s="11"/>
      <c r="BK16" s="11"/>
      <c r="BL16" s="11"/>
      <c r="BM16" s="11"/>
      <c r="BN16" s="11"/>
      <c r="BO16" s="11"/>
      <c r="BP16" s="11"/>
      <c r="BQ16" s="11"/>
      <c r="BR16" s="11"/>
      <c r="BS16" s="11"/>
      <c r="BT16" s="11"/>
      <c r="BU16" s="11"/>
      <c r="BV16" s="11"/>
      <c r="BW16" s="11"/>
      <c r="BX16" s="11"/>
      <c r="BY16" s="11"/>
      <c r="BZ16" s="11"/>
      <c r="CA16" s="11"/>
      <c r="CB16" s="11"/>
      <c r="CC16" s="11"/>
    </row>
    <row r="17" spans="1:81" ht="17.45" customHeight="1">
      <c r="A17" s="419">
        <v>10</v>
      </c>
      <c r="B17" s="419"/>
      <c r="C17" s="434"/>
      <c r="D17" s="434"/>
      <c r="E17" s="434"/>
      <c r="F17" s="434"/>
      <c r="G17" s="434"/>
      <c r="H17" s="434" t="str">
        <f t="shared" si="0"/>
        <v/>
      </c>
      <c r="I17" s="434"/>
      <c r="J17" s="434"/>
      <c r="K17" s="434" t="str">
        <f t="shared" si="1"/>
        <v/>
      </c>
      <c r="L17" s="434"/>
      <c r="M17" s="434"/>
      <c r="N17" s="434"/>
      <c r="O17" s="447"/>
      <c r="P17" s="448"/>
      <c r="Q17" s="434"/>
      <c r="R17" s="434"/>
      <c r="S17" s="435"/>
      <c r="T17" s="436"/>
      <c r="U17" s="436"/>
      <c r="V17" s="436"/>
      <c r="W17" s="437"/>
      <c r="X17" s="441"/>
      <c r="Y17" s="442"/>
      <c r="Z17" s="442"/>
      <c r="AA17" s="442"/>
      <c r="AB17" s="443"/>
      <c r="AC17" s="14">
        <f t="shared" si="2"/>
        <v>0</v>
      </c>
      <c r="AD17" s="15" t="str">
        <f t="shared" si="22"/>
        <v/>
      </c>
      <c r="AE17" s="15">
        <f t="shared" si="23"/>
        <v>0</v>
      </c>
      <c r="AF17" s="16" t="str">
        <f t="shared" si="24"/>
        <v/>
      </c>
      <c r="AG17" s="16">
        <f t="shared" si="36"/>
        <v>0</v>
      </c>
      <c r="AH17" s="17" t="str">
        <f t="shared" si="26"/>
        <v/>
      </c>
      <c r="AI17" s="17" t="str">
        <f t="shared" si="27"/>
        <v/>
      </c>
      <c r="AJ17" s="17" t="str">
        <f t="shared" si="28"/>
        <v/>
      </c>
      <c r="AK17" s="274" t="str">
        <f t="shared" si="3"/>
        <v/>
      </c>
      <c r="AL17" s="274" t="str">
        <f t="shared" si="4"/>
        <v/>
      </c>
      <c r="AM17" s="274" t="str">
        <f t="shared" si="5"/>
        <v/>
      </c>
      <c r="AN17" s="274" t="str">
        <f t="shared" si="6"/>
        <v/>
      </c>
      <c r="AO17" s="274" t="str">
        <f t="shared" si="7"/>
        <v/>
      </c>
      <c r="AP17" s="274" t="str">
        <f t="shared" si="8"/>
        <v/>
      </c>
      <c r="AQ17" s="274" t="str">
        <f t="shared" si="9"/>
        <v/>
      </c>
      <c r="AR17" s="274" t="str">
        <f t="shared" si="10"/>
        <v/>
      </c>
      <c r="AS17" s="274" t="str">
        <f t="shared" si="11"/>
        <v/>
      </c>
      <c r="AT17" s="274" t="str">
        <f t="shared" si="12"/>
        <v/>
      </c>
      <c r="AU17" s="274" t="str">
        <f t="shared" si="13"/>
        <v/>
      </c>
      <c r="AV17" s="274" t="str">
        <f t="shared" si="14"/>
        <v/>
      </c>
      <c r="AW17" s="274" t="str">
        <f t="shared" si="15"/>
        <v/>
      </c>
      <c r="AX17" s="274" t="str">
        <f t="shared" si="16"/>
        <v/>
      </c>
      <c r="AY17" s="274" t="str">
        <f t="shared" si="17"/>
        <v/>
      </c>
      <c r="AZ17" s="275">
        <f t="shared" si="29"/>
        <v>0</v>
      </c>
      <c r="BA17" s="275">
        <f t="shared" si="30"/>
        <v>0</v>
      </c>
      <c r="BB17" s="276">
        <f t="shared" si="31"/>
        <v>0</v>
      </c>
      <c r="BC17" s="275" t="str">
        <f t="shared" si="18"/>
        <v/>
      </c>
      <c r="BD17" s="275" t="str">
        <f t="shared" si="19"/>
        <v/>
      </c>
      <c r="BE17" s="20" t="str">
        <f t="shared" si="20"/>
        <v/>
      </c>
      <c r="BF17" s="20" t="str">
        <f t="shared" si="32"/>
        <v/>
      </c>
      <c r="BG17" s="275" t="str">
        <f t="shared" si="21"/>
        <v/>
      </c>
      <c r="BH17" s="13" t="str">
        <f t="shared" si="33"/>
        <v/>
      </c>
      <c r="BI17" s="13">
        <f t="shared" si="34"/>
        <v>0</v>
      </c>
      <c r="BJ17" s="11"/>
      <c r="BK17" s="11"/>
      <c r="BL17" s="11"/>
      <c r="BM17" s="11"/>
      <c r="BN17" s="11"/>
      <c r="BO17" s="11"/>
      <c r="BP17" s="11"/>
      <c r="BQ17" s="11"/>
      <c r="BR17" s="11"/>
      <c r="BS17" s="11"/>
      <c r="BT17" s="11"/>
      <c r="BU17" s="11"/>
      <c r="BV17" s="11"/>
      <c r="BW17" s="11"/>
      <c r="BX17" s="11"/>
      <c r="BY17" s="11"/>
      <c r="BZ17" s="11"/>
      <c r="CA17" s="11"/>
      <c r="CB17" s="11"/>
      <c r="CC17" s="11"/>
    </row>
    <row r="18" spans="1:81" ht="17.45" customHeight="1">
      <c r="A18" s="419">
        <v>11</v>
      </c>
      <c r="B18" s="419"/>
      <c r="C18" s="434" t="s">
        <v>742</v>
      </c>
      <c r="D18" s="434"/>
      <c r="E18" s="434"/>
      <c r="F18" s="434">
        <v>18</v>
      </c>
      <c r="G18" s="434"/>
      <c r="H18" s="434" t="str">
        <f t="shared" si="0"/>
        <v>深胡桃</v>
      </c>
      <c r="I18" s="434"/>
      <c r="J18" s="434"/>
      <c r="K18" s="434" t="str">
        <f t="shared" si="1"/>
        <v>免漆</v>
      </c>
      <c r="L18" s="434"/>
      <c r="M18" s="434">
        <v>59</v>
      </c>
      <c r="N18" s="434"/>
      <c r="O18" s="447">
        <v>2419</v>
      </c>
      <c r="P18" s="448"/>
      <c r="Q18" s="434">
        <v>3</v>
      </c>
      <c r="R18" s="434"/>
      <c r="S18" s="435" t="s">
        <v>510</v>
      </c>
      <c r="T18" s="436"/>
      <c r="U18" s="436"/>
      <c r="V18" s="436"/>
      <c r="W18" s="437"/>
      <c r="X18" s="441"/>
      <c r="Y18" s="442"/>
      <c r="Z18" s="442"/>
      <c r="AA18" s="442"/>
      <c r="AB18" s="443"/>
      <c r="AC18" s="14">
        <f t="shared" si="2"/>
        <v>3</v>
      </c>
      <c r="AD18" s="15">
        <f t="shared" si="22"/>
        <v>3</v>
      </c>
      <c r="AE18" s="15" t="str">
        <f t="shared" si="23"/>
        <v/>
      </c>
      <c r="AF18" s="16">
        <f t="shared" si="24"/>
        <v>0.42816300000000002</v>
      </c>
      <c r="AG18" s="16">
        <f t="shared" si="36"/>
        <v>0.17329314570833726</v>
      </c>
      <c r="AH18" s="17" t="str">
        <f t="shared" si="26"/>
        <v/>
      </c>
      <c r="AI18" s="17">
        <f t="shared" si="27"/>
        <v>0.17329314570833726</v>
      </c>
      <c r="AJ18" s="17" t="str">
        <f t="shared" si="28"/>
        <v/>
      </c>
      <c r="AK18" s="274" t="str">
        <f t="shared" si="3"/>
        <v/>
      </c>
      <c r="AL18" s="274" t="str">
        <f t="shared" si="4"/>
        <v/>
      </c>
      <c r="AM18" s="274" t="str">
        <f t="shared" si="5"/>
        <v/>
      </c>
      <c r="AN18" s="274">
        <f t="shared" si="6"/>
        <v>16.614000000000001</v>
      </c>
      <c r="AO18" s="274" t="str">
        <f t="shared" si="7"/>
        <v/>
      </c>
      <c r="AP18" s="274" t="str">
        <f t="shared" si="8"/>
        <v/>
      </c>
      <c r="AQ18" s="274" t="str">
        <f t="shared" si="9"/>
        <v/>
      </c>
      <c r="AR18" s="274" t="str">
        <f t="shared" si="10"/>
        <v/>
      </c>
      <c r="AS18" s="274" t="str">
        <f t="shared" si="11"/>
        <v/>
      </c>
      <c r="AT18" s="274" t="str">
        <f t="shared" si="12"/>
        <v/>
      </c>
      <c r="AU18" s="274" t="str">
        <f t="shared" si="13"/>
        <v/>
      </c>
      <c r="AV18" s="274" t="str">
        <f t="shared" si="14"/>
        <v/>
      </c>
      <c r="AW18" s="274" t="str">
        <f t="shared" si="15"/>
        <v/>
      </c>
      <c r="AX18" s="274" t="str">
        <f t="shared" si="16"/>
        <v/>
      </c>
      <c r="AY18" s="274" t="str">
        <f t="shared" si="17"/>
        <v/>
      </c>
      <c r="AZ18" s="275">
        <f t="shared" si="29"/>
        <v>16.614000000000001</v>
      </c>
      <c r="BA18" s="275">
        <f t="shared" si="30"/>
        <v>7.4370000000000003</v>
      </c>
      <c r="BB18" s="276">
        <f t="shared" si="31"/>
        <v>9.1769999999999996</v>
      </c>
      <c r="BC18" s="275">
        <f t="shared" si="18"/>
        <v>16.614000000000001</v>
      </c>
      <c r="BD18" s="275" t="str">
        <f t="shared" si="19"/>
        <v/>
      </c>
      <c r="BE18" s="20" t="str">
        <f t="shared" si="20"/>
        <v/>
      </c>
      <c r="BF18" s="20" t="str">
        <f t="shared" si="32"/>
        <v/>
      </c>
      <c r="BG18" s="275" t="str">
        <f t="shared" si="21"/>
        <v/>
      </c>
      <c r="BH18" s="13" t="str">
        <f t="shared" si="33"/>
        <v/>
      </c>
      <c r="BI18" s="13">
        <f t="shared" si="34"/>
        <v>16.614000000000001</v>
      </c>
      <c r="BJ18" s="11"/>
      <c r="BK18" s="11"/>
      <c r="BL18" s="11"/>
      <c r="BM18" s="11"/>
      <c r="BN18" s="11"/>
      <c r="BO18" s="11"/>
      <c r="BP18" s="11"/>
      <c r="BQ18" s="11"/>
      <c r="BR18" s="11"/>
      <c r="BS18" s="11"/>
      <c r="BT18" s="11"/>
      <c r="BU18" s="11"/>
      <c r="BV18" s="11"/>
      <c r="BW18" s="11"/>
      <c r="BX18" s="11"/>
      <c r="BY18" s="11"/>
      <c r="BZ18" s="11"/>
      <c r="CA18" s="11"/>
      <c r="CB18" s="11"/>
      <c r="CC18" s="11"/>
    </row>
    <row r="19" spans="1:81" ht="17.45" customHeight="1">
      <c r="A19" s="419">
        <v>12</v>
      </c>
      <c r="B19" s="419"/>
      <c r="C19" s="449"/>
      <c r="D19" s="449"/>
      <c r="E19" s="449"/>
      <c r="F19" s="434"/>
      <c r="G19" s="434"/>
      <c r="H19" s="434" t="str">
        <f t="shared" si="0"/>
        <v/>
      </c>
      <c r="I19" s="434"/>
      <c r="J19" s="434"/>
      <c r="K19" s="434" t="str">
        <f t="shared" si="1"/>
        <v/>
      </c>
      <c r="L19" s="434"/>
      <c r="M19" s="434"/>
      <c r="N19" s="434"/>
      <c r="O19" s="434"/>
      <c r="P19" s="434"/>
      <c r="Q19" s="434"/>
      <c r="R19" s="434"/>
      <c r="S19" s="435"/>
      <c r="T19" s="436"/>
      <c r="U19" s="436"/>
      <c r="V19" s="436"/>
      <c r="W19" s="437"/>
      <c r="X19" s="450"/>
      <c r="Y19" s="439"/>
      <c r="Z19" s="439"/>
      <c r="AA19" s="439"/>
      <c r="AB19" s="440"/>
      <c r="AC19" s="14">
        <f t="shared" si="2"/>
        <v>0</v>
      </c>
      <c r="AD19" s="15" t="str">
        <f t="shared" si="22"/>
        <v/>
      </c>
      <c r="AE19" s="15">
        <f t="shared" si="23"/>
        <v>0</v>
      </c>
      <c r="AF19" s="16" t="str">
        <f>IF(F19&gt;11,M19*O19*Q19/1000000,"")</f>
        <v/>
      </c>
      <c r="AG19" s="16" t="str">
        <f t="shared" si="25"/>
        <v/>
      </c>
      <c r="AH19" s="17" t="str">
        <f>IF(F19=25,AG19,"")</f>
        <v/>
      </c>
      <c r="AI19" s="17" t="str">
        <f>IF(F19=18,AG19,"")</f>
        <v/>
      </c>
      <c r="AJ19" s="17" t="str">
        <f>IF(F19=12,AG19,"")</f>
        <v/>
      </c>
      <c r="AK19" s="274" t="str">
        <f>+IF(OR(F19=25),BC19,"")</f>
        <v/>
      </c>
      <c r="AL19" s="274" t="str">
        <f>+IF(OR(F19=25),BD19,"")</f>
        <v/>
      </c>
      <c r="AM19" s="274" t="str">
        <f>+IF(OR(F19=25),BF19,"")</f>
        <v/>
      </c>
      <c r="AN19" s="274" t="str">
        <f>+IF(OR(F19=18),BC19,"")</f>
        <v/>
      </c>
      <c r="AO19" s="274" t="str">
        <f>+IF(OR(F19=18),BD19,"")</f>
        <v/>
      </c>
      <c r="AP19" s="274" t="str">
        <f>+IF(OR(F19=18),BF19,"")</f>
        <v/>
      </c>
      <c r="AQ19" s="274" t="str">
        <f>+IF(OR(F19=12),BC19,"")</f>
        <v/>
      </c>
      <c r="AR19" s="274" t="str">
        <f>+IF(OR(F19=12),BD19,"")</f>
        <v/>
      </c>
      <c r="AS19" s="274" t="str">
        <f>+IF(OR(F19=12),BF19,"")</f>
        <v/>
      </c>
      <c r="AT19" s="274" t="str">
        <f>+IF(OR(F19=25),BG19,"")</f>
        <v/>
      </c>
      <c r="AU19" s="274" t="str">
        <f>+IF(OR(F19=25),BE19,"")</f>
        <v/>
      </c>
      <c r="AV19" s="274" t="str">
        <f>+IF(OR(F19=18),BG19,"")</f>
        <v/>
      </c>
      <c r="AW19" s="274" t="str">
        <f>+IF(OR(F19=18),BE19,"")</f>
        <v/>
      </c>
      <c r="AX19" s="274" t="str">
        <f>+IF(OR(F19=12),BG19,"")</f>
        <v/>
      </c>
      <c r="AY19" s="274" t="str">
        <f>+IF(OR(F19=12),BE19,"")</f>
        <v/>
      </c>
      <c r="AZ19" s="275">
        <f t="shared" si="29"/>
        <v>0</v>
      </c>
      <c r="BA19" s="275">
        <f t="shared" si="30"/>
        <v>0</v>
      </c>
      <c r="BB19" s="276">
        <f t="shared" si="31"/>
        <v>0</v>
      </c>
      <c r="BC19" s="275" t="str">
        <f>+IF(OR(S19="四周封同色1.0PVC",S19="两长边封同色1.0PVC",S19="两长边封同色1.0PVC"),AZ19,"")</f>
        <v/>
      </c>
      <c r="BD19" s="275" t="str">
        <f>+IF(OR(S19="看面封同色1.0PVC，三边封同色0.4PVC",S19="一长边封同色1.0PVC",S19="一长边封同色1.0PVC。三边封同色0.4PVC。"),BA19,"")</f>
        <v/>
      </c>
      <c r="BE19" s="20" t="str">
        <f>+IF(OR(S19="看面封同色1.0PVC，三边封同色0.4PVC",S19="一长边封同色1.0PVC。三边封同色0.4PVC。"),BB19,"")</f>
        <v/>
      </c>
      <c r="BF19" s="20" t="str">
        <f t="shared" si="32"/>
        <v/>
      </c>
      <c r="BG19" s="275" t="str">
        <f>+IF(OR(S19="四周封同色0.4PVC"),AZ19,"")</f>
        <v/>
      </c>
      <c r="BH19" s="13" t="str">
        <f t="shared" si="33"/>
        <v/>
      </c>
      <c r="BI19" s="13">
        <f t="shared" si="34"/>
        <v>0</v>
      </c>
      <c r="BJ19" s="11"/>
      <c r="BK19" s="11"/>
      <c r="BL19" s="11"/>
      <c r="BM19" s="11"/>
      <c r="BN19" s="11"/>
      <c r="BO19" s="11"/>
      <c r="BP19" s="11"/>
      <c r="BQ19" s="11"/>
      <c r="BR19" s="11"/>
      <c r="BS19" s="11"/>
      <c r="BT19" s="11"/>
      <c r="BU19" s="11"/>
      <c r="BV19" s="11"/>
      <c r="BW19" s="11"/>
      <c r="BX19" s="11"/>
      <c r="BY19" s="11"/>
      <c r="BZ19" s="11"/>
      <c r="CA19" s="11"/>
      <c r="CB19" s="11"/>
      <c r="CC19" s="11"/>
    </row>
    <row r="20" spans="1:81" ht="17.45" customHeight="1">
      <c r="A20" s="419">
        <v>13</v>
      </c>
      <c r="B20" s="419"/>
      <c r="C20" s="434"/>
      <c r="D20" s="434"/>
      <c r="E20" s="434"/>
      <c r="F20" s="434"/>
      <c r="G20" s="434"/>
      <c r="H20" s="434" t="str">
        <f t="shared" si="0"/>
        <v/>
      </c>
      <c r="I20" s="434"/>
      <c r="J20" s="434"/>
      <c r="K20" s="434" t="str">
        <f t="shared" si="1"/>
        <v/>
      </c>
      <c r="L20" s="434"/>
      <c r="M20" s="434"/>
      <c r="N20" s="434"/>
      <c r="O20" s="434"/>
      <c r="P20" s="434"/>
      <c r="Q20" s="434"/>
      <c r="R20" s="434"/>
      <c r="S20" s="435"/>
      <c r="T20" s="436"/>
      <c r="U20" s="436"/>
      <c r="V20" s="436"/>
      <c r="W20" s="437"/>
      <c r="X20" s="441"/>
      <c r="Y20" s="442"/>
      <c r="Z20" s="442"/>
      <c r="AA20" s="442"/>
      <c r="AB20" s="443"/>
      <c r="AC20" s="14">
        <f t="shared" si="2"/>
        <v>0</v>
      </c>
      <c r="AD20" s="15" t="str">
        <f t="shared" si="22"/>
        <v/>
      </c>
      <c r="AE20" s="15">
        <f t="shared" si="23"/>
        <v>0</v>
      </c>
      <c r="AF20" s="16" t="str">
        <f t="shared" si="24"/>
        <v/>
      </c>
      <c r="AG20" s="16">
        <f t="shared" si="36"/>
        <v>0</v>
      </c>
      <c r="AH20" s="17" t="str">
        <f t="shared" si="26"/>
        <v/>
      </c>
      <c r="AI20" s="17" t="str">
        <f t="shared" si="27"/>
        <v/>
      </c>
      <c r="AJ20" s="17" t="str">
        <f t="shared" si="28"/>
        <v/>
      </c>
      <c r="AK20" s="274" t="str">
        <f t="shared" si="3"/>
        <v/>
      </c>
      <c r="AL20" s="274" t="str">
        <f t="shared" si="4"/>
        <v/>
      </c>
      <c r="AM20" s="274" t="str">
        <f t="shared" si="5"/>
        <v/>
      </c>
      <c r="AN20" s="274" t="str">
        <f t="shared" si="6"/>
        <v/>
      </c>
      <c r="AO20" s="274" t="str">
        <f t="shared" si="7"/>
        <v/>
      </c>
      <c r="AP20" s="274" t="str">
        <f t="shared" si="8"/>
        <v/>
      </c>
      <c r="AQ20" s="274" t="str">
        <f t="shared" si="9"/>
        <v/>
      </c>
      <c r="AR20" s="274" t="str">
        <f t="shared" si="10"/>
        <v/>
      </c>
      <c r="AS20" s="274" t="str">
        <f t="shared" si="11"/>
        <v/>
      </c>
      <c r="AT20" s="274" t="str">
        <f t="shared" si="12"/>
        <v/>
      </c>
      <c r="AU20" s="274" t="str">
        <f t="shared" si="13"/>
        <v/>
      </c>
      <c r="AV20" s="274" t="str">
        <f t="shared" si="14"/>
        <v/>
      </c>
      <c r="AW20" s="274" t="str">
        <f t="shared" si="15"/>
        <v/>
      </c>
      <c r="AX20" s="274" t="str">
        <f t="shared" si="16"/>
        <v/>
      </c>
      <c r="AY20" s="274" t="str">
        <f t="shared" si="17"/>
        <v/>
      </c>
      <c r="AZ20" s="275">
        <f t="shared" si="29"/>
        <v>0</v>
      </c>
      <c r="BA20" s="275">
        <f t="shared" si="30"/>
        <v>0</v>
      </c>
      <c r="BB20" s="276">
        <f t="shared" si="31"/>
        <v>0</v>
      </c>
      <c r="BC20" s="275" t="str">
        <f t="shared" si="18"/>
        <v/>
      </c>
      <c r="BD20" s="275" t="str">
        <f t="shared" si="19"/>
        <v/>
      </c>
      <c r="BE20" s="20" t="str">
        <f t="shared" si="20"/>
        <v/>
      </c>
      <c r="BF20" s="20" t="str">
        <f t="shared" si="32"/>
        <v/>
      </c>
      <c r="BG20" s="275" t="str">
        <f t="shared" si="21"/>
        <v/>
      </c>
      <c r="BH20" s="13" t="str">
        <f t="shared" si="33"/>
        <v/>
      </c>
      <c r="BI20" s="13">
        <f t="shared" si="34"/>
        <v>0</v>
      </c>
      <c r="BJ20" s="11"/>
      <c r="BK20" s="11"/>
      <c r="BL20" s="11"/>
      <c r="BM20" s="11"/>
      <c r="BN20" s="11"/>
      <c r="BO20" s="11"/>
      <c r="BP20" s="11"/>
      <c r="BQ20" s="11"/>
      <c r="BR20" s="11"/>
      <c r="BS20" s="11"/>
      <c r="BT20" s="11"/>
      <c r="BU20" s="11"/>
      <c r="BV20" s="11"/>
      <c r="BW20" s="11"/>
      <c r="BX20" s="11"/>
      <c r="BY20" s="11"/>
      <c r="BZ20" s="11"/>
      <c r="CA20" s="11"/>
      <c r="CB20" s="11"/>
      <c r="CC20" s="11"/>
    </row>
    <row r="21" spans="1:81" ht="17.45" customHeight="1">
      <c r="A21" s="419">
        <v>14</v>
      </c>
      <c r="B21" s="419"/>
      <c r="C21" s="434"/>
      <c r="D21" s="434"/>
      <c r="E21" s="434"/>
      <c r="F21" s="434"/>
      <c r="G21" s="434"/>
      <c r="H21" s="434" t="str">
        <f t="shared" si="0"/>
        <v/>
      </c>
      <c r="I21" s="434"/>
      <c r="J21" s="434"/>
      <c r="K21" s="434" t="str">
        <f t="shared" si="1"/>
        <v/>
      </c>
      <c r="L21" s="434"/>
      <c r="M21" s="434"/>
      <c r="N21" s="434"/>
      <c r="O21" s="434"/>
      <c r="P21" s="434"/>
      <c r="Q21" s="434"/>
      <c r="R21" s="434"/>
      <c r="S21" s="435"/>
      <c r="T21" s="436"/>
      <c r="U21" s="436"/>
      <c r="V21" s="436"/>
      <c r="W21" s="437"/>
      <c r="X21" s="450"/>
      <c r="Y21" s="439"/>
      <c r="Z21" s="439"/>
      <c r="AA21" s="439"/>
      <c r="AB21" s="440"/>
      <c r="AC21" s="14">
        <f t="shared" si="2"/>
        <v>0</v>
      </c>
      <c r="AD21" s="15" t="str">
        <f t="shared" si="22"/>
        <v/>
      </c>
      <c r="AE21" s="15">
        <f t="shared" si="23"/>
        <v>0</v>
      </c>
      <c r="AF21" s="16" t="str">
        <f t="shared" si="24"/>
        <v/>
      </c>
      <c r="AG21" s="16">
        <f t="shared" si="36"/>
        <v>0</v>
      </c>
      <c r="AH21" s="17" t="str">
        <f t="shared" si="26"/>
        <v/>
      </c>
      <c r="AI21" s="17" t="str">
        <f t="shared" si="27"/>
        <v/>
      </c>
      <c r="AJ21" s="17" t="str">
        <f t="shared" si="28"/>
        <v/>
      </c>
      <c r="AK21" s="274" t="str">
        <f t="shared" si="3"/>
        <v/>
      </c>
      <c r="AL21" s="274" t="str">
        <f t="shared" si="4"/>
        <v/>
      </c>
      <c r="AM21" s="274" t="str">
        <f t="shared" si="5"/>
        <v/>
      </c>
      <c r="AN21" s="274" t="str">
        <f t="shared" si="6"/>
        <v/>
      </c>
      <c r="AO21" s="274" t="str">
        <f t="shared" si="7"/>
        <v/>
      </c>
      <c r="AP21" s="274" t="str">
        <f t="shared" si="8"/>
        <v/>
      </c>
      <c r="AQ21" s="274" t="str">
        <f t="shared" si="9"/>
        <v/>
      </c>
      <c r="AR21" s="274" t="str">
        <f t="shared" si="10"/>
        <v/>
      </c>
      <c r="AS21" s="274" t="str">
        <f t="shared" si="11"/>
        <v/>
      </c>
      <c r="AT21" s="274" t="str">
        <f t="shared" si="12"/>
        <v/>
      </c>
      <c r="AU21" s="274" t="str">
        <f t="shared" si="13"/>
        <v/>
      </c>
      <c r="AV21" s="274" t="str">
        <f t="shared" si="14"/>
        <v/>
      </c>
      <c r="AW21" s="274" t="str">
        <f t="shared" si="15"/>
        <v/>
      </c>
      <c r="AX21" s="274" t="str">
        <f t="shared" si="16"/>
        <v/>
      </c>
      <c r="AY21" s="274" t="str">
        <f t="shared" si="17"/>
        <v/>
      </c>
      <c r="AZ21" s="275">
        <f t="shared" si="29"/>
        <v>0</v>
      </c>
      <c r="BA21" s="275">
        <f t="shared" si="30"/>
        <v>0</v>
      </c>
      <c r="BB21" s="276">
        <f t="shared" si="31"/>
        <v>0</v>
      </c>
      <c r="BC21" s="275" t="str">
        <f t="shared" si="18"/>
        <v/>
      </c>
      <c r="BD21" s="275" t="str">
        <f t="shared" si="19"/>
        <v/>
      </c>
      <c r="BE21" s="20" t="str">
        <f t="shared" si="20"/>
        <v/>
      </c>
      <c r="BF21" s="20" t="str">
        <f t="shared" si="32"/>
        <v/>
      </c>
      <c r="BG21" s="275" t="str">
        <f t="shared" si="21"/>
        <v/>
      </c>
      <c r="BH21" s="13" t="str">
        <f t="shared" si="33"/>
        <v/>
      </c>
      <c r="BI21" s="13">
        <f t="shared" si="34"/>
        <v>0</v>
      </c>
      <c r="BJ21" s="11"/>
      <c r="BK21" s="11"/>
      <c r="BL21" s="11"/>
      <c r="BM21" s="11"/>
      <c r="BN21" s="11"/>
      <c r="BO21" s="11"/>
      <c r="BP21" s="11"/>
      <c r="BQ21" s="11"/>
      <c r="BR21" s="11"/>
      <c r="BS21" s="11"/>
      <c r="BT21" s="11"/>
      <c r="BU21" s="11"/>
      <c r="BV21" s="11"/>
      <c r="BW21" s="11"/>
      <c r="BX21" s="11"/>
      <c r="BY21" s="11"/>
      <c r="BZ21" s="11"/>
      <c r="CA21" s="11"/>
      <c r="CB21" s="11"/>
      <c r="CC21" s="11"/>
    </row>
    <row r="22" spans="1:81" ht="17.45" customHeight="1">
      <c r="A22" s="419" t="s">
        <v>10</v>
      </c>
      <c r="B22" s="419"/>
      <c r="C22" s="453">
        <f>SUM(AD8:AD22)</f>
        <v>25</v>
      </c>
      <c r="D22" s="455"/>
      <c r="E22" s="454"/>
      <c r="F22" s="453" t="s">
        <v>45</v>
      </c>
      <c r="G22" s="454"/>
      <c r="H22" s="453" t="s">
        <v>46</v>
      </c>
      <c r="I22" s="455"/>
      <c r="J22" s="454"/>
      <c r="K22" s="453">
        <f>SUM(AC8:AC22)</f>
        <v>25</v>
      </c>
      <c r="L22" s="454"/>
      <c r="M22" s="453" t="s">
        <v>45</v>
      </c>
      <c r="N22" s="454"/>
      <c r="O22" s="453" t="s">
        <v>47</v>
      </c>
      <c r="P22" s="454"/>
      <c r="Q22" s="453">
        <f>SUM(AE8:AE22)</f>
        <v>20</v>
      </c>
      <c r="R22" s="454"/>
      <c r="S22" s="453" t="s">
        <v>45</v>
      </c>
      <c r="T22" s="454"/>
      <c r="U22" s="453" t="s">
        <v>48</v>
      </c>
      <c r="V22" s="454"/>
      <c r="W22" s="21">
        <f>+SUM(AF8:AF22)</f>
        <v>10.704636000000001</v>
      </c>
      <c r="X22" s="450" t="s">
        <v>49</v>
      </c>
      <c r="Y22" s="439"/>
      <c r="Z22" s="439"/>
      <c r="AA22" s="439"/>
      <c r="AB22" s="440"/>
      <c r="AC22" s="22"/>
      <c r="AD22" s="22"/>
      <c r="AE22" s="22"/>
      <c r="AG22" s="24"/>
      <c r="AH22" s="25" t="str">
        <f>AH6</f>
        <v>25A</v>
      </c>
      <c r="AI22" s="25" t="str">
        <f>AI6</f>
        <v>18A</v>
      </c>
      <c r="AJ22" s="25" t="str">
        <f>AJ6</f>
        <v>12A</v>
      </c>
      <c r="AK22" s="400" t="s">
        <v>610</v>
      </c>
      <c r="AL22" s="400"/>
      <c r="AM22" s="400"/>
      <c r="AN22" s="400" t="s">
        <v>611</v>
      </c>
      <c r="AO22" s="400"/>
      <c r="AP22" s="400"/>
      <c r="AQ22" s="400" t="s">
        <v>612</v>
      </c>
      <c r="AR22" s="400"/>
      <c r="AS22" s="400"/>
      <c r="AT22" s="277" t="s">
        <v>613</v>
      </c>
      <c r="AU22" s="277" t="s">
        <v>613</v>
      </c>
      <c r="AV22" s="277" t="s">
        <v>614</v>
      </c>
      <c r="AW22" s="277" t="s">
        <v>614</v>
      </c>
      <c r="AX22" s="277" t="s">
        <v>615</v>
      </c>
      <c r="AY22" s="277" t="s">
        <v>615</v>
      </c>
      <c r="AZ22" s="277"/>
      <c r="BA22" s="206"/>
      <c r="BB22" s="206"/>
      <c r="BC22" s="206"/>
      <c r="BD22" s="206"/>
      <c r="BE22" s="27"/>
      <c r="BF22" s="27"/>
      <c r="BG22" s="206"/>
      <c r="BH22" s="277" t="s">
        <v>616</v>
      </c>
      <c r="BI22" s="277" t="s">
        <v>616</v>
      </c>
      <c r="BJ22" s="11"/>
      <c r="BK22" s="11"/>
      <c r="BL22" s="11"/>
      <c r="BM22" s="11"/>
      <c r="BN22" s="11"/>
      <c r="BO22" s="11"/>
      <c r="BP22" s="11"/>
      <c r="BQ22" s="11"/>
      <c r="BR22" s="11"/>
      <c r="BS22" s="11"/>
      <c r="BT22" s="11"/>
      <c r="BU22" s="11"/>
      <c r="BV22" s="11"/>
      <c r="BW22" s="11"/>
      <c r="BX22" s="11"/>
      <c r="BY22" s="11"/>
      <c r="BZ22" s="11"/>
      <c r="CA22" s="11"/>
      <c r="CB22" s="11"/>
      <c r="CC22" s="11"/>
    </row>
    <row r="23" spans="1:81" ht="39.950000000000003" customHeight="1">
      <c r="A23" s="451" t="s">
        <v>54</v>
      </c>
      <c r="B23" s="452"/>
      <c r="C23" s="452"/>
      <c r="D23" s="452"/>
      <c r="E23" s="452"/>
      <c r="F23" s="452"/>
      <c r="G23" s="452"/>
      <c r="H23" s="452"/>
      <c r="I23" s="452"/>
      <c r="J23" s="452"/>
      <c r="K23" s="452"/>
      <c r="L23" s="452"/>
      <c r="M23" s="452"/>
      <c r="N23" s="452"/>
      <c r="O23" s="452"/>
      <c r="P23" s="452"/>
      <c r="Q23" s="452"/>
      <c r="R23" s="452"/>
      <c r="S23" s="452"/>
      <c r="T23" s="452"/>
      <c r="U23" s="452"/>
      <c r="V23" s="452"/>
      <c r="W23" s="452"/>
      <c r="X23" s="452"/>
      <c r="Y23" s="452"/>
      <c r="Z23" s="452"/>
      <c r="AA23" s="452"/>
      <c r="AB23" s="28"/>
      <c r="AC23" s="29"/>
      <c r="AH23" s="25">
        <f>+SUM(AH8:AH21)</f>
        <v>3.1531680335963581</v>
      </c>
      <c r="AI23" s="25">
        <f>+SUM(AI8:AI21)</f>
        <v>0.17329314570833726</v>
      </c>
      <c r="AJ23" s="25">
        <f>+SUM(AJ8:AJ21)</f>
        <v>1.3310848877908841</v>
      </c>
      <c r="AK23" s="391">
        <f>+SUM(AK8:AM21)</f>
        <v>50.975999999999999</v>
      </c>
      <c r="AL23" s="391"/>
      <c r="AM23" s="391"/>
      <c r="AN23" s="391">
        <f>+SUM(AN8:AP21)</f>
        <v>16.614000000000001</v>
      </c>
      <c r="AO23" s="391"/>
      <c r="AP23" s="391"/>
      <c r="AQ23" s="391">
        <f>+SUM(AQ8:AS21)</f>
        <v>0</v>
      </c>
      <c r="AR23" s="391"/>
      <c r="AS23" s="391"/>
      <c r="AT23" s="391">
        <f>+SUM(AT8:AU21)</f>
        <v>0</v>
      </c>
      <c r="AU23" s="391"/>
      <c r="AV23" s="391">
        <f>+SUM(AV8:AW21)</f>
        <v>0</v>
      </c>
      <c r="AW23" s="391"/>
      <c r="AX23" s="391">
        <f>+SUM(AX8:AY21)</f>
        <v>0</v>
      </c>
      <c r="AY23" s="391"/>
      <c r="AZ23" s="206"/>
      <c r="BA23" s="206"/>
      <c r="BB23" s="206"/>
      <c r="BC23" s="206"/>
      <c r="BD23" s="206"/>
      <c r="BE23" s="255"/>
      <c r="BF23" s="255"/>
      <c r="BG23" s="206"/>
      <c r="BH23" s="255">
        <f>+SUM(BH8:BH21)</f>
        <v>0</v>
      </c>
      <c r="BI23" s="255">
        <f>+SUM(BI8:BI21)</f>
        <v>67.59</v>
      </c>
      <c r="BJ23" s="11"/>
      <c r="BK23" s="11"/>
      <c r="BL23" s="11"/>
      <c r="BM23" s="11"/>
      <c r="BN23" s="11"/>
      <c r="BO23" s="11"/>
      <c r="BP23" s="11"/>
      <c r="BQ23" s="11"/>
      <c r="BR23" s="11"/>
      <c r="BS23" s="11"/>
      <c r="BT23" s="11"/>
      <c r="BU23" s="11"/>
      <c r="BV23" s="11"/>
      <c r="BW23" s="11"/>
      <c r="BX23" s="11"/>
      <c r="BY23" s="11"/>
      <c r="BZ23" s="11"/>
      <c r="CA23" s="11"/>
      <c r="CB23" s="11"/>
      <c r="CC23" s="11"/>
    </row>
    <row r="24" spans="1:81" ht="24">
      <c r="E24" s="31" t="s">
        <v>55</v>
      </c>
      <c r="T24" s="29"/>
      <c r="U24" s="29"/>
      <c r="V24" s="29"/>
      <c r="W24" s="29"/>
      <c r="X24" s="29"/>
      <c r="Y24" s="29"/>
      <c r="Z24" s="29"/>
      <c r="AA24" s="29"/>
      <c r="AB24" s="29"/>
      <c r="AC24" s="29"/>
      <c r="AD24" s="12" t="s">
        <v>56</v>
      </c>
      <c r="AE24" s="29"/>
      <c r="AG24" s="32"/>
      <c r="AQ24" s="33"/>
      <c r="AT24" s="33"/>
      <c r="AU24" s="30"/>
      <c r="AV24" s="30"/>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row>
    <row r="25" spans="1:81" ht="24">
      <c r="E25" s="31" t="s">
        <v>57</v>
      </c>
      <c r="T25" s="29"/>
      <c r="U25" s="29"/>
      <c r="V25" s="29"/>
      <c r="W25" s="29"/>
      <c r="X25" s="29"/>
      <c r="Y25" s="29"/>
      <c r="Z25" s="29"/>
      <c r="AA25" s="29"/>
      <c r="AB25" s="29"/>
      <c r="AC25" s="29"/>
      <c r="AD25" s="34" t="s">
        <v>58</v>
      </c>
      <c r="AE25" s="29"/>
      <c r="AF25" s="23" t="s">
        <v>59</v>
      </c>
      <c r="AG25" s="32"/>
      <c r="AH25" s="26" t="s">
        <v>60</v>
      </c>
      <c r="AI25" s="26" t="s">
        <v>56</v>
      </c>
      <c r="AK25" s="35" t="s">
        <v>61</v>
      </c>
      <c r="AM25" s="206" t="s">
        <v>510</v>
      </c>
      <c r="AQ25" s="33"/>
      <c r="AT25" s="33"/>
      <c r="AU25" s="30"/>
      <c r="AV25" s="30"/>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row>
    <row r="26" spans="1:81" ht="18" customHeight="1">
      <c r="T26" s="29"/>
      <c r="U26" s="29"/>
      <c r="V26" s="266" t="s">
        <v>572</v>
      </c>
      <c r="W26" s="29"/>
      <c r="X26" s="29"/>
      <c r="Y26" s="29"/>
      <c r="Z26" s="29"/>
      <c r="AA26" s="29"/>
      <c r="AB26" s="29"/>
      <c r="AC26" s="29"/>
      <c r="AD26" s="36" t="s">
        <v>62</v>
      </c>
      <c r="AE26" s="29"/>
      <c r="AF26" s="23" t="s">
        <v>63</v>
      </c>
      <c r="AG26" s="32"/>
      <c r="AH26" s="26" t="s">
        <v>64</v>
      </c>
      <c r="AI26" s="26" t="s">
        <v>65</v>
      </c>
      <c r="AK26" s="35" t="s">
        <v>59</v>
      </c>
      <c r="AM26" s="206" t="s">
        <v>617</v>
      </c>
      <c r="AQ26" s="33"/>
      <c r="AT26" s="33"/>
      <c r="AU26" s="30"/>
      <c r="AV26" s="30"/>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row>
    <row r="27" spans="1:81" ht="18" customHeight="1">
      <c r="E27" s="11"/>
      <c r="V27" s="265" t="s">
        <v>573</v>
      </c>
      <c r="W27" s="29"/>
      <c r="X27" s="29"/>
      <c r="Y27" s="29"/>
      <c r="Z27" s="29"/>
      <c r="AA27" s="29"/>
      <c r="AB27" s="29"/>
      <c r="AC27" s="29"/>
      <c r="AD27" s="34" t="s">
        <v>66</v>
      </c>
      <c r="AE27" s="29"/>
      <c r="AF27" s="23" t="s">
        <v>67</v>
      </c>
      <c r="AG27" s="32"/>
      <c r="AH27" s="26" t="s">
        <v>68</v>
      </c>
      <c r="AI27" s="26" t="s">
        <v>69</v>
      </c>
      <c r="AK27" s="35" t="s">
        <v>70</v>
      </c>
      <c r="AM27" s="206" t="s">
        <v>618</v>
      </c>
      <c r="AQ27" s="33"/>
      <c r="AT27" s="33"/>
      <c r="AU27" s="30"/>
      <c r="AV27" s="30"/>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row>
    <row r="28" spans="1:81" ht="18" customHeight="1">
      <c r="E28" s="11"/>
      <c r="V28" s="37" t="str">
        <f>IF(D5="","",VLOOKUP(D5,E29:R46,1,FALSE))</f>
        <v>深胡桃双贴三聚氰胺E0级刨花板</v>
      </c>
      <c r="W28" s="29"/>
      <c r="X28" s="29"/>
      <c r="Y28" s="29"/>
      <c r="Z28" s="29"/>
      <c r="AA28" s="29"/>
      <c r="AB28" s="29"/>
      <c r="AC28" s="29"/>
      <c r="AD28" s="36" t="s">
        <v>71</v>
      </c>
      <c r="AE28" s="29"/>
      <c r="AF28" s="38" t="s">
        <v>72</v>
      </c>
      <c r="AG28" s="32"/>
      <c r="AH28" s="26" t="s">
        <v>73</v>
      </c>
      <c r="AK28" s="35" t="s">
        <v>74</v>
      </c>
      <c r="AM28" s="206" t="s">
        <v>619</v>
      </c>
      <c r="AQ28" s="33"/>
      <c r="AT28" s="33"/>
      <c r="AU28" s="30"/>
      <c r="AV28" s="30"/>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row>
    <row r="29" spans="1:81" ht="18" customHeight="1">
      <c r="E29" s="12" t="s">
        <v>75</v>
      </c>
      <c r="F29" s="12" t="s">
        <v>76</v>
      </c>
      <c r="G29" s="12" t="s">
        <v>77</v>
      </c>
      <c r="H29" s="12" t="s">
        <v>78</v>
      </c>
      <c r="I29" s="12" t="s">
        <v>79</v>
      </c>
      <c r="J29" s="12" t="s">
        <v>80</v>
      </c>
      <c r="K29" s="12" t="s">
        <v>81</v>
      </c>
      <c r="L29" s="12" t="s">
        <v>82</v>
      </c>
      <c r="M29" s="265" t="s">
        <v>702</v>
      </c>
      <c r="N29" s="12" t="s">
        <v>84</v>
      </c>
      <c r="O29" s="12" t="s">
        <v>85</v>
      </c>
      <c r="P29" s="12" t="s">
        <v>86</v>
      </c>
      <c r="V29" s="37" t="str">
        <f>IF(D5="","",VLOOKUP(D5,E29:R50,2,FALSE))</f>
        <v>深胡桃PVC封边条</v>
      </c>
      <c r="Z29" s="11"/>
      <c r="AB29" s="29"/>
      <c r="AC29" s="29"/>
      <c r="AD29" s="29" t="s">
        <v>87</v>
      </c>
      <c r="AE29" s="29"/>
      <c r="AF29" s="23" t="s">
        <v>88</v>
      </c>
      <c r="AG29" s="32"/>
      <c r="AH29" s="26" t="s">
        <v>89</v>
      </c>
      <c r="AK29" s="35" t="s">
        <v>90</v>
      </c>
      <c r="AM29" s="206" t="s">
        <v>620</v>
      </c>
      <c r="AQ29" s="33"/>
      <c r="AT29" s="33"/>
      <c r="AU29" s="30"/>
      <c r="AV29" s="30"/>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row>
    <row r="30" spans="1:81" ht="18" customHeight="1">
      <c r="E30" s="12" t="s">
        <v>91</v>
      </c>
      <c r="F30" s="12" t="s">
        <v>92</v>
      </c>
      <c r="G30" s="12" t="s">
        <v>93</v>
      </c>
      <c r="H30" s="12" t="s">
        <v>78</v>
      </c>
      <c r="I30" s="12" t="s">
        <v>93</v>
      </c>
      <c r="J30" s="12" t="s">
        <v>94</v>
      </c>
      <c r="K30" s="12" t="s">
        <v>95</v>
      </c>
      <c r="L30" s="12" t="s">
        <v>96</v>
      </c>
      <c r="M30" s="265" t="s">
        <v>703</v>
      </c>
      <c r="N30" s="12" t="s">
        <v>98</v>
      </c>
      <c r="O30" s="12" t="s">
        <v>99</v>
      </c>
      <c r="P30" s="12" t="s">
        <v>100</v>
      </c>
      <c r="V30" s="37" t="str">
        <f>IF(D5="","",VLOOKUP(D5,E29:R50,3,FALSE))</f>
        <v>胡桃</v>
      </c>
      <c r="Z30" s="11"/>
      <c r="AB30" s="29"/>
      <c r="AC30" s="29"/>
      <c r="AD30" s="29" t="s">
        <v>101</v>
      </c>
      <c r="AE30" s="29"/>
      <c r="AF30" s="23" t="s">
        <v>102</v>
      </c>
      <c r="AG30" s="32"/>
      <c r="AH30" s="26" t="s">
        <v>103</v>
      </c>
      <c r="AK30" s="35" t="s">
        <v>104</v>
      </c>
      <c r="AM30" s="206" t="s">
        <v>621</v>
      </c>
      <c r="AQ30" s="33"/>
      <c r="AT30" s="33"/>
      <c r="AU30" s="30"/>
      <c r="AV30" s="30"/>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row>
    <row r="31" spans="1:81" ht="18" customHeight="1">
      <c r="E31" s="39" t="s">
        <v>105</v>
      </c>
      <c r="F31" s="12" t="s">
        <v>106</v>
      </c>
      <c r="G31" s="12" t="s">
        <v>107</v>
      </c>
      <c r="H31" s="34" t="s">
        <v>108</v>
      </c>
      <c r="I31" s="12" t="s">
        <v>109</v>
      </c>
      <c r="J31" s="12" t="s">
        <v>110</v>
      </c>
      <c r="K31" s="12" t="s">
        <v>111</v>
      </c>
      <c r="L31" s="12" t="s">
        <v>112</v>
      </c>
      <c r="M31" s="265" t="s">
        <v>704</v>
      </c>
      <c r="N31" s="12" t="s">
        <v>114</v>
      </c>
      <c r="O31" s="12" t="s">
        <v>115</v>
      </c>
      <c r="P31" s="12" t="s">
        <v>116</v>
      </c>
      <c r="V31" s="37" t="str">
        <f>IF(D5="","",VLOOKUP(D5,E29:R50,4,FALSE))</f>
        <v>透明中性玻璃胶</v>
      </c>
      <c r="AB31" s="29"/>
      <c r="AC31" s="29"/>
      <c r="AD31" s="29"/>
      <c r="AE31" s="29"/>
      <c r="AF31" s="23" t="s">
        <v>117</v>
      </c>
      <c r="AG31" s="32"/>
      <c r="AK31" s="35" t="s">
        <v>118</v>
      </c>
      <c r="AM31" s="206" t="s">
        <v>732</v>
      </c>
      <c r="AQ31" s="33"/>
      <c r="AT31" s="33"/>
      <c r="AU31" s="30"/>
      <c r="AV31" s="30"/>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row>
    <row r="32" spans="1:81" ht="18" customHeight="1">
      <c r="E32" s="12" t="s">
        <v>119</v>
      </c>
      <c r="F32" s="12" t="s">
        <v>120</v>
      </c>
      <c r="G32" s="12" t="s">
        <v>121</v>
      </c>
      <c r="H32" s="34" t="s">
        <v>108</v>
      </c>
      <c r="I32" s="12" t="s">
        <v>122</v>
      </c>
      <c r="J32" s="12" t="s">
        <v>123</v>
      </c>
      <c r="K32" s="12" t="s">
        <v>81</v>
      </c>
      <c r="L32" s="12" t="s">
        <v>82</v>
      </c>
      <c r="M32" s="265" t="s">
        <v>702</v>
      </c>
      <c r="N32" s="12" t="s">
        <v>84</v>
      </c>
      <c r="O32" s="12" t="s">
        <v>85</v>
      </c>
      <c r="P32" s="12" t="s">
        <v>86</v>
      </c>
      <c r="V32" s="37" t="str">
        <f>IF(D5="","",VLOOKUP(D5,E29:R50,5,FALSE))</f>
        <v>深胡桃</v>
      </c>
      <c r="W32" s="29"/>
      <c r="X32" s="29"/>
      <c r="Y32" s="29"/>
      <c r="Z32" s="29"/>
      <c r="AA32" s="29"/>
      <c r="AB32" s="29"/>
      <c r="AC32" s="29"/>
      <c r="AD32" s="29"/>
      <c r="AE32" s="29"/>
      <c r="AG32" s="32"/>
      <c r="AK32" s="35" t="s">
        <v>124</v>
      </c>
      <c r="AQ32" s="33"/>
      <c r="AT32" s="33"/>
      <c r="AU32" s="30"/>
      <c r="AV32" s="30"/>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row>
    <row r="33" spans="1:81" ht="18" customHeight="1">
      <c r="E33" s="12" t="s">
        <v>125</v>
      </c>
      <c r="F33" s="12" t="s">
        <v>120</v>
      </c>
      <c r="G33" s="12" t="s">
        <v>121</v>
      </c>
      <c r="H33" s="34" t="s">
        <v>108</v>
      </c>
      <c r="I33" s="12" t="s">
        <v>122</v>
      </c>
      <c r="J33" s="12" t="s">
        <v>123</v>
      </c>
      <c r="K33" s="12" t="s">
        <v>95</v>
      </c>
      <c r="L33" s="12" t="s">
        <v>96</v>
      </c>
      <c r="M33" s="265" t="s">
        <v>703</v>
      </c>
      <c r="N33" s="12" t="s">
        <v>98</v>
      </c>
      <c r="O33" s="12" t="s">
        <v>99</v>
      </c>
      <c r="P33" s="12" t="s">
        <v>100</v>
      </c>
      <c r="V33" s="37" t="str">
        <f>IF(D5="","",VLOOKUP(D5,E29:R50,6,FALSE))</f>
        <v>M29深胡桃</v>
      </c>
      <c r="W33" s="29"/>
      <c r="X33" s="29"/>
      <c r="Y33" s="29"/>
      <c r="Z33" s="29"/>
      <c r="AA33" s="29"/>
      <c r="AB33" s="29"/>
      <c r="AC33" s="29"/>
      <c r="AD33" s="29"/>
      <c r="AE33" s="29"/>
      <c r="AF33" s="23" t="s">
        <v>5</v>
      </c>
      <c r="AG33" s="32"/>
      <c r="AK33" s="35" t="s">
        <v>126</v>
      </c>
      <c r="AQ33" s="33"/>
      <c r="AT33" s="33"/>
      <c r="AU33" s="30"/>
      <c r="AV33" s="30"/>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row>
    <row r="34" spans="1:81" ht="18" customHeight="1">
      <c r="E34" s="12" t="s">
        <v>127</v>
      </c>
      <c r="F34" s="12" t="s">
        <v>120</v>
      </c>
      <c r="G34" s="12" t="s">
        <v>121</v>
      </c>
      <c r="H34" s="34" t="s">
        <v>108</v>
      </c>
      <c r="I34" s="12" t="s">
        <v>122</v>
      </c>
      <c r="J34" s="12" t="s">
        <v>123</v>
      </c>
      <c r="K34" s="12" t="s">
        <v>111</v>
      </c>
      <c r="L34" s="12" t="s">
        <v>112</v>
      </c>
      <c r="M34" s="265" t="s">
        <v>704</v>
      </c>
      <c r="N34" s="12" t="s">
        <v>114</v>
      </c>
      <c r="O34" s="12" t="s">
        <v>115</v>
      </c>
      <c r="P34" s="12" t="s">
        <v>116</v>
      </c>
      <c r="U34" s="29"/>
      <c r="V34" s="37">
        <f>IF(D5="","",VLOOKUP(D5,E29:R50,7,FALSE))</f>
        <v>0</v>
      </c>
      <c r="AD34" s="29"/>
      <c r="AE34" s="29"/>
      <c r="AF34" s="23" t="s">
        <v>4</v>
      </c>
      <c r="AG34" s="32"/>
      <c r="AK34" s="35" t="s">
        <v>128</v>
      </c>
      <c r="AQ34" s="33"/>
      <c r="AT34" s="33"/>
      <c r="AU34" s="30"/>
      <c r="AV34" s="30"/>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row>
    <row r="35" spans="1:81" ht="18" customHeight="1">
      <c r="A35" s="39"/>
      <c r="B35" s="34"/>
      <c r="D35" s="34"/>
      <c r="E35" s="39" t="s">
        <v>129</v>
      </c>
      <c r="F35" s="34" t="s">
        <v>130</v>
      </c>
      <c r="G35" s="34" t="s">
        <v>93</v>
      </c>
      <c r="H35" s="34" t="s">
        <v>78</v>
      </c>
      <c r="I35" s="34" t="s">
        <v>131</v>
      </c>
      <c r="J35" s="34" t="s">
        <v>132</v>
      </c>
      <c r="V35" s="37">
        <f>IF(D5="","",VLOOKUP(D5,E29:S50,8,FALSE))</f>
        <v>0</v>
      </c>
      <c r="AD35" s="29"/>
      <c r="AF35" s="23" t="s">
        <v>7</v>
      </c>
      <c r="AK35" s="35" t="s">
        <v>133</v>
      </c>
      <c r="AT35" s="33"/>
      <c r="AU35" s="30"/>
      <c r="AV35" s="30"/>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row>
    <row r="36" spans="1:81" ht="18" customHeight="1">
      <c r="A36" s="40"/>
      <c r="B36" s="34"/>
      <c r="D36" s="34"/>
      <c r="E36" s="12" t="s">
        <v>134</v>
      </c>
      <c r="F36" s="12" t="s">
        <v>135</v>
      </c>
      <c r="G36" s="12" t="s">
        <v>77</v>
      </c>
      <c r="H36" s="34" t="s">
        <v>108</v>
      </c>
      <c r="I36" s="12" t="s">
        <v>136</v>
      </c>
      <c r="J36" s="12" t="s">
        <v>137</v>
      </c>
      <c r="V36" s="37">
        <f>IF(D5="","",VLOOKUP(D5,E29:R50,9,FALSE))</f>
        <v>0</v>
      </c>
      <c r="AD36" s="29"/>
      <c r="AF36" s="23" t="s">
        <v>6</v>
      </c>
      <c r="AK36" s="35" t="s">
        <v>138</v>
      </c>
      <c r="AT36" s="33"/>
      <c r="AU36" s="30"/>
      <c r="AV36" s="30"/>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row>
    <row r="37" spans="1:81" ht="18" customHeight="1">
      <c r="A37" s="40"/>
      <c r="B37" s="34"/>
      <c r="C37" s="34"/>
      <c r="D37" s="34"/>
      <c r="E37" s="12" t="s">
        <v>139</v>
      </c>
      <c r="F37" s="12" t="s">
        <v>140</v>
      </c>
      <c r="G37" s="12" t="s">
        <v>77</v>
      </c>
      <c r="H37" s="12" t="s">
        <v>78</v>
      </c>
      <c r="I37" s="12" t="s">
        <v>141</v>
      </c>
      <c r="J37" s="12" t="s">
        <v>142</v>
      </c>
      <c r="K37" s="12" t="s">
        <v>81</v>
      </c>
      <c r="L37" s="12" t="s">
        <v>82</v>
      </c>
      <c r="M37" s="12" t="s">
        <v>83</v>
      </c>
      <c r="N37" s="12" t="s">
        <v>84</v>
      </c>
      <c r="O37" s="12" t="s">
        <v>85</v>
      </c>
      <c r="P37" s="12" t="s">
        <v>86</v>
      </c>
      <c r="V37" s="37">
        <f>IF(D5="","",VLOOKUP(D5,E29:R50,10,FALSE))</f>
        <v>0</v>
      </c>
      <c r="AD37" s="29"/>
      <c r="AF37" s="23" t="s">
        <v>3</v>
      </c>
      <c r="AK37" s="35" t="s">
        <v>143</v>
      </c>
      <c r="AT37" s="33"/>
      <c r="AU37" s="30"/>
      <c r="AV37" s="30"/>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row>
    <row r="38" spans="1:81" ht="18" customHeight="1">
      <c r="E38" s="12" t="s">
        <v>144</v>
      </c>
      <c r="F38" s="12" t="s">
        <v>145</v>
      </c>
      <c r="G38" s="12" t="s">
        <v>146</v>
      </c>
      <c r="H38" s="12" t="s">
        <v>108</v>
      </c>
      <c r="I38" s="12" t="s">
        <v>146</v>
      </c>
      <c r="J38" s="12" t="s">
        <v>147</v>
      </c>
      <c r="V38" s="37">
        <f>IF(D5="","",VLOOKUP(D5,E29:S50,11,FALSE))</f>
        <v>0</v>
      </c>
      <c r="AD38" s="29"/>
      <c r="AF38" s="23" t="s">
        <v>148</v>
      </c>
      <c r="AK38" s="35" t="s">
        <v>149</v>
      </c>
      <c r="AT38" s="33"/>
      <c r="AU38" s="30"/>
      <c r="AV38" s="30"/>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row>
    <row r="39" spans="1:81" ht="18" customHeight="1">
      <c r="E39" s="34" t="s">
        <v>150</v>
      </c>
      <c r="F39" s="34" t="s">
        <v>151</v>
      </c>
      <c r="G39" s="12" t="s">
        <v>152</v>
      </c>
      <c r="H39" s="34" t="s">
        <v>108</v>
      </c>
      <c r="I39" s="34" t="s">
        <v>153</v>
      </c>
      <c r="J39" s="12" t="s">
        <v>154</v>
      </c>
      <c r="K39" s="34"/>
      <c r="V39" s="37">
        <f>IF(D5="","",VLOOKUP(D5,E29:S50,12,FALSE))</f>
        <v>0</v>
      </c>
      <c r="AD39" s="29"/>
      <c r="AF39" s="23" t="s">
        <v>89</v>
      </c>
      <c r="AK39" s="35" t="s">
        <v>155</v>
      </c>
      <c r="AT39" s="33"/>
      <c r="AU39" s="30"/>
      <c r="AV39" s="30"/>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row>
    <row r="40" spans="1:81" ht="18" customHeight="1">
      <c r="E40" s="12" t="s">
        <v>156</v>
      </c>
      <c r="F40" s="12" t="s">
        <v>157</v>
      </c>
      <c r="G40" s="12" t="s">
        <v>158</v>
      </c>
      <c r="H40" s="12" t="s">
        <v>108</v>
      </c>
      <c r="I40" s="12" t="s">
        <v>158</v>
      </c>
      <c r="J40" s="12" t="s">
        <v>159</v>
      </c>
      <c r="K40" s="34"/>
      <c r="AD40" s="29"/>
      <c r="AK40" s="35" t="s">
        <v>160</v>
      </c>
      <c r="AT40" s="33"/>
      <c r="AU40" s="30"/>
      <c r="AV40" s="30"/>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row>
    <row r="41" spans="1:81" ht="18" customHeight="1">
      <c r="E41" s="39" t="s">
        <v>161</v>
      </c>
      <c r="F41" s="12" t="s">
        <v>162</v>
      </c>
      <c r="G41" s="34" t="s">
        <v>93</v>
      </c>
      <c r="H41" s="34" t="s">
        <v>78</v>
      </c>
      <c r="I41" s="12" t="s">
        <v>163</v>
      </c>
      <c r="J41" s="12" t="s">
        <v>164</v>
      </c>
      <c r="AD41" s="29"/>
      <c r="AK41" s="35" t="s">
        <v>165</v>
      </c>
      <c r="AT41" s="33"/>
      <c r="AU41" s="30"/>
      <c r="AV41" s="30"/>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row>
    <row r="42" spans="1:81" ht="18" customHeight="1">
      <c r="E42" s="12" t="s">
        <v>166</v>
      </c>
      <c r="F42" s="12" t="s">
        <v>167</v>
      </c>
      <c r="G42" s="34" t="s">
        <v>93</v>
      </c>
      <c r="H42" s="34" t="s">
        <v>78</v>
      </c>
      <c r="I42" s="12" t="s">
        <v>168</v>
      </c>
      <c r="J42" s="12" t="s">
        <v>169</v>
      </c>
      <c r="AK42" s="35" t="s">
        <v>170</v>
      </c>
      <c r="AT42" s="33"/>
      <c r="AU42" s="30"/>
      <c r="AV42" s="30"/>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row>
    <row r="43" spans="1:81" ht="18" customHeight="1">
      <c r="E43" s="12" t="s">
        <v>171</v>
      </c>
      <c r="F43" s="12" t="s">
        <v>172</v>
      </c>
      <c r="G43" s="12" t="s">
        <v>93</v>
      </c>
      <c r="H43" s="34" t="s">
        <v>108</v>
      </c>
      <c r="I43" s="12" t="s">
        <v>173</v>
      </c>
      <c r="J43" s="12" t="s">
        <v>174</v>
      </c>
      <c r="K43" s="34"/>
      <c r="AK43" s="35" t="s">
        <v>175</v>
      </c>
      <c r="AU43" s="30"/>
      <c r="AV43" s="30"/>
      <c r="AW43" s="11"/>
      <c r="AX43" s="11"/>
      <c r="AY43" s="11"/>
      <c r="AZ43" s="11"/>
      <c r="BA43" s="11"/>
      <c r="BB43" s="457"/>
      <c r="BC43" s="457"/>
      <c r="BD43" s="456"/>
      <c r="BE43" s="456"/>
      <c r="BF43" s="456"/>
      <c r="BG43" s="456"/>
      <c r="BH43" s="456"/>
      <c r="BI43" s="456"/>
      <c r="BJ43" s="456"/>
      <c r="BK43" s="456"/>
      <c r="BL43" s="456"/>
      <c r="BM43" s="456"/>
      <c r="BN43" s="456"/>
      <c r="BO43" s="456"/>
      <c r="BP43" s="456"/>
      <c r="BQ43" s="456"/>
      <c r="BR43" s="456"/>
      <c r="BS43" s="456"/>
      <c r="BT43" s="456"/>
      <c r="BU43" s="456"/>
      <c r="BV43" s="456"/>
      <c r="BW43" s="456"/>
      <c r="BX43" s="456"/>
      <c r="BY43" s="456"/>
      <c r="BZ43" s="456"/>
      <c r="CA43" s="456"/>
      <c r="CB43" s="456"/>
      <c r="CC43" s="456"/>
    </row>
    <row r="44" spans="1:81" ht="18" customHeight="1">
      <c r="E44" s="39" t="s">
        <v>176</v>
      </c>
      <c r="F44" s="12" t="s">
        <v>177</v>
      </c>
      <c r="G44" s="34" t="s">
        <v>93</v>
      </c>
      <c r="H44" s="34" t="s">
        <v>78</v>
      </c>
      <c r="I44" s="12" t="s">
        <v>178</v>
      </c>
      <c r="J44" s="12" t="s">
        <v>179</v>
      </c>
      <c r="R44" s="34"/>
      <c r="U44" s="29"/>
      <c r="AK44" s="35" t="s">
        <v>180</v>
      </c>
      <c r="AU44" s="30"/>
      <c r="AV44" s="30"/>
      <c r="AW44" s="11"/>
      <c r="AX44" s="11"/>
      <c r="AY44" s="11"/>
      <c r="AZ44" s="11"/>
      <c r="BA44" s="11"/>
      <c r="BB44" s="457"/>
      <c r="BC44" s="457"/>
      <c r="BD44" s="459"/>
      <c r="BE44" s="459"/>
      <c r="BF44" s="459"/>
      <c r="BG44" s="459"/>
      <c r="BH44" s="459"/>
      <c r="BI44" s="459"/>
      <c r="BJ44" s="459"/>
      <c r="BK44" s="459"/>
      <c r="BL44" s="459"/>
      <c r="BM44" s="459"/>
      <c r="BN44" s="459"/>
      <c r="BO44" s="459"/>
      <c r="BP44" s="459"/>
      <c r="BQ44" s="459"/>
      <c r="BR44" s="459"/>
      <c r="BS44" s="459"/>
      <c r="BT44" s="459"/>
      <c r="BU44" s="459"/>
      <c r="BV44" s="459"/>
      <c r="BW44" s="459"/>
      <c r="BX44" s="459"/>
      <c r="BY44" s="459"/>
      <c r="BZ44" s="459"/>
      <c r="CA44" s="459"/>
      <c r="CB44" s="459"/>
      <c r="CC44" s="459"/>
    </row>
    <row r="45" spans="1:81" ht="18" customHeight="1">
      <c r="E45" s="40" t="s">
        <v>181</v>
      </c>
      <c r="F45" s="34" t="s">
        <v>182</v>
      </c>
      <c r="G45" s="34" t="s">
        <v>121</v>
      </c>
      <c r="H45" s="12" t="s">
        <v>108</v>
      </c>
      <c r="I45" s="34" t="s">
        <v>183</v>
      </c>
      <c r="J45" s="34" t="s">
        <v>184</v>
      </c>
      <c r="K45" s="34"/>
      <c r="M45" s="34"/>
      <c r="R45" s="34"/>
      <c r="AK45" s="35" t="s">
        <v>185</v>
      </c>
      <c r="AU45" s="30"/>
      <c r="AV45" s="30"/>
      <c r="AW45" s="11"/>
      <c r="AX45" s="11"/>
      <c r="AY45" s="11"/>
      <c r="AZ45" s="11"/>
      <c r="BA45" s="11"/>
      <c r="BB45" s="457"/>
      <c r="BC45" s="457"/>
      <c r="BD45" s="458"/>
      <c r="BE45" s="456"/>
      <c r="BF45" s="456"/>
      <c r="BG45" s="456"/>
      <c r="BH45" s="456"/>
      <c r="BI45" s="456"/>
      <c r="BJ45" s="456"/>
      <c r="BK45" s="456"/>
      <c r="BL45" s="456"/>
      <c r="BM45" s="456"/>
      <c r="BN45" s="456"/>
      <c r="BO45" s="456"/>
      <c r="BP45" s="456"/>
      <c r="BQ45" s="456"/>
      <c r="BR45" s="456"/>
      <c r="BS45" s="456"/>
      <c r="BT45" s="456"/>
      <c r="BU45" s="456"/>
      <c r="BV45" s="456"/>
      <c r="BW45" s="456"/>
      <c r="BX45" s="456"/>
      <c r="BY45" s="456"/>
      <c r="BZ45" s="456"/>
      <c r="CA45" s="456"/>
      <c r="CB45" s="456"/>
      <c r="CC45" s="456"/>
    </row>
    <row r="46" spans="1:81" ht="18" customHeight="1">
      <c r="E46" s="224" t="s">
        <v>514</v>
      </c>
      <c r="F46" s="12" t="s">
        <v>186</v>
      </c>
      <c r="G46" s="12" t="s">
        <v>187</v>
      </c>
      <c r="H46" s="12" t="s">
        <v>108</v>
      </c>
      <c r="I46" s="12" t="s">
        <v>188</v>
      </c>
      <c r="J46" s="12" t="s">
        <v>189</v>
      </c>
      <c r="AK46" s="35" t="s">
        <v>190</v>
      </c>
      <c r="AU46" s="30"/>
      <c r="AV46" s="30"/>
      <c r="AW46" s="11"/>
      <c r="AX46" s="11"/>
      <c r="AY46" s="11"/>
      <c r="AZ46" s="11"/>
      <c r="BA46" s="11"/>
      <c r="BB46" s="457"/>
      <c r="BC46" s="457"/>
      <c r="BD46" s="458"/>
      <c r="BE46" s="456"/>
      <c r="BF46" s="456"/>
      <c r="BG46" s="456"/>
      <c r="BH46" s="456"/>
      <c r="BI46" s="456"/>
      <c r="BJ46" s="456"/>
      <c r="BK46" s="456"/>
      <c r="BL46" s="456"/>
      <c r="BM46" s="456"/>
      <c r="BN46" s="456"/>
      <c r="BO46" s="456"/>
      <c r="BP46" s="456"/>
      <c r="BQ46" s="456"/>
      <c r="BR46" s="456"/>
      <c r="BS46" s="456"/>
      <c r="BT46" s="460"/>
      <c r="BU46" s="460"/>
      <c r="BV46" s="460"/>
      <c r="BW46" s="460"/>
      <c r="BX46" s="460"/>
      <c r="BY46" s="460"/>
      <c r="BZ46" s="460"/>
      <c r="CA46" s="460"/>
      <c r="CB46" s="460"/>
      <c r="CC46" s="460"/>
    </row>
    <row r="47" spans="1:81" ht="18" customHeight="1">
      <c r="E47" s="200" t="s">
        <v>407</v>
      </c>
      <c r="F47" s="200" t="s">
        <v>408</v>
      </c>
      <c r="G47" s="205" t="s">
        <v>418</v>
      </c>
      <c r="H47" s="201" t="s">
        <v>410</v>
      </c>
      <c r="I47" s="201" t="s">
        <v>409</v>
      </c>
      <c r="J47" s="205" t="s">
        <v>432</v>
      </c>
      <c r="K47" s="202" t="s">
        <v>422</v>
      </c>
      <c r="L47" s="202" t="s">
        <v>423</v>
      </c>
      <c r="M47" s="202" t="s">
        <v>439</v>
      </c>
      <c r="N47" s="202" t="s">
        <v>425</v>
      </c>
      <c r="O47" s="202" t="s">
        <v>426</v>
      </c>
      <c r="P47" s="202" t="s">
        <v>427</v>
      </c>
      <c r="Q47" s="202"/>
      <c r="R47" s="202"/>
      <c r="AK47" s="35" t="s">
        <v>191</v>
      </c>
      <c r="AU47" s="30"/>
      <c r="AV47" s="30"/>
      <c r="AW47" s="11"/>
      <c r="AX47" s="11"/>
      <c r="AY47" s="11"/>
      <c r="AZ47" s="11"/>
      <c r="BA47" s="11"/>
      <c r="BB47" s="457"/>
      <c r="BC47" s="457"/>
      <c r="BD47" s="458"/>
      <c r="BE47" s="456"/>
      <c r="BF47" s="456"/>
      <c r="BG47" s="456"/>
      <c r="BH47" s="456"/>
      <c r="BI47" s="456"/>
      <c r="BJ47" s="456"/>
      <c r="BK47" s="456"/>
      <c r="BL47" s="456"/>
      <c r="BM47" s="456"/>
      <c r="BN47" s="456"/>
      <c r="BO47" s="456"/>
      <c r="BP47" s="456"/>
      <c r="BQ47" s="456"/>
      <c r="BR47" s="456"/>
      <c r="BS47" s="456"/>
      <c r="BT47" s="456"/>
      <c r="BU47" s="456"/>
      <c r="BV47" s="456"/>
      <c r="BW47" s="456"/>
      <c r="BX47" s="456"/>
      <c r="BY47" s="456"/>
      <c r="BZ47" s="456"/>
      <c r="CA47" s="456"/>
      <c r="CB47" s="456"/>
      <c r="CC47" s="456"/>
    </row>
    <row r="48" spans="1:81" ht="18" customHeight="1">
      <c r="E48" s="203" t="s">
        <v>411</v>
      </c>
      <c r="F48" s="201" t="s">
        <v>412</v>
      </c>
      <c r="G48" s="204" t="s">
        <v>413</v>
      </c>
      <c r="H48" s="204" t="s">
        <v>410</v>
      </c>
      <c r="I48" s="201" t="s">
        <v>414</v>
      </c>
      <c r="J48" s="201" t="s">
        <v>415</v>
      </c>
      <c r="K48" s="201"/>
      <c r="L48" s="201"/>
      <c r="M48" s="201"/>
      <c r="AK48" s="35" t="s">
        <v>192</v>
      </c>
      <c r="AU48" s="30"/>
      <c r="AV48" s="30"/>
      <c r="AW48" s="11"/>
      <c r="AX48" s="11"/>
      <c r="AY48" s="11"/>
      <c r="AZ48" s="11"/>
      <c r="BA48" s="11"/>
      <c r="BB48" s="457"/>
      <c r="BC48" s="457"/>
      <c r="BD48" s="458"/>
      <c r="BE48" s="456"/>
      <c r="BF48" s="456"/>
      <c r="BG48" s="456"/>
      <c r="BH48" s="456"/>
      <c r="BI48" s="456"/>
      <c r="BJ48" s="456"/>
      <c r="BK48" s="456"/>
      <c r="BL48" s="456"/>
      <c r="BM48" s="456"/>
      <c r="BN48" s="456"/>
      <c r="BO48" s="456"/>
      <c r="BP48" s="456"/>
      <c r="BQ48" s="456"/>
      <c r="BR48" s="456"/>
      <c r="BS48" s="456"/>
      <c r="BT48" s="456"/>
      <c r="BU48" s="456"/>
      <c r="BV48" s="456"/>
      <c r="BW48" s="456"/>
      <c r="BX48" s="456"/>
      <c r="BY48" s="456"/>
      <c r="BZ48" s="456"/>
      <c r="CA48" s="456"/>
      <c r="CB48" s="456"/>
      <c r="CC48" s="456"/>
    </row>
    <row r="49" spans="5:81" ht="18" customHeight="1">
      <c r="E49" s="200" t="s">
        <v>416</v>
      </c>
      <c r="F49" s="201" t="s">
        <v>417</v>
      </c>
      <c r="G49" s="201" t="s">
        <v>418</v>
      </c>
      <c r="H49" s="201" t="s">
        <v>419</v>
      </c>
      <c r="I49" s="200" t="s">
        <v>420</v>
      </c>
      <c r="J49" s="200" t="s">
        <v>421</v>
      </c>
      <c r="K49" s="201" t="s">
        <v>422</v>
      </c>
      <c r="L49" s="200" t="s">
        <v>423</v>
      </c>
      <c r="M49" s="201" t="s">
        <v>424</v>
      </c>
      <c r="N49" s="201" t="s">
        <v>425</v>
      </c>
      <c r="O49" s="201" t="s">
        <v>426</v>
      </c>
      <c r="P49" s="201" t="s">
        <v>427</v>
      </c>
      <c r="Q49" s="201"/>
      <c r="AK49" s="35" t="s">
        <v>193</v>
      </c>
      <c r="AU49" s="30"/>
      <c r="AV49" s="30"/>
      <c r="AW49" s="11"/>
      <c r="AX49" s="11"/>
      <c r="AY49" s="11"/>
      <c r="AZ49" s="11"/>
      <c r="BA49" s="11"/>
      <c r="BB49" s="457"/>
      <c r="BC49" s="457"/>
      <c r="BD49" s="458"/>
      <c r="BE49" s="456"/>
      <c r="BF49" s="456"/>
      <c r="BG49" s="456"/>
      <c r="BH49" s="456"/>
      <c r="BI49" s="456"/>
      <c r="BJ49" s="456"/>
      <c r="BK49" s="456"/>
      <c r="BL49" s="456"/>
      <c r="BM49" s="456"/>
      <c r="BN49" s="456"/>
      <c r="BO49" s="456"/>
      <c r="BP49" s="456"/>
      <c r="BQ49" s="456"/>
      <c r="BR49" s="456"/>
      <c r="BS49" s="456"/>
      <c r="BT49" s="461"/>
      <c r="BU49" s="462"/>
      <c r="BV49" s="462"/>
      <c r="BW49" s="462"/>
      <c r="BX49" s="462"/>
      <c r="BY49" s="462"/>
      <c r="BZ49" s="462"/>
      <c r="CA49" s="462"/>
      <c r="CB49" s="462"/>
      <c r="CC49" s="462"/>
    </row>
    <row r="50" spans="5:81" ht="18" customHeight="1">
      <c r="E50" s="205" t="s">
        <v>433</v>
      </c>
      <c r="F50" s="201" t="s">
        <v>434</v>
      </c>
      <c r="G50" s="201" t="s">
        <v>435</v>
      </c>
      <c r="H50" s="201" t="s">
        <v>436</v>
      </c>
      <c r="I50" s="201" t="s">
        <v>437</v>
      </c>
      <c r="J50" s="201" t="s">
        <v>438</v>
      </c>
      <c r="K50" s="201"/>
      <c r="AK50" s="35" t="s">
        <v>194</v>
      </c>
      <c r="AU50" s="30"/>
      <c r="AV50" s="30"/>
      <c r="AW50" s="11"/>
      <c r="AX50" s="11"/>
      <c r="AY50" s="11"/>
      <c r="AZ50" s="11"/>
      <c r="BA50" s="11"/>
      <c r="BB50" s="457"/>
      <c r="BC50" s="457"/>
      <c r="BD50" s="458"/>
      <c r="BE50" s="456"/>
      <c r="BF50" s="456"/>
      <c r="BG50" s="456"/>
      <c r="BH50" s="456"/>
      <c r="BI50" s="456"/>
      <c r="BJ50" s="456"/>
      <c r="BK50" s="456"/>
      <c r="BL50" s="456"/>
      <c r="BM50" s="456"/>
      <c r="BN50" s="456"/>
      <c r="BO50" s="456"/>
      <c r="BP50" s="456"/>
      <c r="BQ50" s="456"/>
      <c r="BR50" s="456"/>
      <c r="BS50" s="456"/>
      <c r="BT50" s="461"/>
      <c r="BU50" s="462"/>
      <c r="BV50" s="462"/>
      <c r="BW50" s="462"/>
      <c r="BX50" s="462"/>
      <c r="BY50" s="462"/>
      <c r="BZ50" s="462"/>
      <c r="CA50" s="462"/>
      <c r="CB50" s="462"/>
      <c r="CC50" s="462"/>
    </row>
    <row r="51" spans="5:81" ht="18" customHeight="1">
      <c r="AK51" s="35" t="s">
        <v>195</v>
      </c>
      <c r="AU51" s="30"/>
      <c r="AV51" s="30"/>
      <c r="AW51" s="11"/>
      <c r="AX51" s="11"/>
      <c r="AY51" s="11"/>
      <c r="AZ51" s="11"/>
      <c r="BA51" s="11"/>
      <c r="BB51" s="457"/>
      <c r="BC51" s="457"/>
      <c r="BD51" s="464"/>
      <c r="BE51" s="464"/>
      <c r="BF51" s="464"/>
      <c r="BG51" s="464"/>
      <c r="BH51" s="464"/>
      <c r="BI51" s="464"/>
      <c r="BJ51" s="464"/>
      <c r="BK51" s="464"/>
      <c r="BL51" s="464"/>
      <c r="BM51" s="464"/>
      <c r="BN51" s="464"/>
      <c r="BO51" s="464"/>
      <c r="BP51" s="464"/>
      <c r="BQ51" s="464"/>
      <c r="BR51" s="464"/>
      <c r="BS51" s="464"/>
      <c r="BT51" s="464"/>
      <c r="BU51" s="464"/>
      <c r="BV51" s="464"/>
      <c r="BW51" s="464"/>
      <c r="BX51" s="464"/>
      <c r="BY51" s="464"/>
      <c r="BZ51" s="464"/>
      <c r="CA51" s="464"/>
      <c r="CB51" s="464"/>
      <c r="CC51" s="464"/>
    </row>
    <row r="52" spans="5:81" ht="18" customHeight="1">
      <c r="AK52" s="207" t="s">
        <v>451</v>
      </c>
      <c r="AU52" s="30"/>
      <c r="AV52" s="30"/>
      <c r="AW52" s="11"/>
      <c r="AX52" s="11"/>
      <c r="AY52" s="11"/>
      <c r="AZ52" s="11"/>
      <c r="BA52" s="11"/>
      <c r="BB52" s="457"/>
      <c r="BC52" s="457"/>
      <c r="BD52" s="458"/>
      <c r="BE52" s="456"/>
      <c r="BF52" s="456"/>
      <c r="BG52" s="456"/>
      <c r="BH52" s="456"/>
      <c r="BI52" s="456"/>
      <c r="BJ52" s="456"/>
      <c r="BK52" s="456"/>
      <c r="BL52" s="456"/>
      <c r="BM52" s="456"/>
      <c r="BN52" s="456"/>
      <c r="BO52" s="456"/>
      <c r="BP52" s="456"/>
      <c r="BQ52" s="456"/>
      <c r="BR52" s="456"/>
      <c r="BS52" s="456"/>
      <c r="BT52" s="463"/>
      <c r="BU52" s="463"/>
      <c r="BV52" s="463"/>
      <c r="BW52" s="463"/>
      <c r="BX52" s="463"/>
      <c r="BY52" s="463"/>
      <c r="BZ52" s="463"/>
      <c r="CA52" s="463"/>
      <c r="CB52" s="463"/>
      <c r="CC52" s="463"/>
    </row>
    <row r="53" spans="5:81" ht="18" customHeight="1">
      <c r="AK53" s="206"/>
      <c r="AU53" s="30"/>
      <c r="AV53" s="30"/>
      <c r="AW53" s="11"/>
      <c r="AX53" s="11"/>
      <c r="AY53" s="11"/>
      <c r="AZ53" s="11"/>
      <c r="BA53" s="11"/>
      <c r="BB53" s="457"/>
      <c r="BC53" s="457"/>
      <c r="BD53" s="458"/>
      <c r="BE53" s="456"/>
      <c r="BF53" s="456"/>
      <c r="BG53" s="456"/>
      <c r="BH53" s="456"/>
      <c r="BI53" s="456"/>
      <c r="BJ53" s="456"/>
      <c r="BK53" s="456"/>
      <c r="BL53" s="456"/>
      <c r="BM53" s="456"/>
      <c r="BN53" s="456"/>
      <c r="BO53" s="456"/>
      <c r="BP53" s="456"/>
      <c r="BQ53" s="456"/>
      <c r="BR53" s="456"/>
      <c r="BS53" s="456"/>
      <c r="BT53" s="463"/>
      <c r="BU53" s="463"/>
      <c r="BV53" s="463"/>
      <c r="BW53" s="463"/>
      <c r="BX53" s="463"/>
      <c r="BY53" s="463"/>
      <c r="BZ53" s="463"/>
      <c r="CA53" s="463"/>
      <c r="CB53" s="463"/>
      <c r="CC53" s="463"/>
    </row>
    <row r="54" spans="5:81" ht="18" customHeight="1">
      <c r="AU54" s="30"/>
      <c r="AV54" s="30"/>
      <c r="AW54" s="11"/>
      <c r="AX54" s="11"/>
      <c r="AY54" s="11"/>
      <c r="AZ54" s="11"/>
      <c r="BA54" s="11"/>
      <c r="BB54" s="457"/>
      <c r="BC54" s="457"/>
      <c r="BD54" s="456"/>
      <c r="BE54" s="456"/>
      <c r="BF54" s="456"/>
      <c r="BG54" s="456"/>
      <c r="BH54" s="456"/>
      <c r="BI54" s="456"/>
      <c r="BJ54" s="456"/>
      <c r="BK54" s="456"/>
      <c r="BL54" s="456"/>
      <c r="BM54" s="456"/>
      <c r="BN54" s="456"/>
      <c r="BO54" s="456"/>
      <c r="BP54" s="456"/>
      <c r="BQ54" s="456"/>
      <c r="BR54" s="456"/>
      <c r="BS54" s="456"/>
      <c r="BT54" s="463"/>
      <c r="BU54" s="463"/>
      <c r="BV54" s="463"/>
      <c r="BW54" s="463"/>
      <c r="BX54" s="463"/>
      <c r="BY54" s="463"/>
      <c r="BZ54" s="463"/>
      <c r="CA54" s="463"/>
      <c r="CB54" s="463"/>
      <c r="CC54" s="463"/>
    </row>
    <row r="55" spans="5:81" ht="18" customHeight="1">
      <c r="AU55" s="30"/>
      <c r="AV55" s="30"/>
      <c r="AW55" s="11"/>
      <c r="AX55" s="11"/>
      <c r="AY55" s="11"/>
      <c r="AZ55" s="11"/>
      <c r="BA55" s="11"/>
      <c r="BB55" s="457"/>
      <c r="BC55" s="457"/>
      <c r="BD55" s="456"/>
      <c r="BE55" s="456"/>
      <c r="BF55" s="456"/>
      <c r="BG55" s="456"/>
      <c r="BH55" s="456"/>
      <c r="BI55" s="456"/>
      <c r="BJ55" s="456"/>
      <c r="BK55" s="456"/>
      <c r="BL55" s="456"/>
      <c r="BM55" s="456"/>
      <c r="BN55" s="456"/>
      <c r="BO55" s="456"/>
      <c r="BP55" s="456"/>
      <c r="BQ55" s="456"/>
      <c r="BR55" s="456"/>
      <c r="BS55" s="456"/>
      <c r="BT55" s="456"/>
      <c r="BU55" s="456"/>
      <c r="BV55" s="456"/>
      <c r="BW55" s="456"/>
      <c r="BX55" s="456"/>
      <c r="BY55" s="456"/>
      <c r="BZ55" s="456"/>
      <c r="CA55" s="456"/>
      <c r="CB55" s="456"/>
      <c r="CC55" s="456"/>
    </row>
    <row r="56" spans="5:81" ht="18" customHeight="1">
      <c r="AU56" s="30"/>
      <c r="AV56" s="30"/>
      <c r="AW56" s="11"/>
      <c r="AX56" s="11"/>
      <c r="AY56" s="11"/>
      <c r="AZ56" s="11"/>
      <c r="BA56" s="11"/>
      <c r="BB56" s="457"/>
      <c r="BC56" s="457"/>
      <c r="BD56" s="456"/>
      <c r="BE56" s="456"/>
      <c r="BF56" s="456"/>
      <c r="BG56" s="456"/>
      <c r="BH56" s="456"/>
      <c r="BI56" s="456"/>
      <c r="BJ56" s="456"/>
      <c r="BK56" s="456"/>
      <c r="BL56" s="456"/>
      <c r="BM56" s="456"/>
      <c r="BN56" s="456"/>
      <c r="BO56" s="456"/>
      <c r="BP56" s="456"/>
      <c r="BQ56" s="456"/>
      <c r="BR56" s="456"/>
      <c r="BS56" s="456"/>
      <c r="BT56" s="456"/>
      <c r="BU56" s="456"/>
      <c r="BV56" s="456"/>
      <c r="BW56" s="456"/>
      <c r="BX56" s="456"/>
      <c r="BY56" s="456"/>
      <c r="BZ56" s="456"/>
      <c r="CA56" s="456"/>
      <c r="CB56" s="456"/>
      <c r="CC56" s="456"/>
    </row>
    <row r="57" spans="5:81" ht="18" customHeight="1">
      <c r="AU57" s="30"/>
      <c r="AV57" s="30"/>
      <c r="AW57" s="11"/>
      <c r="AX57" s="11"/>
      <c r="AY57" s="11"/>
      <c r="AZ57" s="11"/>
      <c r="BA57" s="11"/>
      <c r="BB57" s="457"/>
      <c r="BC57" s="457"/>
      <c r="BD57" s="456"/>
      <c r="BE57" s="456"/>
      <c r="BF57" s="456"/>
      <c r="BG57" s="456"/>
      <c r="BH57" s="456"/>
      <c r="BI57" s="456"/>
      <c r="BJ57" s="456"/>
      <c r="BK57" s="456"/>
      <c r="BL57" s="456"/>
      <c r="BM57" s="456"/>
      <c r="BN57" s="456"/>
      <c r="BO57" s="456"/>
      <c r="BP57" s="456"/>
      <c r="BQ57" s="456"/>
      <c r="BR57" s="456"/>
      <c r="BS57" s="456"/>
      <c r="BT57" s="456"/>
      <c r="BU57" s="456"/>
      <c r="BV57" s="456"/>
      <c r="BW57" s="456"/>
      <c r="BX57" s="456"/>
      <c r="BY57" s="456"/>
      <c r="BZ57" s="456"/>
      <c r="CA57" s="456"/>
      <c r="CB57" s="456"/>
      <c r="CC57" s="456"/>
    </row>
    <row r="58" spans="5:81" ht="18" customHeight="1">
      <c r="AU58" s="30"/>
      <c r="AV58" s="30"/>
      <c r="AW58" s="11"/>
      <c r="AX58" s="11"/>
      <c r="AY58" s="11"/>
      <c r="AZ58" s="11"/>
      <c r="BA58" s="11"/>
      <c r="BB58" s="457"/>
      <c r="BC58" s="457"/>
      <c r="BD58" s="459"/>
      <c r="BE58" s="459"/>
      <c r="BF58" s="459"/>
      <c r="BG58" s="459"/>
      <c r="BH58" s="459"/>
      <c r="BI58" s="459"/>
      <c r="BJ58" s="459"/>
      <c r="BK58" s="459"/>
      <c r="BL58" s="459"/>
      <c r="BM58" s="459"/>
      <c r="BN58" s="459"/>
      <c r="BO58" s="459"/>
      <c r="BP58" s="459"/>
      <c r="BQ58" s="459"/>
      <c r="BR58" s="459"/>
      <c r="BS58" s="459"/>
      <c r="BT58" s="459"/>
      <c r="BU58" s="459"/>
      <c r="BV58" s="459"/>
      <c r="BW58" s="459"/>
      <c r="BX58" s="459"/>
      <c r="BY58" s="459"/>
      <c r="BZ58" s="459"/>
      <c r="CA58" s="459"/>
      <c r="CB58" s="459"/>
      <c r="CC58" s="459"/>
    </row>
    <row r="59" spans="5:81" ht="18" customHeight="1">
      <c r="AU59" s="30"/>
      <c r="AV59" s="30"/>
      <c r="AW59" s="11"/>
      <c r="AX59" s="11"/>
      <c r="AY59" s="11"/>
      <c r="AZ59" s="11"/>
      <c r="BA59" s="11"/>
      <c r="BB59" s="457"/>
      <c r="BC59" s="457"/>
      <c r="BD59" s="458"/>
      <c r="BE59" s="456"/>
      <c r="BF59" s="456"/>
      <c r="BG59" s="456"/>
      <c r="BH59" s="456"/>
      <c r="BI59" s="456"/>
      <c r="BJ59" s="456"/>
      <c r="BK59" s="456"/>
      <c r="BL59" s="456"/>
      <c r="BM59" s="456"/>
      <c r="BN59" s="456"/>
      <c r="BO59" s="456"/>
      <c r="BP59" s="456"/>
      <c r="BQ59" s="456"/>
      <c r="BR59" s="456"/>
      <c r="BS59" s="456"/>
      <c r="BT59" s="456"/>
      <c r="BU59" s="456"/>
      <c r="BV59" s="456"/>
      <c r="BW59" s="456"/>
      <c r="BX59" s="456"/>
      <c r="BY59" s="456"/>
      <c r="BZ59" s="456"/>
      <c r="CA59" s="456"/>
      <c r="CB59" s="456"/>
      <c r="CC59" s="456"/>
    </row>
    <row r="60" spans="5:81" ht="18" customHeight="1">
      <c r="AU60" s="30"/>
      <c r="AV60" s="30"/>
      <c r="AW60" s="11"/>
      <c r="AX60" s="11"/>
      <c r="AY60" s="11"/>
      <c r="AZ60" s="11"/>
      <c r="BA60" s="11"/>
      <c r="BB60" s="457"/>
      <c r="BC60" s="457"/>
      <c r="BD60" s="458"/>
      <c r="BE60" s="456"/>
      <c r="BF60" s="456"/>
      <c r="BG60" s="456"/>
      <c r="BH60" s="456"/>
      <c r="BI60" s="456"/>
      <c r="BJ60" s="456"/>
      <c r="BK60" s="456"/>
      <c r="BL60" s="456"/>
      <c r="BM60" s="456"/>
      <c r="BN60" s="456"/>
      <c r="BO60" s="456"/>
      <c r="BP60" s="456"/>
      <c r="BQ60" s="456"/>
      <c r="BR60" s="456"/>
      <c r="BS60" s="456"/>
      <c r="BT60" s="460"/>
      <c r="BU60" s="460"/>
      <c r="BV60" s="460"/>
      <c r="BW60" s="460"/>
      <c r="BX60" s="460"/>
      <c r="BY60" s="460"/>
      <c r="BZ60" s="460"/>
      <c r="CA60" s="460"/>
      <c r="CB60" s="460"/>
      <c r="CC60" s="460"/>
    </row>
    <row r="61" spans="5:81" ht="18" customHeight="1">
      <c r="AU61" s="30"/>
      <c r="AV61" s="30"/>
      <c r="AW61" s="11"/>
      <c r="AX61" s="11"/>
      <c r="AY61" s="11"/>
      <c r="AZ61" s="11"/>
      <c r="BA61" s="11"/>
      <c r="BB61" s="457"/>
      <c r="BC61" s="457"/>
      <c r="BD61" s="458"/>
      <c r="BE61" s="456"/>
      <c r="BF61" s="456"/>
      <c r="BG61" s="456"/>
      <c r="BH61" s="456"/>
      <c r="BI61" s="456"/>
      <c r="BJ61" s="456"/>
      <c r="BK61" s="456"/>
      <c r="BL61" s="456"/>
      <c r="BM61" s="456"/>
      <c r="BN61" s="456"/>
      <c r="BO61" s="456"/>
      <c r="BP61" s="456"/>
      <c r="BQ61" s="456"/>
      <c r="BR61" s="456"/>
      <c r="BS61" s="456"/>
      <c r="BT61" s="456"/>
      <c r="BU61" s="456"/>
      <c r="BV61" s="456"/>
      <c r="BW61" s="456"/>
      <c r="BX61" s="456"/>
      <c r="BY61" s="456"/>
      <c r="BZ61" s="456"/>
      <c r="CA61" s="456"/>
      <c r="CB61" s="456"/>
      <c r="CC61" s="456"/>
    </row>
    <row r="62" spans="5:81" ht="18" customHeight="1">
      <c r="AU62" s="30"/>
      <c r="AV62" s="30"/>
      <c r="AW62" s="11"/>
      <c r="AX62" s="11"/>
      <c r="AY62" s="11"/>
      <c r="AZ62" s="11"/>
      <c r="BA62" s="11"/>
      <c r="BB62" s="457"/>
      <c r="BC62" s="457"/>
      <c r="BD62" s="458"/>
      <c r="BE62" s="456"/>
      <c r="BF62" s="456"/>
      <c r="BG62" s="456"/>
      <c r="BH62" s="456"/>
      <c r="BI62" s="456"/>
      <c r="BJ62" s="456"/>
      <c r="BK62" s="456"/>
      <c r="BL62" s="456"/>
      <c r="BM62" s="456"/>
      <c r="BN62" s="456"/>
      <c r="BO62" s="456"/>
      <c r="BP62" s="456"/>
      <c r="BQ62" s="456"/>
      <c r="BR62" s="456"/>
      <c r="BS62" s="456"/>
      <c r="BT62" s="456"/>
      <c r="BU62" s="456"/>
      <c r="BV62" s="456"/>
      <c r="BW62" s="456"/>
      <c r="BX62" s="456"/>
      <c r="BY62" s="456"/>
      <c r="BZ62" s="456"/>
      <c r="CA62" s="456"/>
      <c r="CB62" s="456"/>
      <c r="CC62" s="456"/>
    </row>
    <row r="63" spans="5:81" ht="18" customHeight="1">
      <c r="AU63" s="30"/>
      <c r="AV63" s="30"/>
      <c r="AW63" s="11"/>
      <c r="AX63" s="11"/>
      <c r="AY63" s="11"/>
      <c r="AZ63" s="11"/>
      <c r="BA63" s="11"/>
      <c r="BB63" s="457"/>
      <c r="BC63" s="457"/>
      <c r="BD63" s="458"/>
      <c r="BE63" s="456"/>
      <c r="BF63" s="456"/>
      <c r="BG63" s="456"/>
      <c r="BH63" s="456"/>
      <c r="BI63" s="456"/>
      <c r="BJ63" s="456"/>
      <c r="BK63" s="456"/>
      <c r="BL63" s="456"/>
      <c r="BM63" s="456"/>
      <c r="BN63" s="456"/>
      <c r="BO63" s="456"/>
      <c r="BP63" s="456"/>
      <c r="BQ63" s="456"/>
      <c r="BR63" s="456"/>
      <c r="BS63" s="456"/>
      <c r="BT63" s="461"/>
      <c r="BU63" s="462"/>
      <c r="BV63" s="462"/>
      <c r="BW63" s="462"/>
      <c r="BX63" s="462"/>
      <c r="BY63" s="462"/>
      <c r="BZ63" s="462"/>
      <c r="CA63" s="462"/>
      <c r="CB63" s="462"/>
      <c r="CC63" s="462"/>
    </row>
    <row r="64" spans="5:81" ht="18" customHeight="1">
      <c r="AU64" s="30"/>
      <c r="AV64" s="30"/>
      <c r="AW64" s="11"/>
      <c r="AX64" s="11"/>
      <c r="AY64" s="11"/>
      <c r="AZ64" s="11"/>
      <c r="BA64" s="11"/>
      <c r="BB64" s="457"/>
      <c r="BC64" s="457"/>
      <c r="BD64" s="458"/>
      <c r="BE64" s="456"/>
      <c r="BF64" s="456"/>
      <c r="BG64" s="456"/>
      <c r="BH64" s="456"/>
      <c r="BI64" s="456"/>
      <c r="BJ64" s="456"/>
      <c r="BK64" s="456"/>
      <c r="BL64" s="456"/>
      <c r="BM64" s="456"/>
      <c r="BN64" s="456"/>
      <c r="BO64" s="456"/>
      <c r="BP64" s="456"/>
      <c r="BQ64" s="456"/>
      <c r="BR64" s="456"/>
      <c r="BS64" s="456"/>
      <c r="BT64" s="461"/>
      <c r="BU64" s="462"/>
      <c r="BV64" s="462"/>
      <c r="BW64" s="462"/>
      <c r="BX64" s="462"/>
      <c r="BY64" s="462"/>
      <c r="BZ64" s="462"/>
      <c r="CA64" s="462"/>
      <c r="CB64" s="462"/>
      <c r="CC64" s="462"/>
    </row>
    <row r="65" spans="46:81" ht="18" customHeight="1">
      <c r="AU65" s="30"/>
      <c r="AV65" s="30"/>
      <c r="AW65" s="11"/>
      <c r="AX65" s="11"/>
      <c r="AY65" s="11"/>
      <c r="AZ65" s="11"/>
      <c r="BA65" s="11"/>
      <c r="BB65" s="457"/>
      <c r="BC65" s="457"/>
      <c r="BD65" s="464"/>
      <c r="BE65" s="464"/>
      <c r="BF65" s="464"/>
      <c r="BG65" s="464"/>
      <c r="BH65" s="464"/>
      <c r="BI65" s="464"/>
      <c r="BJ65" s="464"/>
      <c r="BK65" s="464"/>
      <c r="BL65" s="464"/>
      <c r="BM65" s="464"/>
      <c r="BN65" s="464"/>
      <c r="BO65" s="464"/>
      <c r="BP65" s="464"/>
      <c r="BQ65" s="464"/>
      <c r="BR65" s="464"/>
      <c r="BS65" s="464"/>
      <c r="BT65" s="464"/>
      <c r="BU65" s="464"/>
      <c r="BV65" s="464"/>
      <c r="BW65" s="464"/>
      <c r="BX65" s="464"/>
      <c r="BY65" s="464"/>
      <c r="BZ65" s="464"/>
      <c r="CA65" s="464"/>
      <c r="CB65" s="464"/>
      <c r="CC65" s="464"/>
    </row>
    <row r="66" spans="46:81" ht="18" customHeight="1">
      <c r="AU66" s="30"/>
      <c r="AV66" s="30"/>
      <c r="AW66" s="11"/>
      <c r="AX66" s="11"/>
      <c r="AY66" s="11"/>
      <c r="AZ66" s="11"/>
      <c r="BA66" s="11"/>
      <c r="BB66" s="457"/>
      <c r="BC66" s="457"/>
      <c r="BD66" s="458"/>
      <c r="BE66" s="456"/>
      <c r="BF66" s="456"/>
      <c r="BG66" s="456"/>
      <c r="BH66" s="456"/>
      <c r="BI66" s="456"/>
      <c r="BJ66" s="456"/>
      <c r="BK66" s="456"/>
      <c r="BL66" s="456"/>
      <c r="BM66" s="456"/>
      <c r="BN66" s="456"/>
      <c r="BO66" s="456"/>
      <c r="BP66" s="456"/>
      <c r="BQ66" s="456"/>
      <c r="BR66" s="456"/>
      <c r="BS66" s="456"/>
      <c r="BT66" s="463"/>
      <c r="BU66" s="463"/>
      <c r="BV66" s="463"/>
      <c r="BW66" s="463"/>
      <c r="BX66" s="463"/>
      <c r="BY66" s="463"/>
      <c r="BZ66" s="463"/>
      <c r="CA66" s="463"/>
      <c r="CB66" s="463"/>
      <c r="CC66" s="463"/>
    </row>
    <row r="67" spans="46:81" ht="18" customHeight="1">
      <c r="AU67" s="30"/>
      <c r="AV67" s="30"/>
      <c r="AW67" s="11"/>
      <c r="AX67" s="11"/>
      <c r="AY67" s="11"/>
      <c r="AZ67" s="11"/>
      <c r="BA67" s="11"/>
      <c r="BB67" s="457"/>
      <c r="BC67" s="457"/>
      <c r="BD67" s="458"/>
      <c r="BE67" s="456"/>
      <c r="BF67" s="456"/>
      <c r="BG67" s="456"/>
      <c r="BH67" s="456"/>
      <c r="BI67" s="456"/>
      <c r="BJ67" s="456"/>
      <c r="BK67" s="456"/>
      <c r="BL67" s="456"/>
      <c r="BM67" s="456"/>
      <c r="BN67" s="456"/>
      <c r="BO67" s="456"/>
      <c r="BP67" s="456"/>
      <c r="BQ67" s="456"/>
      <c r="BR67" s="456"/>
      <c r="BS67" s="456"/>
      <c r="BT67" s="463"/>
      <c r="BU67" s="463"/>
      <c r="BV67" s="463"/>
      <c r="BW67" s="463"/>
      <c r="BX67" s="463"/>
      <c r="BY67" s="463"/>
      <c r="BZ67" s="463"/>
      <c r="CA67" s="463"/>
      <c r="CB67" s="463"/>
      <c r="CC67" s="463"/>
    </row>
    <row r="68" spans="46:81" ht="18" customHeight="1">
      <c r="AU68" s="30"/>
      <c r="AV68" s="30"/>
      <c r="AW68" s="11"/>
      <c r="AX68" s="11"/>
      <c r="AY68" s="11"/>
      <c r="AZ68" s="11"/>
      <c r="BA68" s="11"/>
      <c r="BB68" s="457"/>
      <c r="BC68" s="457"/>
      <c r="BD68" s="456"/>
      <c r="BE68" s="456"/>
      <c r="BF68" s="456"/>
      <c r="BG68" s="456"/>
      <c r="BH68" s="456"/>
      <c r="BI68" s="456"/>
      <c r="BJ68" s="456"/>
      <c r="BK68" s="456"/>
      <c r="BL68" s="456"/>
      <c r="BM68" s="456"/>
      <c r="BN68" s="456"/>
      <c r="BO68" s="456"/>
      <c r="BP68" s="456"/>
      <c r="BQ68" s="456"/>
      <c r="BR68" s="456"/>
      <c r="BS68" s="456"/>
      <c r="BT68" s="456"/>
      <c r="BU68" s="456"/>
      <c r="BV68" s="456"/>
      <c r="BW68" s="456"/>
      <c r="BX68" s="456"/>
      <c r="BY68" s="456"/>
      <c r="BZ68" s="456"/>
      <c r="CA68" s="456"/>
      <c r="CB68" s="456"/>
      <c r="CC68" s="456"/>
    </row>
    <row r="69" spans="46:81" ht="18" customHeight="1">
      <c r="AU69" s="30"/>
      <c r="AV69" s="30"/>
      <c r="AW69" s="11"/>
      <c r="AX69" s="11"/>
      <c r="AY69" s="11"/>
      <c r="AZ69" s="11"/>
      <c r="BA69" s="11"/>
      <c r="BB69" s="457"/>
      <c r="BC69" s="457"/>
      <c r="BD69" s="456"/>
      <c r="BE69" s="456"/>
      <c r="BF69" s="456"/>
      <c r="BG69" s="456"/>
      <c r="BH69" s="456"/>
      <c r="BI69" s="456"/>
      <c r="BJ69" s="456"/>
      <c r="BK69" s="456"/>
      <c r="BL69" s="456"/>
      <c r="BM69" s="456"/>
      <c r="BN69" s="456"/>
      <c r="BO69" s="456"/>
      <c r="BP69" s="456"/>
      <c r="BQ69" s="456"/>
      <c r="BR69" s="456"/>
      <c r="BS69" s="456"/>
      <c r="BT69" s="456"/>
      <c r="BU69" s="456"/>
      <c r="BV69" s="456"/>
      <c r="BW69" s="456"/>
      <c r="BX69" s="456"/>
      <c r="BY69" s="456"/>
      <c r="BZ69" s="456"/>
      <c r="CA69" s="456"/>
      <c r="CB69" s="456"/>
      <c r="CC69" s="456"/>
    </row>
    <row r="70" spans="46:81" ht="18" customHeight="1">
      <c r="AU70" s="30"/>
      <c r="AV70" s="30"/>
      <c r="AW70" s="11"/>
      <c r="AX70" s="11"/>
      <c r="AY70" s="11"/>
      <c r="AZ70" s="11"/>
      <c r="BA70" s="11"/>
      <c r="BB70" s="457"/>
      <c r="BC70" s="457"/>
      <c r="BD70" s="456"/>
      <c r="BE70" s="456"/>
      <c r="BF70" s="456"/>
      <c r="BG70" s="456"/>
      <c r="BH70" s="456"/>
      <c r="BI70" s="456"/>
      <c r="BJ70" s="456"/>
      <c r="BK70" s="456"/>
      <c r="BL70" s="456"/>
      <c r="BM70" s="456"/>
      <c r="BN70" s="456"/>
      <c r="BO70" s="456"/>
      <c r="BP70" s="456"/>
      <c r="BQ70" s="456"/>
      <c r="BR70" s="456"/>
      <c r="BS70" s="456"/>
      <c r="BT70" s="456"/>
      <c r="BU70" s="456"/>
      <c r="BV70" s="456"/>
      <c r="BW70" s="456"/>
      <c r="BX70" s="456"/>
      <c r="BY70" s="456"/>
      <c r="BZ70" s="456"/>
      <c r="CA70" s="456"/>
      <c r="CB70" s="456"/>
      <c r="CC70" s="456"/>
    </row>
    <row r="71" spans="46:81" ht="18" customHeight="1">
      <c r="AT71" s="30"/>
      <c r="AU71" s="30"/>
      <c r="AV71" s="30"/>
      <c r="AW71" s="11"/>
      <c r="AX71" s="11"/>
      <c r="AY71" s="11"/>
      <c r="AZ71" s="11"/>
      <c r="BA71" s="11"/>
      <c r="BB71" s="457"/>
      <c r="BC71" s="457"/>
      <c r="BD71" s="456"/>
      <c r="BE71" s="456"/>
      <c r="BF71" s="456"/>
      <c r="BG71" s="456"/>
      <c r="BH71" s="456"/>
      <c r="BI71" s="456"/>
      <c r="BJ71" s="456"/>
      <c r="BK71" s="456"/>
      <c r="BL71" s="456"/>
      <c r="BM71" s="456"/>
      <c r="BN71" s="456"/>
      <c r="BO71" s="456"/>
      <c r="BP71" s="456"/>
      <c r="BQ71" s="456"/>
      <c r="BR71" s="456"/>
      <c r="BS71" s="456"/>
      <c r="BT71" s="456"/>
      <c r="BU71" s="456"/>
      <c r="BV71" s="456"/>
      <c r="BW71" s="456"/>
      <c r="BX71" s="456"/>
      <c r="BY71" s="456"/>
      <c r="BZ71" s="456"/>
      <c r="CA71" s="456"/>
      <c r="CB71" s="456"/>
      <c r="CC71" s="456"/>
    </row>
    <row r="72" spans="46:81" ht="18" customHeight="1">
      <c r="AT72" s="30"/>
      <c r="AU72" s="30"/>
      <c r="AV72" s="30"/>
      <c r="AW72" s="11"/>
      <c r="AX72" s="11"/>
      <c r="AY72" s="11"/>
      <c r="AZ72" s="11"/>
      <c r="BA72" s="11"/>
      <c r="BB72" s="457"/>
      <c r="BC72" s="457"/>
      <c r="BD72" s="459"/>
      <c r="BE72" s="459"/>
      <c r="BF72" s="459"/>
      <c r="BG72" s="459"/>
      <c r="BH72" s="459"/>
      <c r="BI72" s="459"/>
      <c r="BJ72" s="459"/>
      <c r="BK72" s="459"/>
      <c r="BL72" s="459"/>
      <c r="BM72" s="459"/>
      <c r="BN72" s="459"/>
      <c r="BO72" s="459"/>
      <c r="BP72" s="459"/>
      <c r="BQ72" s="459"/>
      <c r="BR72" s="459"/>
      <c r="BS72" s="459"/>
      <c r="BT72" s="459"/>
      <c r="BU72" s="459"/>
      <c r="BV72" s="459"/>
      <c r="BW72" s="459"/>
      <c r="BX72" s="459"/>
      <c r="BY72" s="459"/>
      <c r="BZ72" s="459"/>
      <c r="CA72" s="459"/>
      <c r="CB72" s="459"/>
      <c r="CC72" s="459"/>
    </row>
    <row r="73" spans="46:81" ht="18" customHeight="1">
      <c r="AT73" s="30"/>
      <c r="AU73" s="30"/>
      <c r="AV73" s="30"/>
      <c r="AW73" s="11"/>
      <c r="AX73" s="11"/>
      <c r="AY73" s="11"/>
      <c r="AZ73" s="11"/>
      <c r="BA73" s="11"/>
      <c r="BB73" s="457"/>
      <c r="BC73" s="457"/>
      <c r="BD73" s="458"/>
      <c r="BE73" s="456"/>
      <c r="BF73" s="456"/>
      <c r="BG73" s="456"/>
      <c r="BH73" s="456"/>
      <c r="BI73" s="456"/>
      <c r="BJ73" s="456"/>
      <c r="BK73" s="456"/>
      <c r="BL73" s="456"/>
      <c r="BM73" s="456"/>
      <c r="BN73" s="456"/>
      <c r="BO73" s="456"/>
      <c r="BP73" s="456"/>
      <c r="BQ73" s="456"/>
      <c r="BR73" s="456"/>
      <c r="BS73" s="456"/>
      <c r="BT73" s="456"/>
      <c r="BU73" s="456"/>
      <c r="BV73" s="456"/>
      <c r="BW73" s="456"/>
      <c r="BX73" s="456"/>
      <c r="BY73" s="456"/>
      <c r="BZ73" s="456"/>
      <c r="CA73" s="456"/>
      <c r="CB73" s="456"/>
      <c r="CC73" s="456"/>
    </row>
    <row r="74" spans="46:81" ht="18" customHeight="1">
      <c r="AT74" s="30"/>
      <c r="AU74" s="30"/>
      <c r="AV74" s="30"/>
      <c r="AW74" s="11"/>
      <c r="AX74" s="11"/>
      <c r="AY74" s="11"/>
      <c r="AZ74" s="11"/>
      <c r="BA74" s="11"/>
      <c r="BB74" s="457"/>
      <c r="BC74" s="457"/>
      <c r="BD74" s="458"/>
      <c r="BE74" s="456"/>
      <c r="BF74" s="456"/>
      <c r="BG74" s="456"/>
      <c r="BH74" s="456"/>
      <c r="BI74" s="456"/>
      <c r="BJ74" s="456"/>
      <c r="BK74" s="456"/>
      <c r="BL74" s="456"/>
      <c r="BM74" s="456"/>
      <c r="BN74" s="456"/>
      <c r="BO74" s="456"/>
      <c r="BP74" s="456"/>
      <c r="BQ74" s="456"/>
      <c r="BR74" s="456"/>
      <c r="BS74" s="456"/>
      <c r="BT74" s="460"/>
      <c r="BU74" s="460"/>
      <c r="BV74" s="460"/>
      <c r="BW74" s="460"/>
      <c r="BX74" s="460"/>
      <c r="BY74" s="460"/>
      <c r="BZ74" s="460"/>
      <c r="CA74" s="460"/>
      <c r="CB74" s="460"/>
      <c r="CC74" s="460"/>
    </row>
    <row r="75" spans="46:81" ht="18" customHeight="1">
      <c r="AT75" s="30"/>
      <c r="AU75" s="30"/>
      <c r="AV75" s="30"/>
      <c r="AW75" s="11"/>
      <c r="AX75" s="11"/>
      <c r="AY75" s="11"/>
      <c r="AZ75" s="11"/>
      <c r="BA75" s="11"/>
      <c r="BB75" s="457"/>
      <c r="BC75" s="457"/>
      <c r="BD75" s="458"/>
      <c r="BE75" s="456"/>
      <c r="BF75" s="456"/>
      <c r="BG75" s="456"/>
      <c r="BH75" s="456"/>
      <c r="BI75" s="456"/>
      <c r="BJ75" s="456"/>
      <c r="BK75" s="456"/>
      <c r="BL75" s="456"/>
      <c r="BM75" s="456"/>
      <c r="BN75" s="456"/>
      <c r="BO75" s="456"/>
      <c r="BP75" s="456"/>
      <c r="BQ75" s="456"/>
      <c r="BR75" s="456"/>
      <c r="BS75" s="456"/>
      <c r="BT75" s="456"/>
      <c r="BU75" s="456"/>
      <c r="BV75" s="456"/>
      <c r="BW75" s="456"/>
      <c r="BX75" s="456"/>
      <c r="BY75" s="456"/>
      <c r="BZ75" s="456"/>
      <c r="CA75" s="456"/>
      <c r="CB75" s="456"/>
      <c r="CC75" s="456"/>
    </row>
    <row r="76" spans="46:81" ht="18" customHeight="1">
      <c r="AT76" s="30"/>
      <c r="AU76" s="30"/>
      <c r="AV76" s="30"/>
      <c r="AW76" s="11"/>
      <c r="AX76" s="11"/>
      <c r="AY76" s="11"/>
      <c r="AZ76" s="11"/>
      <c r="BA76" s="11"/>
      <c r="BB76" s="457"/>
      <c r="BC76" s="457"/>
      <c r="BD76" s="458"/>
      <c r="BE76" s="456"/>
      <c r="BF76" s="456"/>
      <c r="BG76" s="456"/>
      <c r="BH76" s="456"/>
      <c r="BI76" s="456"/>
      <c r="BJ76" s="456"/>
      <c r="BK76" s="456"/>
      <c r="BL76" s="456"/>
      <c r="BM76" s="456"/>
      <c r="BN76" s="456"/>
      <c r="BO76" s="456"/>
      <c r="BP76" s="456"/>
      <c r="BQ76" s="456"/>
      <c r="BR76" s="456"/>
      <c r="BS76" s="456"/>
      <c r="BT76" s="456"/>
      <c r="BU76" s="456"/>
      <c r="BV76" s="456"/>
      <c r="BW76" s="456"/>
      <c r="BX76" s="456"/>
      <c r="BY76" s="456"/>
      <c r="BZ76" s="456"/>
      <c r="CA76" s="456"/>
      <c r="CB76" s="456"/>
      <c r="CC76" s="456"/>
    </row>
    <row r="77" spans="46:81" ht="18" customHeight="1">
      <c r="AT77" s="30"/>
      <c r="AU77" s="30"/>
      <c r="AV77" s="30"/>
      <c r="AW77" s="11"/>
      <c r="AX77" s="11"/>
      <c r="AY77" s="11"/>
      <c r="AZ77" s="11"/>
      <c r="BA77" s="11"/>
      <c r="BB77" s="457"/>
      <c r="BC77" s="457"/>
      <c r="BD77" s="458"/>
      <c r="BE77" s="456"/>
      <c r="BF77" s="456"/>
      <c r="BG77" s="456"/>
      <c r="BH77" s="456"/>
      <c r="BI77" s="456"/>
      <c r="BJ77" s="456"/>
      <c r="BK77" s="456"/>
      <c r="BL77" s="456"/>
      <c r="BM77" s="456"/>
      <c r="BN77" s="456"/>
      <c r="BO77" s="456"/>
      <c r="BP77" s="456"/>
      <c r="BQ77" s="456"/>
      <c r="BR77" s="456"/>
      <c r="BS77" s="456"/>
      <c r="BT77" s="461"/>
      <c r="BU77" s="462"/>
      <c r="BV77" s="462"/>
      <c r="BW77" s="462"/>
      <c r="BX77" s="462"/>
      <c r="BY77" s="462"/>
      <c r="BZ77" s="462"/>
      <c r="CA77" s="462"/>
      <c r="CB77" s="462"/>
      <c r="CC77" s="462"/>
    </row>
    <row r="78" spans="46:81" ht="18" customHeight="1">
      <c r="AT78" s="30"/>
      <c r="AU78" s="30"/>
      <c r="AV78" s="30"/>
      <c r="AW78" s="11"/>
      <c r="AX78" s="11"/>
      <c r="AY78" s="11"/>
      <c r="AZ78" s="11"/>
      <c r="BA78" s="11"/>
      <c r="BB78" s="457"/>
      <c r="BC78" s="457"/>
      <c r="BD78" s="458"/>
      <c r="BE78" s="456"/>
      <c r="BF78" s="456"/>
      <c r="BG78" s="456"/>
      <c r="BH78" s="456"/>
      <c r="BI78" s="456"/>
      <c r="BJ78" s="456"/>
      <c r="BK78" s="456"/>
      <c r="BL78" s="456"/>
      <c r="BM78" s="456"/>
      <c r="BN78" s="456"/>
      <c r="BO78" s="456"/>
      <c r="BP78" s="456"/>
      <c r="BQ78" s="456"/>
      <c r="BR78" s="456"/>
      <c r="BS78" s="456"/>
      <c r="BT78" s="461"/>
      <c r="BU78" s="462"/>
      <c r="BV78" s="462"/>
      <c r="BW78" s="462"/>
      <c r="BX78" s="462"/>
      <c r="BY78" s="462"/>
      <c r="BZ78" s="462"/>
      <c r="CA78" s="462"/>
      <c r="CB78" s="462"/>
      <c r="CC78" s="462"/>
    </row>
    <row r="79" spans="46:81" ht="18" customHeight="1">
      <c r="AT79" s="30"/>
      <c r="AU79" s="30"/>
      <c r="AV79" s="30"/>
      <c r="AW79" s="11"/>
      <c r="AX79" s="11"/>
      <c r="AY79" s="11"/>
      <c r="AZ79" s="11"/>
      <c r="BA79" s="11"/>
      <c r="BB79" s="457"/>
      <c r="BC79" s="457"/>
      <c r="BD79" s="464"/>
      <c r="BE79" s="464"/>
      <c r="BF79" s="464"/>
      <c r="BG79" s="464"/>
      <c r="BH79" s="464"/>
      <c r="BI79" s="464"/>
      <c r="BJ79" s="464"/>
      <c r="BK79" s="464"/>
      <c r="BL79" s="464"/>
      <c r="BM79" s="464"/>
      <c r="BN79" s="464"/>
      <c r="BO79" s="464"/>
      <c r="BP79" s="464"/>
      <c r="BQ79" s="464"/>
      <c r="BR79" s="464"/>
      <c r="BS79" s="464"/>
      <c r="BT79" s="464"/>
      <c r="BU79" s="464"/>
      <c r="BV79" s="464"/>
      <c r="BW79" s="464"/>
      <c r="BX79" s="464"/>
      <c r="BY79" s="464"/>
      <c r="BZ79" s="464"/>
      <c r="CA79" s="464"/>
      <c r="CB79" s="464"/>
      <c r="CC79" s="464"/>
    </row>
    <row r="80" spans="46:81" ht="18" customHeight="1">
      <c r="AT80" s="30"/>
      <c r="AU80" s="30"/>
      <c r="AV80" s="30"/>
      <c r="AW80" s="11"/>
      <c r="AX80" s="11"/>
      <c r="AY80" s="11"/>
      <c r="AZ80" s="11"/>
      <c r="BA80" s="11"/>
      <c r="BB80" s="457"/>
      <c r="BC80" s="457"/>
      <c r="BD80" s="458"/>
      <c r="BE80" s="456"/>
      <c r="BF80" s="456"/>
      <c r="BG80" s="456"/>
      <c r="BH80" s="456"/>
      <c r="BI80" s="456"/>
      <c r="BJ80" s="456"/>
      <c r="BK80" s="456"/>
      <c r="BL80" s="456"/>
      <c r="BM80" s="456"/>
      <c r="BN80" s="456"/>
      <c r="BO80" s="456"/>
      <c r="BP80" s="456"/>
      <c r="BQ80" s="456"/>
      <c r="BR80" s="456"/>
      <c r="BS80" s="456"/>
      <c r="BT80" s="463"/>
      <c r="BU80" s="463"/>
      <c r="BV80" s="463"/>
      <c r="BW80" s="463"/>
      <c r="BX80" s="463"/>
      <c r="BY80" s="463"/>
      <c r="BZ80" s="463"/>
      <c r="CA80" s="463"/>
      <c r="CB80" s="463"/>
      <c r="CC80" s="463"/>
    </row>
    <row r="81" spans="46:81" ht="18" customHeight="1">
      <c r="AT81" s="30"/>
      <c r="AU81" s="30"/>
      <c r="AV81" s="30"/>
      <c r="AW81" s="11"/>
      <c r="AX81" s="11"/>
      <c r="AY81" s="11"/>
      <c r="AZ81" s="11"/>
      <c r="BA81" s="11"/>
      <c r="BB81" s="457"/>
      <c r="BC81" s="457"/>
      <c r="BD81" s="458"/>
      <c r="BE81" s="456"/>
      <c r="BF81" s="456"/>
      <c r="BG81" s="456"/>
      <c r="BH81" s="456"/>
      <c r="BI81" s="456"/>
      <c r="BJ81" s="456"/>
      <c r="BK81" s="456"/>
      <c r="BL81" s="456"/>
      <c r="BM81" s="456"/>
      <c r="BN81" s="456"/>
      <c r="BO81" s="456"/>
      <c r="BP81" s="456"/>
      <c r="BQ81" s="456"/>
      <c r="BR81" s="456"/>
      <c r="BS81" s="456"/>
      <c r="BT81" s="463"/>
      <c r="BU81" s="463"/>
      <c r="BV81" s="463"/>
      <c r="BW81" s="463"/>
      <c r="BX81" s="463"/>
      <c r="BY81" s="463"/>
      <c r="BZ81" s="463"/>
      <c r="CA81" s="463"/>
      <c r="CB81" s="463"/>
      <c r="CC81" s="463"/>
    </row>
    <row r="82" spans="46:81" ht="18" customHeight="1">
      <c r="AT82" s="30"/>
      <c r="AU82" s="30"/>
      <c r="AV82" s="30"/>
      <c r="AW82" s="11"/>
      <c r="AX82" s="11"/>
      <c r="AY82" s="11"/>
      <c r="AZ82" s="11"/>
      <c r="BA82" s="11"/>
      <c r="BB82" s="457"/>
      <c r="BC82" s="457"/>
      <c r="BD82" s="456"/>
      <c r="BE82" s="456"/>
      <c r="BF82" s="456"/>
      <c r="BG82" s="456"/>
      <c r="BH82" s="456"/>
      <c r="BI82" s="456"/>
      <c r="BJ82" s="456"/>
      <c r="BK82" s="456"/>
      <c r="BL82" s="456"/>
      <c r="BM82" s="456"/>
      <c r="BN82" s="456"/>
      <c r="BO82" s="456"/>
      <c r="BP82" s="456"/>
      <c r="BQ82" s="456"/>
      <c r="BR82" s="456"/>
      <c r="BS82" s="456"/>
      <c r="BT82" s="456"/>
      <c r="BU82" s="456"/>
      <c r="BV82" s="456"/>
      <c r="BW82" s="456"/>
      <c r="BX82" s="456"/>
      <c r="BY82" s="456"/>
      <c r="BZ82" s="456"/>
      <c r="CA82" s="456"/>
      <c r="CB82" s="456"/>
      <c r="CC82" s="456"/>
    </row>
    <row r="83" spans="46:81" ht="18" customHeight="1">
      <c r="AT83" s="30"/>
      <c r="AU83" s="30"/>
      <c r="AV83" s="30"/>
      <c r="AW83" s="11"/>
      <c r="AX83" s="11"/>
      <c r="AY83" s="11"/>
      <c r="AZ83" s="11"/>
      <c r="BA83" s="11"/>
      <c r="BB83" s="457"/>
      <c r="BC83" s="457"/>
      <c r="BD83" s="456"/>
      <c r="BE83" s="456"/>
      <c r="BF83" s="456"/>
      <c r="BG83" s="456"/>
      <c r="BH83" s="456"/>
      <c r="BI83" s="456"/>
      <c r="BJ83" s="456"/>
      <c r="BK83" s="456"/>
      <c r="BL83" s="456"/>
      <c r="BM83" s="456"/>
      <c r="BN83" s="456"/>
      <c r="BO83" s="456"/>
      <c r="BP83" s="456"/>
      <c r="BQ83" s="456"/>
      <c r="BR83" s="456"/>
      <c r="BS83" s="456"/>
      <c r="BT83" s="456"/>
      <c r="BU83" s="456"/>
      <c r="BV83" s="456"/>
      <c r="BW83" s="456"/>
      <c r="BX83" s="456"/>
      <c r="BY83" s="456"/>
      <c r="BZ83" s="456"/>
      <c r="CA83" s="456"/>
      <c r="CB83" s="456"/>
      <c r="CC83" s="456"/>
    </row>
    <row r="84" spans="46:81" ht="18" customHeight="1">
      <c r="AT84" s="30"/>
      <c r="AU84" s="30"/>
      <c r="AV84" s="30"/>
      <c r="AW84" s="11"/>
      <c r="AX84" s="11"/>
      <c r="AY84" s="11"/>
      <c r="AZ84" s="11"/>
      <c r="BA84" s="11"/>
      <c r="BB84" s="457"/>
      <c r="BC84" s="457"/>
      <c r="BD84" s="456"/>
      <c r="BE84" s="456"/>
      <c r="BF84" s="456"/>
      <c r="BG84" s="456"/>
      <c r="BH84" s="456"/>
      <c r="BI84" s="456"/>
      <c r="BJ84" s="456"/>
      <c r="BK84" s="456"/>
      <c r="BL84" s="456"/>
      <c r="BM84" s="456"/>
      <c r="BN84" s="456"/>
      <c r="BO84" s="456"/>
      <c r="BP84" s="456"/>
      <c r="BQ84" s="456"/>
      <c r="BR84" s="456"/>
      <c r="BS84" s="456"/>
      <c r="BT84" s="456"/>
      <c r="BU84" s="456"/>
      <c r="BV84" s="456"/>
      <c r="BW84" s="456"/>
      <c r="BX84" s="456"/>
      <c r="BY84" s="456"/>
      <c r="BZ84" s="456"/>
      <c r="CA84" s="456"/>
      <c r="CB84" s="456"/>
      <c r="CC84" s="456"/>
    </row>
    <row r="85" spans="46:81" ht="18" customHeight="1">
      <c r="AT85" s="30"/>
      <c r="AU85" s="30"/>
      <c r="AV85" s="30"/>
      <c r="AW85" s="11"/>
      <c r="AX85" s="11"/>
      <c r="AY85" s="11"/>
      <c r="AZ85" s="11"/>
      <c r="BA85" s="11"/>
      <c r="BB85" s="457"/>
      <c r="BC85" s="457"/>
      <c r="BD85" s="465"/>
      <c r="BE85" s="465"/>
      <c r="BF85" s="465"/>
      <c r="BG85" s="465"/>
      <c r="BH85" s="465"/>
      <c r="BI85" s="465"/>
      <c r="BJ85" s="465"/>
      <c r="BK85" s="465"/>
      <c r="BL85" s="465"/>
      <c r="BM85" s="465"/>
      <c r="BN85" s="465"/>
      <c r="BO85" s="465"/>
      <c r="BP85" s="465"/>
      <c r="BQ85" s="465"/>
      <c r="BR85" s="465"/>
      <c r="BS85" s="465"/>
      <c r="BT85" s="465"/>
      <c r="BU85" s="465"/>
      <c r="BV85" s="465"/>
      <c r="BW85" s="465"/>
      <c r="BX85" s="465"/>
      <c r="BY85" s="465"/>
      <c r="BZ85" s="465"/>
      <c r="CA85" s="465"/>
      <c r="CB85" s="465"/>
      <c r="CC85" s="465"/>
    </row>
    <row r="86" spans="46:81" ht="18" customHeight="1">
      <c r="AT86" s="30"/>
      <c r="AU86" s="30"/>
      <c r="AV86" s="30"/>
      <c r="AW86" s="11"/>
      <c r="AX86" s="11"/>
      <c r="AY86" s="11"/>
      <c r="AZ86" s="11"/>
      <c r="BA86" s="11"/>
      <c r="BB86" s="457"/>
      <c r="BC86" s="457"/>
      <c r="BD86" s="456"/>
      <c r="BE86" s="456"/>
      <c r="BF86" s="456"/>
      <c r="BG86" s="456"/>
      <c r="BH86" s="456"/>
      <c r="BI86" s="456"/>
      <c r="BJ86" s="456"/>
      <c r="BK86" s="456"/>
      <c r="BL86" s="456"/>
      <c r="BM86" s="456"/>
      <c r="BN86" s="456"/>
      <c r="BO86" s="456"/>
      <c r="BP86" s="456"/>
      <c r="BQ86" s="456"/>
      <c r="BR86" s="456"/>
      <c r="BS86" s="456"/>
      <c r="BT86" s="456"/>
      <c r="BU86" s="456"/>
      <c r="BV86" s="456"/>
      <c r="BW86" s="456"/>
      <c r="BX86" s="456"/>
      <c r="BY86" s="456"/>
      <c r="BZ86" s="456"/>
      <c r="CA86" s="456"/>
      <c r="CB86" s="456"/>
      <c r="CC86" s="456"/>
    </row>
    <row r="87" spans="46:81" ht="18" customHeight="1">
      <c r="AT87" s="30"/>
      <c r="AU87" s="30"/>
      <c r="AV87" s="30"/>
      <c r="AW87" s="11"/>
      <c r="AX87" s="11"/>
      <c r="AY87" s="11"/>
      <c r="AZ87" s="11"/>
      <c r="BA87" s="11"/>
      <c r="BB87" s="457"/>
      <c r="BC87" s="457"/>
      <c r="BD87" s="456"/>
      <c r="BE87" s="456"/>
      <c r="BF87" s="456"/>
      <c r="BG87" s="456"/>
      <c r="BH87" s="456"/>
      <c r="BI87" s="456"/>
      <c r="BJ87" s="456"/>
      <c r="BK87" s="456"/>
      <c r="BL87" s="456"/>
      <c r="BM87" s="456"/>
      <c r="BN87" s="456"/>
      <c r="BO87" s="456"/>
      <c r="BP87" s="456"/>
      <c r="BQ87" s="456"/>
      <c r="BR87" s="456"/>
      <c r="BS87" s="456"/>
      <c r="BT87" s="456"/>
      <c r="BU87" s="456"/>
      <c r="BV87" s="456"/>
      <c r="BW87" s="456"/>
      <c r="BX87" s="456"/>
      <c r="BY87" s="456"/>
      <c r="BZ87" s="456"/>
      <c r="CA87" s="456"/>
      <c r="CB87" s="456"/>
      <c r="CC87" s="456"/>
    </row>
    <row r="88" spans="46:81" ht="18" customHeight="1">
      <c r="AT88" s="30"/>
      <c r="AU88" s="30"/>
      <c r="AV88" s="30"/>
      <c r="AW88" s="11"/>
      <c r="AX88" s="11"/>
      <c r="AY88" s="11"/>
      <c r="AZ88" s="11"/>
      <c r="BA88" s="11"/>
      <c r="BB88" s="457"/>
      <c r="BC88" s="457"/>
      <c r="BD88" s="456"/>
      <c r="BE88" s="456"/>
      <c r="BF88" s="456"/>
      <c r="BG88" s="456"/>
      <c r="BH88" s="456"/>
      <c r="BI88" s="466"/>
      <c r="BJ88" s="466"/>
      <c r="BK88" s="466"/>
      <c r="BL88" s="456"/>
      <c r="BM88" s="456"/>
      <c r="BN88" s="456"/>
      <c r="BO88" s="456"/>
      <c r="BP88" s="456"/>
      <c r="BQ88" s="456"/>
      <c r="BR88" s="456"/>
      <c r="BS88" s="456"/>
      <c r="BT88" s="456"/>
      <c r="BU88" s="456"/>
      <c r="BV88" s="456"/>
      <c r="BW88" s="456"/>
      <c r="BX88" s="456"/>
      <c r="BY88" s="456"/>
      <c r="BZ88" s="456"/>
      <c r="CA88" s="456"/>
      <c r="CB88" s="456"/>
      <c r="CC88" s="456"/>
    </row>
    <row r="89" spans="46:81" ht="18" customHeight="1">
      <c r="AT89" s="30"/>
      <c r="AU89" s="30"/>
      <c r="AV89" s="30"/>
      <c r="AW89" s="11"/>
      <c r="AX89" s="11"/>
      <c r="AY89" s="11"/>
      <c r="AZ89" s="11"/>
      <c r="BA89" s="11"/>
      <c r="BB89" s="457"/>
      <c r="BC89" s="457"/>
      <c r="BD89" s="456"/>
      <c r="BE89" s="456"/>
      <c r="BF89" s="456"/>
      <c r="BG89" s="456"/>
      <c r="BH89" s="456"/>
      <c r="BI89" s="456"/>
      <c r="BJ89" s="456"/>
      <c r="BK89" s="456"/>
      <c r="BL89" s="456"/>
      <c r="BM89" s="456"/>
      <c r="BN89" s="456"/>
      <c r="BO89" s="456"/>
      <c r="BP89" s="456"/>
      <c r="BQ89" s="456"/>
      <c r="BR89" s="456"/>
      <c r="BS89" s="456"/>
      <c r="BT89" s="456"/>
      <c r="BU89" s="456"/>
      <c r="BV89" s="456"/>
      <c r="BW89" s="456"/>
      <c r="BX89" s="456"/>
      <c r="BY89" s="456"/>
      <c r="BZ89" s="456"/>
      <c r="CA89" s="456"/>
      <c r="CB89" s="456"/>
      <c r="CC89" s="456"/>
    </row>
    <row r="90" spans="46:81" ht="18" customHeight="1">
      <c r="AT90" s="30"/>
      <c r="AU90" s="30"/>
      <c r="AV90" s="30"/>
      <c r="AW90" s="11"/>
      <c r="AX90" s="11"/>
      <c r="AY90" s="11"/>
      <c r="AZ90" s="11"/>
      <c r="BA90" s="11"/>
      <c r="BB90" s="457"/>
      <c r="BC90" s="457"/>
      <c r="BD90" s="456"/>
      <c r="BE90" s="456"/>
      <c r="BF90" s="456"/>
      <c r="BG90" s="456"/>
      <c r="BH90" s="456"/>
      <c r="BI90" s="456"/>
      <c r="BJ90" s="456"/>
      <c r="BK90" s="456"/>
      <c r="BL90" s="456"/>
      <c r="BM90" s="456"/>
      <c r="BN90" s="456"/>
      <c r="BO90" s="456"/>
      <c r="BP90" s="456"/>
      <c r="BQ90" s="456"/>
      <c r="BR90" s="456"/>
      <c r="BS90" s="456"/>
      <c r="BT90" s="463"/>
      <c r="BU90" s="463"/>
      <c r="BV90" s="463"/>
      <c r="BW90" s="463"/>
      <c r="BX90" s="463"/>
      <c r="BY90" s="463"/>
      <c r="BZ90" s="463"/>
      <c r="CA90" s="463"/>
      <c r="CB90" s="463"/>
      <c r="CC90" s="463"/>
    </row>
    <row r="91" spans="46:81" ht="18" customHeight="1">
      <c r="AT91" s="30"/>
      <c r="AU91" s="30"/>
      <c r="AV91" s="30"/>
      <c r="AW91" s="11"/>
      <c r="AX91" s="11"/>
      <c r="AY91" s="11"/>
      <c r="AZ91" s="11"/>
      <c r="BA91" s="11"/>
      <c r="BB91" s="457"/>
      <c r="BC91" s="457"/>
      <c r="BD91" s="458"/>
      <c r="BE91" s="456"/>
      <c r="BF91" s="456"/>
      <c r="BG91" s="456"/>
      <c r="BH91" s="456"/>
      <c r="BI91" s="456"/>
      <c r="BJ91" s="456"/>
      <c r="BK91" s="456"/>
      <c r="BL91" s="456"/>
      <c r="BM91" s="456"/>
      <c r="BN91" s="456"/>
      <c r="BO91" s="456"/>
      <c r="BP91" s="456"/>
      <c r="BQ91" s="456"/>
      <c r="BR91" s="456"/>
      <c r="BS91" s="456"/>
      <c r="BT91" s="456"/>
      <c r="BU91" s="456"/>
      <c r="BV91" s="456"/>
      <c r="BW91" s="456"/>
      <c r="BX91" s="456"/>
      <c r="BY91" s="456"/>
      <c r="BZ91" s="456"/>
      <c r="CA91" s="456"/>
      <c r="CB91" s="456"/>
      <c r="CC91" s="456"/>
    </row>
    <row r="92" spans="46:81" ht="18" customHeight="1">
      <c r="AT92" s="30"/>
      <c r="AU92" s="30"/>
      <c r="AV92" s="30"/>
      <c r="AW92" s="11"/>
      <c r="AX92" s="11"/>
      <c r="AY92" s="11"/>
      <c r="AZ92" s="11"/>
      <c r="BA92" s="11"/>
      <c r="BB92" s="457"/>
      <c r="BC92" s="457"/>
      <c r="BD92" s="465"/>
      <c r="BE92" s="465"/>
      <c r="BF92" s="465"/>
      <c r="BG92" s="465"/>
      <c r="BH92" s="465"/>
      <c r="BI92" s="465"/>
      <c r="BJ92" s="465"/>
      <c r="BK92" s="465"/>
      <c r="BL92" s="465"/>
      <c r="BM92" s="465"/>
      <c r="BN92" s="465"/>
      <c r="BO92" s="465"/>
      <c r="BP92" s="465"/>
      <c r="BQ92" s="465"/>
      <c r="BR92" s="465"/>
      <c r="BS92" s="465"/>
      <c r="BT92" s="465"/>
      <c r="BU92" s="465"/>
      <c r="BV92" s="465"/>
      <c r="BW92" s="465"/>
      <c r="BX92" s="465"/>
      <c r="BY92" s="465"/>
      <c r="BZ92" s="465"/>
      <c r="CA92" s="465"/>
      <c r="CB92" s="465"/>
      <c r="CC92" s="465"/>
    </row>
    <row r="93" spans="46:81" ht="18" customHeight="1">
      <c r="AT93" s="30"/>
      <c r="AU93" s="30"/>
      <c r="AV93" s="30"/>
      <c r="AW93" s="11"/>
      <c r="AX93" s="11"/>
      <c r="AY93" s="11"/>
      <c r="AZ93" s="11"/>
      <c r="BA93" s="11"/>
      <c r="BB93" s="457"/>
      <c r="BC93" s="457"/>
      <c r="BD93" s="456"/>
      <c r="BE93" s="456"/>
      <c r="BF93" s="456"/>
      <c r="BG93" s="456"/>
      <c r="BH93" s="456"/>
      <c r="BI93" s="456"/>
      <c r="BJ93" s="456"/>
      <c r="BK93" s="456"/>
      <c r="BL93" s="456"/>
      <c r="BM93" s="456"/>
      <c r="BN93" s="456"/>
      <c r="BO93" s="456"/>
      <c r="BP93" s="456"/>
      <c r="BQ93" s="456"/>
      <c r="BR93" s="456"/>
      <c r="BS93" s="456"/>
      <c r="BT93" s="456"/>
      <c r="BU93" s="456"/>
      <c r="BV93" s="456"/>
      <c r="BW93" s="456"/>
      <c r="BX93" s="456"/>
      <c r="BY93" s="456"/>
      <c r="BZ93" s="456"/>
      <c r="CA93" s="456"/>
      <c r="CB93" s="456"/>
      <c r="CC93" s="456"/>
    </row>
    <row r="94" spans="46:81" ht="18" customHeight="1">
      <c r="AT94" s="30"/>
      <c r="AU94" s="30"/>
      <c r="AV94" s="30"/>
      <c r="AW94" s="11"/>
      <c r="AX94" s="11"/>
      <c r="AY94" s="11"/>
      <c r="AZ94" s="11"/>
      <c r="BA94" s="11"/>
      <c r="BB94" s="457"/>
      <c r="BC94" s="457"/>
      <c r="BD94" s="456"/>
      <c r="BE94" s="456"/>
      <c r="BF94" s="456"/>
      <c r="BG94" s="456"/>
      <c r="BH94" s="456"/>
      <c r="BI94" s="456"/>
      <c r="BJ94" s="456"/>
      <c r="BK94" s="456"/>
      <c r="BL94" s="456"/>
      <c r="BM94" s="456"/>
      <c r="BN94" s="456"/>
      <c r="BO94" s="456"/>
      <c r="BP94" s="456"/>
      <c r="BQ94" s="456"/>
      <c r="BR94" s="456"/>
      <c r="BS94" s="456"/>
      <c r="BT94" s="456"/>
      <c r="BU94" s="456"/>
      <c r="BV94" s="456"/>
      <c r="BW94" s="456"/>
      <c r="BX94" s="456"/>
      <c r="BY94" s="456"/>
      <c r="BZ94" s="456"/>
      <c r="CA94" s="456"/>
      <c r="CB94" s="456"/>
      <c r="CC94" s="456"/>
    </row>
    <row r="95" spans="46:81" ht="18" customHeight="1">
      <c r="AU95" s="30"/>
      <c r="AV95" s="30"/>
      <c r="AW95" s="11"/>
      <c r="AX95" s="11"/>
      <c r="AY95" s="11"/>
      <c r="AZ95" s="11"/>
      <c r="BA95" s="11"/>
      <c r="BB95" s="457"/>
      <c r="BC95" s="457"/>
      <c r="BD95" s="456"/>
      <c r="BE95" s="456"/>
      <c r="BF95" s="456"/>
      <c r="BG95" s="456"/>
      <c r="BH95" s="456"/>
      <c r="BI95" s="466"/>
      <c r="BJ95" s="466"/>
      <c r="BK95" s="466"/>
      <c r="BL95" s="456"/>
      <c r="BM95" s="456"/>
      <c r="BN95" s="456"/>
      <c r="BO95" s="456"/>
      <c r="BP95" s="456"/>
      <c r="BQ95" s="456"/>
      <c r="BR95" s="456"/>
      <c r="BS95" s="456"/>
      <c r="BT95" s="456"/>
      <c r="BU95" s="456"/>
      <c r="BV95" s="456"/>
      <c r="BW95" s="456"/>
      <c r="BX95" s="456"/>
      <c r="BY95" s="456"/>
      <c r="BZ95" s="456"/>
      <c r="CA95" s="456"/>
      <c r="CB95" s="456"/>
      <c r="CC95" s="456"/>
    </row>
    <row r="96" spans="46:81" ht="18" customHeight="1">
      <c r="AU96" s="30"/>
      <c r="AV96" s="30"/>
      <c r="AW96" s="11"/>
      <c r="AX96" s="11"/>
      <c r="AY96" s="11"/>
      <c r="AZ96" s="11"/>
      <c r="BA96" s="11"/>
      <c r="BB96" s="457"/>
      <c r="BC96" s="457"/>
      <c r="BD96" s="456"/>
      <c r="BE96" s="456"/>
      <c r="BF96" s="456"/>
      <c r="BG96" s="456"/>
      <c r="BH96" s="456"/>
      <c r="BI96" s="456"/>
      <c r="BJ96" s="456"/>
      <c r="BK96" s="456"/>
      <c r="BL96" s="456"/>
      <c r="BM96" s="456"/>
      <c r="BN96" s="456"/>
      <c r="BO96" s="456"/>
      <c r="BP96" s="456"/>
      <c r="BQ96" s="456"/>
      <c r="BR96" s="456"/>
      <c r="BS96" s="456"/>
      <c r="BT96" s="456"/>
      <c r="BU96" s="456"/>
      <c r="BV96" s="456"/>
      <c r="BW96" s="456"/>
      <c r="BX96" s="456"/>
      <c r="BY96" s="456"/>
      <c r="BZ96" s="456"/>
      <c r="CA96" s="456"/>
      <c r="CB96" s="456"/>
      <c r="CC96" s="456"/>
    </row>
    <row r="97" spans="47:81" ht="18" customHeight="1">
      <c r="AU97" s="30"/>
      <c r="AV97" s="30"/>
      <c r="AW97" s="11"/>
      <c r="AX97" s="11"/>
      <c r="AY97" s="11"/>
      <c r="AZ97" s="11"/>
      <c r="BA97" s="11"/>
      <c r="BB97" s="457"/>
      <c r="BC97" s="457"/>
      <c r="BD97" s="456"/>
      <c r="BE97" s="456"/>
      <c r="BF97" s="456"/>
      <c r="BG97" s="456"/>
      <c r="BH97" s="456"/>
      <c r="BI97" s="456"/>
      <c r="BJ97" s="456"/>
      <c r="BK97" s="456"/>
      <c r="BL97" s="456"/>
      <c r="BM97" s="456"/>
      <c r="BN97" s="456"/>
      <c r="BO97" s="456"/>
      <c r="BP97" s="456"/>
      <c r="BQ97" s="456"/>
      <c r="BR97" s="456"/>
      <c r="BS97" s="456"/>
      <c r="BT97" s="463"/>
      <c r="BU97" s="463"/>
      <c r="BV97" s="463"/>
      <c r="BW97" s="463"/>
      <c r="BX97" s="463"/>
      <c r="BY97" s="463"/>
      <c r="BZ97" s="463"/>
      <c r="CA97" s="463"/>
      <c r="CB97" s="463"/>
      <c r="CC97" s="463"/>
    </row>
    <row r="98" spans="47:81" ht="18" customHeight="1">
      <c r="AU98" s="30"/>
      <c r="AV98" s="30"/>
      <c r="AW98" s="11"/>
      <c r="AX98" s="11"/>
      <c r="AY98" s="11"/>
      <c r="AZ98" s="11"/>
      <c r="BA98" s="11"/>
      <c r="BB98" s="457"/>
      <c r="BC98" s="457"/>
      <c r="BD98" s="458"/>
      <c r="BE98" s="456"/>
      <c r="BF98" s="456"/>
      <c r="BG98" s="456"/>
      <c r="BH98" s="456"/>
      <c r="BI98" s="456"/>
      <c r="BJ98" s="456"/>
      <c r="BK98" s="456"/>
      <c r="BL98" s="456"/>
      <c r="BM98" s="456"/>
      <c r="BN98" s="456"/>
      <c r="BO98" s="456"/>
      <c r="BP98" s="456"/>
      <c r="BQ98" s="456"/>
      <c r="BR98" s="456"/>
      <c r="BS98" s="456"/>
      <c r="BT98" s="461"/>
      <c r="BU98" s="462"/>
      <c r="BV98" s="462"/>
      <c r="BW98" s="462"/>
      <c r="BX98" s="462"/>
      <c r="BY98" s="462"/>
      <c r="BZ98" s="462"/>
      <c r="CA98" s="462"/>
      <c r="CB98" s="462"/>
      <c r="CC98" s="462"/>
    </row>
    <row r="99" spans="47:81" ht="18" customHeight="1">
      <c r="AU99" s="30"/>
      <c r="AV99" s="30"/>
      <c r="AW99" s="11"/>
      <c r="AX99" s="11"/>
      <c r="AY99" s="11"/>
      <c r="AZ99" s="11"/>
      <c r="BA99" s="11"/>
      <c r="BB99" s="457"/>
      <c r="BC99" s="457"/>
      <c r="BD99" s="458"/>
      <c r="BE99" s="456"/>
      <c r="BF99" s="456"/>
      <c r="BG99" s="456"/>
      <c r="BH99" s="456"/>
      <c r="BI99" s="456"/>
      <c r="BJ99" s="456"/>
      <c r="BK99" s="456"/>
      <c r="BL99" s="456"/>
      <c r="BM99" s="456"/>
      <c r="BN99" s="456"/>
      <c r="BO99" s="456"/>
      <c r="BP99" s="456"/>
      <c r="BQ99" s="456"/>
      <c r="BR99" s="456"/>
      <c r="BS99" s="456"/>
      <c r="BT99" s="456"/>
      <c r="BU99" s="456"/>
      <c r="BV99" s="456"/>
      <c r="BW99" s="456"/>
      <c r="BX99" s="456"/>
      <c r="BY99" s="456"/>
      <c r="BZ99" s="456"/>
      <c r="CA99" s="456"/>
      <c r="CB99" s="456"/>
      <c r="CC99" s="456"/>
    </row>
    <row r="100" spans="47:81" ht="18" customHeight="1">
      <c r="AU100" s="30"/>
      <c r="AV100" s="30"/>
      <c r="AW100" s="11"/>
      <c r="AX100" s="11"/>
      <c r="AY100" s="11"/>
      <c r="AZ100" s="11"/>
      <c r="BA100" s="11"/>
      <c r="BB100" s="457"/>
      <c r="BC100" s="457"/>
      <c r="BD100" s="465"/>
      <c r="BE100" s="465"/>
      <c r="BF100" s="465"/>
      <c r="BG100" s="465"/>
      <c r="BH100" s="465"/>
      <c r="BI100" s="465"/>
      <c r="BJ100" s="465"/>
      <c r="BK100" s="465"/>
      <c r="BL100" s="465"/>
      <c r="BM100" s="465"/>
      <c r="BN100" s="465"/>
      <c r="BO100" s="465"/>
      <c r="BP100" s="465"/>
      <c r="BQ100" s="465"/>
      <c r="BR100" s="465"/>
      <c r="BS100" s="465"/>
      <c r="BT100" s="465"/>
      <c r="BU100" s="465"/>
      <c r="BV100" s="465"/>
      <c r="BW100" s="465"/>
      <c r="BX100" s="465"/>
      <c r="BY100" s="465"/>
      <c r="BZ100" s="465"/>
      <c r="CA100" s="465"/>
      <c r="CB100" s="465"/>
      <c r="CC100" s="465"/>
    </row>
    <row r="101" spans="47:81" ht="18" customHeight="1">
      <c r="AU101" s="30"/>
      <c r="AV101" s="30"/>
      <c r="AW101" s="11"/>
      <c r="AX101" s="11"/>
      <c r="AY101" s="11"/>
      <c r="AZ101" s="11"/>
      <c r="BA101" s="11"/>
      <c r="BB101" s="457"/>
      <c r="BC101" s="457"/>
      <c r="BD101" s="456"/>
      <c r="BE101" s="456"/>
      <c r="BF101" s="456"/>
      <c r="BG101" s="456"/>
      <c r="BH101" s="456"/>
      <c r="BI101" s="456"/>
      <c r="BJ101" s="456"/>
      <c r="BK101" s="456"/>
      <c r="BL101" s="456"/>
      <c r="BM101" s="456"/>
      <c r="BN101" s="456"/>
      <c r="BO101" s="456"/>
      <c r="BP101" s="456"/>
      <c r="BQ101" s="456"/>
      <c r="BR101" s="456"/>
      <c r="BS101" s="456"/>
      <c r="BT101" s="456"/>
      <c r="BU101" s="456"/>
      <c r="BV101" s="456"/>
      <c r="BW101" s="456"/>
      <c r="BX101" s="456"/>
      <c r="BY101" s="456"/>
      <c r="BZ101" s="456"/>
      <c r="CA101" s="456"/>
      <c r="CB101" s="456"/>
      <c r="CC101" s="456"/>
    </row>
    <row r="102" spans="47:81" ht="18" customHeight="1">
      <c r="AU102" s="30"/>
      <c r="AV102" s="30"/>
      <c r="AW102" s="11"/>
      <c r="AX102" s="11"/>
      <c r="AY102" s="11"/>
      <c r="AZ102" s="11"/>
      <c r="BA102" s="11"/>
      <c r="BB102" s="457"/>
      <c r="BC102" s="457"/>
      <c r="BD102" s="456"/>
      <c r="BE102" s="456"/>
      <c r="BF102" s="456"/>
      <c r="BG102" s="456"/>
      <c r="BH102" s="456"/>
      <c r="BI102" s="456"/>
      <c r="BJ102" s="456"/>
      <c r="BK102" s="456"/>
      <c r="BL102" s="456"/>
      <c r="BM102" s="456"/>
      <c r="BN102" s="456"/>
      <c r="BO102" s="456"/>
      <c r="BP102" s="456"/>
      <c r="BQ102" s="456"/>
      <c r="BR102" s="456"/>
      <c r="BS102" s="456"/>
      <c r="BT102" s="456"/>
      <c r="BU102" s="456"/>
      <c r="BV102" s="456"/>
      <c r="BW102" s="456"/>
      <c r="BX102" s="456"/>
      <c r="BY102" s="456"/>
      <c r="BZ102" s="456"/>
      <c r="CA102" s="456"/>
      <c r="CB102" s="456"/>
      <c r="CC102" s="456"/>
    </row>
    <row r="103" spans="47:81" ht="18" customHeight="1">
      <c r="AU103" s="30"/>
      <c r="AV103" s="30"/>
      <c r="AW103" s="11"/>
      <c r="AX103" s="11"/>
      <c r="AY103" s="11"/>
      <c r="AZ103" s="11"/>
      <c r="BA103" s="11"/>
      <c r="BB103" s="457"/>
      <c r="BC103" s="457"/>
      <c r="BD103" s="456"/>
      <c r="BE103" s="456"/>
      <c r="BF103" s="456"/>
      <c r="BG103" s="456"/>
      <c r="BH103" s="456"/>
      <c r="BI103" s="466"/>
      <c r="BJ103" s="466"/>
      <c r="BK103" s="466"/>
      <c r="BL103" s="456"/>
      <c r="BM103" s="456"/>
      <c r="BN103" s="456"/>
      <c r="BO103" s="456"/>
      <c r="BP103" s="456"/>
      <c r="BQ103" s="456"/>
      <c r="BR103" s="456"/>
      <c r="BS103" s="456"/>
      <c r="BT103" s="456"/>
      <c r="BU103" s="456"/>
      <c r="BV103" s="456"/>
      <c r="BW103" s="456"/>
      <c r="BX103" s="456"/>
      <c r="BY103" s="456"/>
      <c r="BZ103" s="456"/>
      <c r="CA103" s="456"/>
      <c r="CB103" s="456"/>
      <c r="CC103" s="456"/>
    </row>
    <row r="104" spans="47:81" ht="18" customHeight="1">
      <c r="AU104" s="30"/>
      <c r="AV104" s="30"/>
      <c r="AW104" s="11"/>
      <c r="AX104" s="11"/>
      <c r="AY104" s="11"/>
      <c r="AZ104" s="11"/>
      <c r="BA104" s="11"/>
      <c r="BB104" s="457"/>
      <c r="BC104" s="457"/>
      <c r="BD104" s="456"/>
      <c r="BE104" s="456"/>
      <c r="BF104" s="456"/>
      <c r="BG104" s="456"/>
      <c r="BH104" s="456"/>
      <c r="BI104" s="456"/>
      <c r="BJ104" s="456"/>
      <c r="BK104" s="456"/>
      <c r="BL104" s="456"/>
      <c r="BM104" s="456"/>
      <c r="BN104" s="456"/>
      <c r="BO104" s="456"/>
      <c r="BP104" s="456"/>
      <c r="BQ104" s="456"/>
      <c r="BR104" s="456"/>
      <c r="BS104" s="456"/>
      <c r="BT104" s="456"/>
      <c r="BU104" s="456"/>
      <c r="BV104" s="456"/>
      <c r="BW104" s="456"/>
      <c r="BX104" s="456"/>
      <c r="BY104" s="456"/>
      <c r="BZ104" s="456"/>
      <c r="CA104" s="456"/>
      <c r="CB104" s="456"/>
      <c r="CC104" s="456"/>
    </row>
    <row r="105" spans="47:81" ht="18" customHeight="1">
      <c r="AU105" s="30"/>
      <c r="AV105" s="30"/>
      <c r="AW105" s="11"/>
      <c r="AX105" s="11"/>
      <c r="AY105" s="11"/>
      <c r="AZ105" s="11"/>
      <c r="BA105" s="11"/>
      <c r="BB105" s="457"/>
      <c r="BC105" s="457"/>
      <c r="BD105" s="456"/>
      <c r="BE105" s="456"/>
      <c r="BF105" s="456"/>
      <c r="BG105" s="456"/>
      <c r="BH105" s="456"/>
      <c r="BI105" s="456"/>
      <c r="BJ105" s="456"/>
      <c r="BK105" s="456"/>
      <c r="BL105" s="456"/>
      <c r="BM105" s="456"/>
      <c r="BN105" s="456"/>
      <c r="BO105" s="456"/>
      <c r="BP105" s="456"/>
      <c r="BQ105" s="456"/>
      <c r="BR105" s="456"/>
      <c r="BS105" s="456"/>
      <c r="BT105" s="463"/>
      <c r="BU105" s="463"/>
      <c r="BV105" s="463"/>
      <c r="BW105" s="463"/>
      <c r="BX105" s="463"/>
      <c r="BY105" s="463"/>
      <c r="BZ105" s="463"/>
      <c r="CA105" s="463"/>
      <c r="CB105" s="463"/>
      <c r="CC105" s="463"/>
    </row>
    <row r="106" spans="47:81" ht="18" customHeight="1">
      <c r="AU106" s="30"/>
      <c r="AV106" s="30"/>
      <c r="AW106" s="11"/>
      <c r="AX106" s="11"/>
      <c r="AY106" s="11"/>
      <c r="AZ106" s="11"/>
      <c r="BA106" s="11"/>
      <c r="BB106" s="457"/>
      <c r="BC106" s="457"/>
      <c r="BD106" s="458"/>
      <c r="BE106" s="456"/>
      <c r="BF106" s="456"/>
      <c r="BG106" s="456"/>
      <c r="BH106" s="456"/>
      <c r="BI106" s="456"/>
      <c r="BJ106" s="456"/>
      <c r="BK106" s="456"/>
      <c r="BL106" s="456"/>
      <c r="BM106" s="456"/>
      <c r="BN106" s="456"/>
      <c r="BO106" s="456"/>
      <c r="BP106" s="456"/>
      <c r="BQ106" s="456"/>
      <c r="BR106" s="456"/>
      <c r="BS106" s="456"/>
      <c r="BT106" s="461"/>
      <c r="BU106" s="462"/>
      <c r="BV106" s="462"/>
      <c r="BW106" s="462"/>
      <c r="BX106" s="462"/>
      <c r="BY106" s="462"/>
      <c r="BZ106" s="462"/>
      <c r="CA106" s="462"/>
      <c r="CB106" s="462"/>
      <c r="CC106" s="462"/>
    </row>
    <row r="107" spans="47:81" ht="18" customHeight="1">
      <c r="AU107" s="30"/>
      <c r="AV107" s="30"/>
      <c r="AW107" s="11"/>
      <c r="AX107" s="11"/>
      <c r="AY107" s="11"/>
      <c r="AZ107" s="11"/>
      <c r="BA107" s="11"/>
      <c r="BB107" s="457"/>
      <c r="BC107" s="457"/>
      <c r="BD107" s="458"/>
      <c r="BE107" s="456"/>
      <c r="BF107" s="456"/>
      <c r="BG107" s="456"/>
      <c r="BH107" s="456"/>
      <c r="BI107" s="456"/>
      <c r="BJ107" s="456"/>
      <c r="BK107" s="456"/>
      <c r="BL107" s="456"/>
      <c r="BM107" s="456"/>
      <c r="BN107" s="456"/>
      <c r="BO107" s="456"/>
      <c r="BP107" s="456"/>
      <c r="BQ107" s="456"/>
      <c r="BR107" s="456"/>
      <c r="BS107" s="456"/>
      <c r="BT107" s="456"/>
      <c r="BU107" s="456"/>
      <c r="BV107" s="456"/>
      <c r="BW107" s="456"/>
      <c r="BX107" s="456"/>
      <c r="BY107" s="456"/>
      <c r="BZ107" s="456"/>
      <c r="CA107" s="456"/>
      <c r="CB107" s="456"/>
      <c r="CC107" s="456"/>
    </row>
    <row r="108" spans="47:81" ht="18" customHeight="1">
      <c r="AU108" s="30"/>
      <c r="AV108" s="30"/>
      <c r="AW108" s="11"/>
      <c r="AX108" s="11"/>
      <c r="AY108" s="11"/>
      <c r="AZ108" s="11"/>
      <c r="BA108" s="11"/>
      <c r="BB108" s="457"/>
      <c r="BC108" s="457"/>
      <c r="BD108" s="465"/>
      <c r="BE108" s="465"/>
      <c r="BF108" s="465"/>
      <c r="BG108" s="465"/>
      <c r="BH108" s="465"/>
      <c r="BI108" s="465"/>
      <c r="BJ108" s="465"/>
      <c r="BK108" s="465"/>
      <c r="BL108" s="465"/>
      <c r="BM108" s="465"/>
      <c r="BN108" s="465"/>
      <c r="BO108" s="465"/>
      <c r="BP108" s="465"/>
      <c r="BQ108" s="465"/>
      <c r="BR108" s="465"/>
      <c r="BS108" s="465"/>
      <c r="BT108" s="465"/>
      <c r="BU108" s="465"/>
      <c r="BV108" s="465"/>
      <c r="BW108" s="465"/>
      <c r="BX108" s="465"/>
      <c r="BY108" s="465"/>
      <c r="BZ108" s="465"/>
      <c r="CA108" s="465"/>
      <c r="CB108" s="465"/>
      <c r="CC108" s="465"/>
    </row>
    <row r="109" spans="47:81" ht="18" customHeight="1">
      <c r="AU109" s="30"/>
      <c r="AV109" s="30"/>
      <c r="AW109" s="11"/>
      <c r="AX109" s="11"/>
      <c r="AY109" s="11"/>
      <c r="AZ109" s="11"/>
      <c r="BA109" s="11"/>
      <c r="BB109" s="457"/>
      <c r="BC109" s="457"/>
      <c r="BD109" s="456"/>
      <c r="BE109" s="456"/>
      <c r="BF109" s="456"/>
      <c r="BG109" s="456"/>
      <c r="BH109" s="456"/>
      <c r="BI109" s="456"/>
      <c r="BJ109" s="456"/>
      <c r="BK109" s="456"/>
      <c r="BL109" s="456"/>
      <c r="BM109" s="456"/>
      <c r="BN109" s="456"/>
      <c r="BO109" s="456"/>
      <c r="BP109" s="456"/>
      <c r="BQ109" s="456"/>
      <c r="BR109" s="456"/>
      <c r="BS109" s="456"/>
      <c r="BT109" s="456"/>
      <c r="BU109" s="456"/>
      <c r="BV109" s="456"/>
      <c r="BW109" s="456"/>
      <c r="BX109" s="456"/>
      <c r="BY109" s="456"/>
      <c r="BZ109" s="456"/>
      <c r="CA109" s="456"/>
      <c r="CB109" s="456"/>
      <c r="CC109" s="456"/>
    </row>
    <row r="110" spans="47:81" ht="18" customHeight="1">
      <c r="AU110" s="30"/>
      <c r="AV110" s="30"/>
      <c r="AW110" s="11"/>
      <c r="AX110" s="11"/>
      <c r="AY110" s="11"/>
      <c r="AZ110" s="11"/>
      <c r="BA110" s="11"/>
      <c r="BB110" s="457"/>
      <c r="BC110" s="457"/>
      <c r="BD110" s="456"/>
      <c r="BE110" s="456"/>
      <c r="BF110" s="456"/>
      <c r="BG110" s="456"/>
      <c r="BH110" s="456"/>
      <c r="BI110" s="456"/>
      <c r="BJ110" s="456"/>
      <c r="BK110" s="456"/>
      <c r="BL110" s="456"/>
      <c r="BM110" s="456"/>
      <c r="BN110" s="456"/>
      <c r="BO110" s="456"/>
      <c r="BP110" s="456"/>
      <c r="BQ110" s="456"/>
      <c r="BR110" s="456"/>
      <c r="BS110" s="456"/>
      <c r="BT110" s="456"/>
      <c r="BU110" s="456"/>
      <c r="BV110" s="456"/>
      <c r="BW110" s="456"/>
      <c r="BX110" s="456"/>
      <c r="BY110" s="456"/>
      <c r="BZ110" s="456"/>
      <c r="CA110" s="456"/>
      <c r="CB110" s="456"/>
      <c r="CC110" s="456"/>
    </row>
    <row r="111" spans="47:81" ht="18" customHeight="1">
      <c r="AU111" s="30"/>
      <c r="AV111" s="30"/>
      <c r="AW111" s="11"/>
      <c r="AX111" s="11"/>
      <c r="AY111" s="11"/>
      <c r="AZ111" s="11"/>
      <c r="BA111" s="11"/>
      <c r="BB111" s="457"/>
      <c r="BC111" s="457"/>
      <c r="BD111" s="456"/>
      <c r="BE111" s="456"/>
      <c r="BF111" s="456"/>
      <c r="BG111" s="456"/>
      <c r="BH111" s="456"/>
      <c r="BI111" s="466"/>
      <c r="BJ111" s="466"/>
      <c r="BK111" s="466"/>
      <c r="BL111" s="456"/>
      <c r="BM111" s="456"/>
      <c r="BN111" s="456"/>
      <c r="BO111" s="456"/>
      <c r="BP111" s="456"/>
      <c r="BQ111" s="456"/>
      <c r="BR111" s="456"/>
      <c r="BS111" s="456"/>
      <c r="BT111" s="456"/>
      <c r="BU111" s="456"/>
      <c r="BV111" s="456"/>
      <c r="BW111" s="456"/>
      <c r="BX111" s="456"/>
      <c r="BY111" s="456"/>
      <c r="BZ111" s="456"/>
      <c r="CA111" s="456"/>
      <c r="CB111" s="456"/>
      <c r="CC111" s="456"/>
    </row>
    <row r="112" spans="47:81" ht="18" customHeight="1">
      <c r="AU112" s="30"/>
      <c r="AV112" s="30"/>
      <c r="AW112" s="11"/>
      <c r="AX112" s="11"/>
      <c r="AY112" s="11"/>
      <c r="AZ112" s="11"/>
      <c r="BA112" s="11"/>
      <c r="BB112" s="457"/>
      <c r="BC112" s="457"/>
      <c r="BD112" s="456"/>
      <c r="BE112" s="456"/>
      <c r="BF112" s="456"/>
      <c r="BG112" s="456"/>
      <c r="BH112" s="456"/>
      <c r="BI112" s="456"/>
      <c r="BJ112" s="456"/>
      <c r="BK112" s="456"/>
      <c r="BL112" s="456"/>
      <c r="BM112" s="456"/>
      <c r="BN112" s="456"/>
      <c r="BO112" s="456"/>
      <c r="BP112" s="456"/>
      <c r="BQ112" s="456"/>
      <c r="BR112" s="456"/>
      <c r="BS112" s="456"/>
      <c r="BT112" s="456"/>
      <c r="BU112" s="456"/>
      <c r="BV112" s="456"/>
      <c r="BW112" s="456"/>
      <c r="BX112" s="456"/>
      <c r="BY112" s="456"/>
      <c r="BZ112" s="456"/>
      <c r="CA112" s="456"/>
      <c r="CB112" s="456"/>
      <c r="CC112" s="456"/>
    </row>
    <row r="113" spans="47:81" ht="18" customHeight="1">
      <c r="AU113" s="30"/>
      <c r="AV113" s="30"/>
      <c r="AW113" s="11"/>
      <c r="AX113" s="11"/>
      <c r="AY113" s="11"/>
      <c r="AZ113" s="11"/>
      <c r="BA113" s="11"/>
      <c r="BB113" s="457"/>
      <c r="BC113" s="457"/>
      <c r="BD113" s="456"/>
      <c r="BE113" s="456"/>
      <c r="BF113" s="456"/>
      <c r="BG113" s="456"/>
      <c r="BH113" s="456"/>
      <c r="BI113" s="456"/>
      <c r="BJ113" s="456"/>
      <c r="BK113" s="456"/>
      <c r="BL113" s="456"/>
      <c r="BM113" s="456"/>
      <c r="BN113" s="456"/>
      <c r="BO113" s="456"/>
      <c r="BP113" s="456"/>
      <c r="BQ113" s="456"/>
      <c r="BR113" s="456"/>
      <c r="BS113" s="456"/>
      <c r="BT113" s="463"/>
      <c r="BU113" s="463"/>
      <c r="BV113" s="463"/>
      <c r="BW113" s="463"/>
      <c r="BX113" s="463"/>
      <c r="BY113" s="463"/>
      <c r="BZ113" s="463"/>
      <c r="CA113" s="463"/>
      <c r="CB113" s="463"/>
      <c r="CC113" s="463"/>
    </row>
    <row r="114" spans="47:81" ht="18" customHeight="1">
      <c r="AU114" s="30"/>
      <c r="AV114" s="30"/>
      <c r="AW114" s="11"/>
      <c r="AX114" s="11"/>
      <c r="AY114" s="11"/>
      <c r="AZ114" s="11"/>
      <c r="BA114" s="11"/>
      <c r="BB114" s="457"/>
      <c r="BC114" s="457"/>
      <c r="BD114" s="467"/>
      <c r="BE114" s="467"/>
      <c r="BF114" s="467"/>
      <c r="BG114" s="467"/>
      <c r="BH114" s="467"/>
      <c r="BI114" s="467"/>
      <c r="BJ114" s="467"/>
      <c r="BK114" s="467"/>
      <c r="BL114" s="467"/>
      <c r="BM114" s="467"/>
      <c r="BN114" s="467"/>
      <c r="BO114" s="467"/>
      <c r="BP114" s="467"/>
      <c r="BQ114" s="467"/>
      <c r="BR114" s="467"/>
      <c r="BS114" s="467"/>
      <c r="BT114" s="467"/>
      <c r="BU114" s="467"/>
      <c r="BV114" s="467"/>
      <c r="BW114" s="467"/>
      <c r="BX114" s="467"/>
      <c r="BY114" s="467"/>
      <c r="BZ114" s="467"/>
      <c r="CA114" s="467"/>
      <c r="CB114" s="467"/>
      <c r="CC114" s="467"/>
    </row>
    <row r="115" spans="47:81" ht="18" customHeight="1">
      <c r="AU115" s="30"/>
      <c r="AV115" s="30"/>
      <c r="AW115" s="11"/>
      <c r="AX115" s="11"/>
      <c r="AY115" s="11"/>
      <c r="AZ115" s="11"/>
      <c r="BA115" s="11"/>
      <c r="BB115" s="457"/>
      <c r="BC115" s="457"/>
      <c r="BD115" s="456"/>
      <c r="BE115" s="456"/>
      <c r="BF115" s="456"/>
      <c r="BG115" s="456"/>
      <c r="BH115" s="456"/>
      <c r="BI115" s="466"/>
      <c r="BJ115" s="466"/>
      <c r="BK115" s="466"/>
      <c r="BL115" s="456"/>
      <c r="BM115" s="456"/>
      <c r="BN115" s="468"/>
      <c r="BO115" s="468"/>
      <c r="BP115" s="456"/>
      <c r="BQ115" s="456"/>
      <c r="BR115" s="456"/>
      <c r="BS115" s="456"/>
      <c r="BT115" s="456"/>
      <c r="BU115" s="456"/>
      <c r="BV115" s="456"/>
      <c r="BW115" s="456"/>
      <c r="BX115" s="456"/>
      <c r="BY115" s="468"/>
      <c r="BZ115" s="468"/>
      <c r="CA115" s="468"/>
      <c r="CB115" s="468"/>
      <c r="CC115" s="468"/>
    </row>
    <row r="116" spans="47:81" ht="18" customHeight="1">
      <c r="AU116" s="30"/>
      <c r="AV116" s="30"/>
      <c r="AW116" s="11"/>
      <c r="AX116" s="11"/>
      <c r="AY116" s="11"/>
      <c r="AZ116" s="11"/>
      <c r="BA116" s="11"/>
      <c r="BB116" s="457"/>
      <c r="BC116" s="457"/>
      <c r="BD116" s="456"/>
      <c r="BE116" s="456"/>
      <c r="BF116" s="456"/>
      <c r="BG116" s="456"/>
      <c r="BH116" s="456"/>
      <c r="BI116" s="456"/>
      <c r="BJ116" s="456"/>
      <c r="BK116" s="456"/>
      <c r="BL116" s="456"/>
      <c r="BM116" s="456"/>
      <c r="BN116" s="456"/>
      <c r="BO116" s="456"/>
      <c r="BP116" s="456"/>
      <c r="BQ116" s="456"/>
      <c r="BR116" s="456"/>
      <c r="BS116" s="456"/>
      <c r="BT116" s="463"/>
      <c r="BU116" s="463"/>
      <c r="BV116" s="463"/>
      <c r="BW116" s="463"/>
      <c r="BX116" s="463"/>
      <c r="BY116" s="463"/>
      <c r="BZ116" s="463"/>
      <c r="CA116" s="463"/>
      <c r="CB116" s="463"/>
      <c r="CC116" s="463"/>
    </row>
    <row r="117" spans="47:81" ht="18" customHeight="1">
      <c r="AU117" s="30"/>
      <c r="AV117" s="30"/>
      <c r="AW117" s="11"/>
      <c r="AX117" s="11"/>
      <c r="AY117" s="11"/>
      <c r="AZ117" s="11"/>
      <c r="BA117" s="11"/>
      <c r="BB117" s="457"/>
      <c r="BC117" s="457"/>
      <c r="BD117" s="456"/>
      <c r="BE117" s="456"/>
      <c r="BF117" s="456"/>
      <c r="BG117" s="456"/>
      <c r="BH117" s="456"/>
      <c r="BI117" s="456"/>
      <c r="BJ117" s="456"/>
      <c r="BK117" s="456"/>
      <c r="BL117" s="456"/>
      <c r="BM117" s="456"/>
      <c r="BN117" s="456"/>
      <c r="BO117" s="456"/>
      <c r="BP117" s="456"/>
      <c r="BQ117" s="456"/>
      <c r="BR117" s="456"/>
      <c r="BS117" s="456"/>
      <c r="BT117" s="463"/>
      <c r="BU117" s="463"/>
      <c r="BV117" s="463"/>
      <c r="BW117" s="463"/>
      <c r="BX117" s="463"/>
      <c r="BY117" s="463"/>
      <c r="BZ117" s="463"/>
      <c r="CA117" s="463"/>
      <c r="CB117" s="463"/>
      <c r="CC117" s="463"/>
    </row>
    <row r="118" spans="47:81" ht="18" customHeight="1">
      <c r="AU118" s="30"/>
      <c r="AV118" s="30"/>
      <c r="AW118" s="11"/>
      <c r="AX118" s="11"/>
      <c r="AY118" s="11"/>
      <c r="AZ118" s="11"/>
      <c r="BA118" s="11"/>
      <c r="BB118" s="457"/>
      <c r="BC118" s="457"/>
      <c r="BD118" s="456"/>
      <c r="BE118" s="456"/>
      <c r="BF118" s="456"/>
      <c r="BG118" s="456"/>
      <c r="BH118" s="456"/>
      <c r="BI118" s="456"/>
      <c r="BJ118" s="456"/>
      <c r="BK118" s="456"/>
      <c r="BL118" s="456"/>
      <c r="BM118" s="456"/>
      <c r="BN118" s="456"/>
      <c r="BO118" s="456"/>
      <c r="BP118" s="456"/>
      <c r="BQ118" s="456"/>
      <c r="BR118" s="456"/>
      <c r="BS118" s="456"/>
      <c r="BT118" s="463"/>
      <c r="BU118" s="463"/>
      <c r="BV118" s="463"/>
      <c r="BW118" s="463"/>
      <c r="BX118" s="463"/>
      <c r="BY118" s="463"/>
      <c r="BZ118" s="463"/>
      <c r="CA118" s="463"/>
      <c r="CB118" s="463"/>
      <c r="CC118" s="463"/>
    </row>
    <row r="119" spans="47:81" ht="18" customHeight="1">
      <c r="AU119" s="30"/>
      <c r="AV119" s="30"/>
      <c r="AW119" s="11"/>
      <c r="AX119" s="11"/>
      <c r="AY119" s="11"/>
      <c r="AZ119" s="11"/>
      <c r="BA119" s="11"/>
      <c r="BB119" s="457"/>
      <c r="BC119" s="457"/>
      <c r="BD119" s="456"/>
      <c r="BE119" s="456"/>
      <c r="BF119" s="456"/>
      <c r="BG119" s="456"/>
      <c r="BH119" s="456"/>
      <c r="BI119" s="456"/>
      <c r="BJ119" s="456"/>
      <c r="BK119" s="456"/>
      <c r="BL119" s="456"/>
      <c r="BM119" s="456"/>
      <c r="BN119" s="456"/>
      <c r="BO119" s="456"/>
      <c r="BP119" s="456"/>
      <c r="BQ119" s="456"/>
      <c r="BR119" s="456"/>
      <c r="BS119" s="456"/>
      <c r="BT119" s="463"/>
      <c r="BU119" s="463"/>
      <c r="BV119" s="463"/>
      <c r="BW119" s="463"/>
      <c r="BX119" s="463"/>
      <c r="BY119" s="463"/>
      <c r="BZ119" s="463"/>
      <c r="CA119" s="463"/>
      <c r="CB119" s="463"/>
      <c r="CC119" s="463"/>
    </row>
    <row r="120" spans="47:81" ht="18" customHeight="1">
      <c r="AU120" s="30"/>
      <c r="AV120" s="30"/>
      <c r="AW120" s="11"/>
      <c r="AX120" s="11"/>
      <c r="AY120" s="11"/>
      <c r="AZ120" s="11"/>
      <c r="BA120" s="11"/>
      <c r="BB120" s="457"/>
      <c r="BC120" s="457"/>
      <c r="BD120" s="466"/>
      <c r="BE120" s="466"/>
      <c r="BF120" s="466"/>
      <c r="BG120" s="466"/>
      <c r="BH120" s="466"/>
      <c r="BI120" s="466"/>
      <c r="BJ120" s="466"/>
      <c r="BK120" s="466"/>
      <c r="BL120" s="466"/>
      <c r="BM120" s="466"/>
      <c r="BN120" s="466"/>
      <c r="BO120" s="466"/>
      <c r="BP120" s="466"/>
      <c r="BQ120" s="466"/>
      <c r="BR120" s="466"/>
      <c r="BS120" s="466"/>
      <c r="BT120" s="466"/>
      <c r="BU120" s="466"/>
      <c r="BV120" s="466"/>
      <c r="BW120" s="466"/>
      <c r="BX120" s="466"/>
      <c r="BY120" s="466"/>
      <c r="BZ120" s="466"/>
      <c r="CA120" s="466"/>
      <c r="CB120" s="466"/>
      <c r="CC120" s="466"/>
    </row>
    <row r="121" spans="47:81" ht="18" customHeight="1">
      <c r="AU121" s="30"/>
      <c r="AV121" s="30"/>
      <c r="AW121" s="11"/>
      <c r="AX121" s="11"/>
      <c r="AY121" s="11"/>
      <c r="AZ121" s="11"/>
      <c r="BA121" s="11"/>
      <c r="BB121" s="457"/>
      <c r="BC121" s="457"/>
      <c r="BD121" s="467"/>
      <c r="BE121" s="467"/>
      <c r="BF121" s="467"/>
      <c r="BG121" s="467"/>
      <c r="BH121" s="467"/>
      <c r="BI121" s="467"/>
      <c r="BJ121" s="467"/>
      <c r="BK121" s="467"/>
      <c r="BL121" s="467"/>
      <c r="BM121" s="467"/>
      <c r="BN121" s="467"/>
      <c r="BO121" s="467"/>
      <c r="BP121" s="467"/>
      <c r="BQ121" s="467"/>
      <c r="BR121" s="467"/>
      <c r="BS121" s="467"/>
      <c r="BT121" s="467"/>
      <c r="BU121" s="467"/>
      <c r="BV121" s="467"/>
      <c r="BW121" s="467"/>
      <c r="BX121" s="467"/>
      <c r="BY121" s="467"/>
      <c r="BZ121" s="467"/>
      <c r="CA121" s="467"/>
      <c r="CB121" s="467"/>
      <c r="CC121" s="467"/>
    </row>
    <row r="122" spans="47:81" ht="18" customHeight="1">
      <c r="AU122" s="30"/>
      <c r="AV122" s="30"/>
      <c r="AW122" s="11"/>
      <c r="AX122" s="11"/>
      <c r="AY122" s="11"/>
      <c r="AZ122" s="11"/>
      <c r="BA122" s="11"/>
      <c r="BB122" s="457"/>
      <c r="BC122" s="457"/>
      <c r="BD122" s="458"/>
      <c r="BE122" s="456"/>
      <c r="BF122" s="456"/>
      <c r="BG122" s="456"/>
      <c r="BH122" s="456"/>
      <c r="BI122" s="466"/>
      <c r="BJ122" s="466"/>
      <c r="BK122" s="466"/>
      <c r="BL122" s="456"/>
      <c r="BM122" s="456"/>
      <c r="BN122" s="456"/>
      <c r="BO122" s="456"/>
      <c r="BP122" s="456"/>
      <c r="BQ122" s="456"/>
      <c r="BR122" s="456"/>
      <c r="BS122" s="456"/>
      <c r="BT122" s="456"/>
      <c r="BU122" s="456"/>
      <c r="BV122" s="456"/>
      <c r="BW122" s="456"/>
      <c r="BX122" s="456"/>
      <c r="BY122" s="456"/>
      <c r="BZ122" s="456"/>
      <c r="CA122" s="456"/>
      <c r="CB122" s="456"/>
      <c r="CC122" s="456"/>
    </row>
    <row r="123" spans="47:81" ht="18" customHeight="1">
      <c r="AU123" s="30"/>
      <c r="AV123" s="30"/>
      <c r="AW123" s="11"/>
      <c r="AX123" s="11"/>
      <c r="AY123" s="11"/>
      <c r="AZ123" s="11"/>
      <c r="BA123" s="11"/>
      <c r="BB123" s="457"/>
      <c r="BC123" s="457"/>
      <c r="BD123" s="458"/>
      <c r="BE123" s="456"/>
      <c r="BF123" s="456"/>
      <c r="BG123" s="456"/>
      <c r="BH123" s="456"/>
      <c r="BI123" s="456"/>
      <c r="BJ123" s="456"/>
      <c r="BK123" s="456"/>
      <c r="BL123" s="456"/>
      <c r="BM123" s="456"/>
      <c r="BN123" s="456"/>
      <c r="BO123" s="456"/>
      <c r="BP123" s="456"/>
      <c r="BQ123" s="456"/>
      <c r="BR123" s="456"/>
      <c r="BS123" s="456"/>
      <c r="BT123" s="456"/>
      <c r="BU123" s="456"/>
      <c r="BV123" s="456"/>
      <c r="BW123" s="456"/>
      <c r="BX123" s="456"/>
      <c r="BY123" s="456"/>
      <c r="BZ123" s="456"/>
      <c r="CA123" s="456"/>
      <c r="CB123" s="456"/>
      <c r="CC123" s="456"/>
    </row>
    <row r="124" spans="47:81" ht="18" customHeight="1">
      <c r="AU124" s="30"/>
      <c r="AV124" s="30"/>
      <c r="AW124" s="11"/>
      <c r="AX124" s="11"/>
      <c r="AY124" s="11"/>
      <c r="AZ124" s="11"/>
      <c r="BA124" s="11"/>
      <c r="BB124" s="457"/>
      <c r="BC124" s="457"/>
      <c r="BD124" s="458"/>
      <c r="BE124" s="456"/>
      <c r="BF124" s="456"/>
      <c r="BG124" s="456"/>
      <c r="BH124" s="456"/>
      <c r="BI124" s="456"/>
      <c r="BJ124" s="456"/>
      <c r="BK124" s="456"/>
      <c r="BL124" s="456"/>
      <c r="BM124" s="456"/>
      <c r="BN124" s="456"/>
      <c r="BO124" s="456"/>
      <c r="BP124" s="456"/>
      <c r="BQ124" s="456"/>
      <c r="BR124" s="456"/>
      <c r="BS124" s="456"/>
      <c r="BT124" s="456"/>
      <c r="BU124" s="456"/>
      <c r="BV124" s="456"/>
      <c r="BW124" s="456"/>
      <c r="BX124" s="456"/>
      <c r="BY124" s="456"/>
      <c r="BZ124" s="456"/>
      <c r="CA124" s="456"/>
      <c r="CB124" s="456"/>
      <c r="CC124" s="456"/>
    </row>
    <row r="125" spans="47:81" ht="18" customHeight="1">
      <c r="AU125" s="30"/>
      <c r="AV125" s="30"/>
      <c r="AW125" s="11"/>
      <c r="AX125" s="11"/>
      <c r="AY125" s="11"/>
      <c r="AZ125" s="11"/>
      <c r="BA125" s="11"/>
      <c r="BB125" s="457"/>
      <c r="BC125" s="457"/>
      <c r="BD125" s="458"/>
      <c r="BE125" s="456"/>
      <c r="BF125" s="456"/>
      <c r="BG125" s="456"/>
      <c r="BH125" s="456"/>
      <c r="BI125" s="456"/>
      <c r="BJ125" s="456"/>
      <c r="BK125" s="456"/>
      <c r="BL125" s="456"/>
      <c r="BM125" s="456"/>
      <c r="BN125" s="456"/>
      <c r="BO125" s="456"/>
      <c r="BP125" s="456"/>
      <c r="BQ125" s="456"/>
      <c r="BR125" s="456"/>
      <c r="BS125" s="456"/>
      <c r="BT125" s="456"/>
      <c r="BU125" s="456"/>
      <c r="BV125" s="456"/>
      <c r="BW125" s="456"/>
      <c r="BX125" s="456"/>
      <c r="BY125" s="456"/>
      <c r="BZ125" s="456"/>
      <c r="CA125" s="456"/>
      <c r="CB125" s="456"/>
      <c r="CC125" s="456"/>
    </row>
    <row r="126" spans="47:81" ht="18" customHeight="1">
      <c r="AU126" s="30"/>
      <c r="AV126" s="30"/>
      <c r="AW126" s="11"/>
      <c r="AX126" s="11"/>
      <c r="AY126" s="11"/>
      <c r="AZ126" s="11"/>
      <c r="BA126" s="11"/>
      <c r="BB126" s="457"/>
      <c r="BC126" s="457"/>
      <c r="BD126" s="458"/>
      <c r="BE126" s="456"/>
      <c r="BF126" s="456"/>
      <c r="BG126" s="456"/>
      <c r="BH126" s="456"/>
      <c r="BI126" s="456"/>
      <c r="BJ126" s="456"/>
      <c r="BK126" s="456"/>
      <c r="BL126" s="456"/>
      <c r="BM126" s="456"/>
      <c r="BN126" s="456"/>
      <c r="BO126" s="456"/>
      <c r="BP126" s="456"/>
      <c r="BQ126" s="456"/>
      <c r="BR126" s="456"/>
      <c r="BS126" s="456"/>
      <c r="BT126" s="456"/>
      <c r="BU126" s="456"/>
      <c r="BV126" s="456"/>
      <c r="BW126" s="456"/>
      <c r="BX126" s="456"/>
      <c r="BY126" s="456"/>
      <c r="BZ126" s="456"/>
      <c r="CA126" s="456"/>
      <c r="CB126" s="456"/>
      <c r="CC126" s="456"/>
    </row>
    <row r="127" spans="47:81" ht="18" customHeight="1">
      <c r="AU127" s="30"/>
      <c r="AV127" s="30"/>
      <c r="AW127" s="11"/>
      <c r="AX127" s="11"/>
      <c r="AY127" s="11"/>
      <c r="AZ127" s="11"/>
      <c r="BA127" s="11"/>
      <c r="BB127" s="457"/>
      <c r="BC127" s="457"/>
      <c r="BD127" s="458"/>
      <c r="BE127" s="456"/>
      <c r="BF127" s="456"/>
      <c r="BG127" s="456"/>
      <c r="BH127" s="456"/>
      <c r="BI127" s="456"/>
      <c r="BJ127" s="456"/>
      <c r="BK127" s="456"/>
      <c r="BL127" s="456"/>
      <c r="BM127" s="456"/>
      <c r="BN127" s="456"/>
      <c r="BO127" s="456"/>
      <c r="BP127" s="456"/>
      <c r="BQ127" s="456"/>
      <c r="BR127" s="456"/>
      <c r="BS127" s="456"/>
      <c r="BT127" s="456"/>
      <c r="BU127" s="456"/>
      <c r="BV127" s="456"/>
      <c r="BW127" s="456"/>
      <c r="BX127" s="456"/>
      <c r="BY127" s="456"/>
      <c r="BZ127" s="456"/>
      <c r="CA127" s="456"/>
      <c r="CB127" s="456"/>
      <c r="CC127" s="456"/>
    </row>
    <row r="128" spans="47:81" ht="18" customHeight="1">
      <c r="AU128" s="30"/>
      <c r="AV128" s="30"/>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row>
    <row r="129" spans="47:81" ht="18" customHeight="1">
      <c r="AU129" s="30"/>
      <c r="AV129" s="30"/>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row>
    <row r="130" spans="47:81" ht="18" customHeight="1">
      <c r="AU130" s="30"/>
      <c r="AV130" s="30"/>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row>
    <row r="131" spans="47:81" ht="18" customHeight="1">
      <c r="AU131" s="30"/>
      <c r="AV131" s="30"/>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row>
    <row r="132" spans="47:81" ht="18" customHeight="1">
      <c r="AU132" s="30"/>
      <c r="AV132" s="30"/>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row>
    <row r="133" spans="47:81" ht="18" customHeight="1">
      <c r="AU133" s="30"/>
      <c r="AV133" s="30"/>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row>
    <row r="134" spans="47:81" ht="18" customHeight="1">
      <c r="AU134" s="30"/>
      <c r="AV134" s="30"/>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row>
    <row r="135" spans="47:81" ht="18" customHeight="1">
      <c r="AU135" s="30"/>
      <c r="AV135" s="30"/>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row>
    <row r="136" spans="47:81" ht="18" customHeight="1">
      <c r="AU136" s="30"/>
      <c r="AV136" s="30"/>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row>
    <row r="137" spans="47:81" ht="18" customHeight="1">
      <c r="AU137" s="30"/>
      <c r="AV137" s="30"/>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row>
    <row r="138" spans="47:81" ht="18" customHeight="1">
      <c r="AU138" s="30"/>
      <c r="AV138" s="30"/>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row>
    <row r="139" spans="47:81" ht="18" customHeight="1">
      <c r="AU139" s="30"/>
      <c r="AV139" s="30"/>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row>
    <row r="140" spans="47:81" ht="18" customHeight="1">
      <c r="AU140" s="30"/>
      <c r="AV140" s="30"/>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row>
    <row r="141" spans="47:81" ht="18" customHeight="1">
      <c r="AU141" s="30"/>
      <c r="AV141" s="30"/>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row>
    <row r="142" spans="47:81" ht="18" customHeight="1">
      <c r="AU142" s="30"/>
      <c r="AV142" s="30"/>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row>
    <row r="143" spans="47:81" ht="18" customHeight="1">
      <c r="AU143" s="30"/>
      <c r="AV143" s="30"/>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row>
    <row r="144" spans="47:81" ht="18" customHeight="1">
      <c r="AU144" s="30"/>
      <c r="AV144" s="30"/>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row>
    <row r="145" spans="47:81" ht="18" customHeight="1">
      <c r="AU145" s="30"/>
      <c r="AV145" s="30"/>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row>
    <row r="146" spans="47:81" ht="18" customHeight="1">
      <c r="AU146" s="30"/>
      <c r="AV146" s="30"/>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row>
    <row r="147" spans="47:81" ht="18" customHeight="1">
      <c r="AU147" s="30"/>
      <c r="AV147" s="30"/>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row>
    <row r="148" spans="47:81" ht="18" customHeight="1">
      <c r="AU148" s="30"/>
      <c r="AV148" s="30"/>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row>
    <row r="149" spans="47:81" ht="18" customHeight="1">
      <c r="AU149" s="30"/>
      <c r="AV149" s="30"/>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row>
    <row r="150" spans="47:81" ht="18" customHeight="1">
      <c r="AU150" s="30"/>
      <c r="AV150" s="30"/>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row>
    <row r="151" spans="47:81" ht="18" customHeight="1">
      <c r="AU151" s="30"/>
      <c r="AV151" s="30"/>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row>
    <row r="152" spans="47:81" ht="18" customHeight="1">
      <c r="AU152" s="30"/>
      <c r="AV152" s="30"/>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row>
    <row r="153" spans="47:81" ht="18" customHeight="1">
      <c r="AU153" s="30"/>
      <c r="AV153" s="30"/>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row>
    <row r="154" spans="47:81" ht="18" customHeight="1">
      <c r="AU154" s="30"/>
      <c r="AV154" s="30"/>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row>
    <row r="155" spans="47:81" ht="18" customHeight="1">
      <c r="AU155" s="30"/>
      <c r="AV155" s="30"/>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row>
    <row r="156" spans="47:81" ht="18" customHeight="1">
      <c r="AU156" s="30"/>
      <c r="AV156" s="30"/>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row>
    <row r="157" spans="47:81" ht="18" customHeight="1">
      <c r="AU157" s="30"/>
      <c r="AV157" s="30"/>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row>
    <row r="158" spans="47:81" ht="18" customHeight="1">
      <c r="AU158" s="30"/>
      <c r="AV158" s="30"/>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row>
    <row r="159" spans="47:81" ht="18" customHeight="1">
      <c r="AU159" s="30"/>
      <c r="AV159" s="30"/>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row>
    <row r="160" spans="47:81" ht="18" customHeight="1">
      <c r="AU160" s="30"/>
      <c r="AV160" s="30"/>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row>
    <row r="161" spans="47:81" ht="18" customHeight="1">
      <c r="AU161" s="30"/>
      <c r="AV161" s="30"/>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row>
    <row r="162" spans="47:81" ht="18" customHeight="1">
      <c r="AU162" s="30"/>
      <c r="AV162" s="30"/>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row>
    <row r="163" spans="47:81" ht="18" customHeight="1">
      <c r="AU163" s="30"/>
      <c r="AV163" s="30"/>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row>
    <row r="164" spans="47:81" ht="18" customHeight="1">
      <c r="AU164" s="30"/>
      <c r="AV164" s="30"/>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row>
    <row r="165" spans="47:81" ht="18" customHeight="1">
      <c r="AU165" s="30"/>
      <c r="AV165" s="30"/>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row>
    <row r="166" spans="47:81" ht="18" customHeight="1">
      <c r="AU166" s="30"/>
      <c r="AV166" s="30"/>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row>
    <row r="167" spans="47:81" ht="18" customHeight="1">
      <c r="AU167" s="30"/>
      <c r="AV167" s="30"/>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row>
    <row r="168" spans="47:81" ht="18" customHeight="1">
      <c r="AU168" s="30"/>
      <c r="AV168" s="30"/>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row>
    <row r="169" spans="47:81" ht="18" customHeight="1">
      <c r="AU169" s="30"/>
      <c r="AV169" s="30"/>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row>
    <row r="170" spans="47:81" ht="18" customHeight="1">
      <c r="AU170" s="30"/>
      <c r="AV170" s="30"/>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row>
    <row r="171" spans="47:81" ht="18" customHeight="1">
      <c r="AU171" s="30"/>
      <c r="AV171" s="30"/>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row>
    <row r="172" spans="47:81" ht="18" customHeight="1">
      <c r="AU172" s="30"/>
      <c r="AV172" s="30"/>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row>
    <row r="173" spans="47:81" ht="18" customHeight="1">
      <c r="AU173" s="30"/>
      <c r="AV173" s="30"/>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row>
    <row r="174" spans="47:81" ht="18" customHeight="1">
      <c r="AU174" s="30"/>
      <c r="AV174" s="30"/>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row>
    <row r="175" spans="47:81" ht="18" customHeight="1">
      <c r="AU175" s="30"/>
      <c r="AV175" s="30"/>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row>
    <row r="176" spans="47:81" ht="18" customHeight="1">
      <c r="AU176" s="30"/>
      <c r="AV176" s="30"/>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row>
    <row r="177" spans="47:81" ht="18" customHeight="1">
      <c r="AU177" s="30"/>
      <c r="AV177" s="30"/>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row>
    <row r="178" spans="47:81" ht="18" customHeight="1">
      <c r="AU178" s="30"/>
      <c r="AV178" s="30"/>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row>
    <row r="179" spans="47:81" ht="18" customHeight="1">
      <c r="AU179" s="30"/>
      <c r="AV179" s="30"/>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row>
    <row r="180" spans="47:81" ht="18" customHeight="1">
      <c r="AU180" s="30"/>
      <c r="AV180" s="30"/>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row>
    <row r="181" spans="47:81" ht="18" customHeight="1">
      <c r="AU181" s="30"/>
      <c r="AV181" s="30"/>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row>
    <row r="182" spans="47:81" ht="18" customHeight="1">
      <c r="AU182" s="30"/>
      <c r="AV182" s="30"/>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row>
    <row r="183" spans="47:81" ht="18" customHeight="1">
      <c r="AU183" s="30"/>
      <c r="AV183" s="30"/>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row>
    <row r="184" spans="47:81" ht="18" customHeight="1">
      <c r="AU184" s="30"/>
      <c r="AV184" s="30"/>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row>
    <row r="185" spans="47:81" ht="18" customHeight="1">
      <c r="AU185" s="30"/>
      <c r="AV185" s="30"/>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row>
    <row r="186" spans="47:81" ht="18" customHeight="1">
      <c r="AU186" s="30"/>
      <c r="AV186" s="30"/>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row>
    <row r="187" spans="47:81" ht="18" customHeight="1">
      <c r="AU187" s="30"/>
      <c r="AV187" s="30"/>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row>
    <row r="188" spans="47:81" ht="18" customHeight="1">
      <c r="AU188" s="30"/>
      <c r="AV188" s="30"/>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row>
    <row r="189" spans="47:81" ht="18" customHeight="1">
      <c r="AU189" s="30"/>
      <c r="AV189" s="30"/>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row>
    <row r="190" spans="47:81" ht="18" customHeight="1">
      <c r="AU190" s="30"/>
      <c r="AV190" s="30"/>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row>
    <row r="191" spans="47:81" ht="18" customHeight="1">
      <c r="AU191" s="30"/>
      <c r="AV191" s="30"/>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row>
    <row r="192" spans="47:81" ht="18" customHeight="1">
      <c r="AU192" s="30"/>
      <c r="AV192" s="30"/>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row>
    <row r="193" spans="47:81" ht="18" customHeight="1">
      <c r="AU193" s="30"/>
      <c r="AV193" s="30"/>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row>
    <row r="194" spans="47:81" ht="18" customHeight="1">
      <c r="AU194" s="30"/>
      <c r="AV194" s="30"/>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row>
    <row r="195" spans="47:81" ht="18" customHeight="1">
      <c r="AU195" s="30"/>
      <c r="AV195" s="30"/>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row>
    <row r="196" spans="47:81" ht="18" customHeight="1">
      <c r="AU196" s="30"/>
      <c r="AV196" s="30"/>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row>
    <row r="197" spans="47:81" ht="18" customHeight="1">
      <c r="AU197" s="30"/>
      <c r="AV197" s="30"/>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row>
    <row r="198" spans="47:81" ht="18" customHeight="1">
      <c r="AU198" s="30"/>
      <c r="AV198" s="30"/>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row>
    <row r="199" spans="47:81" ht="18" customHeight="1">
      <c r="AU199" s="30"/>
      <c r="AV199" s="30"/>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row>
    <row r="200" spans="47:81" ht="18" customHeight="1">
      <c r="AU200" s="30"/>
      <c r="AV200" s="30"/>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row>
    <row r="201" spans="47:81" ht="18" customHeight="1">
      <c r="AU201" s="30"/>
      <c r="AV201" s="30"/>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row>
    <row r="202" spans="47:81" ht="18" customHeight="1">
      <c r="AU202" s="30"/>
      <c r="AV202" s="30"/>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row>
    <row r="203" spans="47:81" ht="18" customHeight="1">
      <c r="AU203" s="30"/>
      <c r="AV203" s="30"/>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row>
    <row r="204" spans="47:81" ht="18" customHeight="1">
      <c r="AU204" s="30"/>
      <c r="AV204" s="30"/>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row>
    <row r="205" spans="47:81" ht="18" customHeight="1">
      <c r="AU205" s="30"/>
      <c r="AV205" s="30"/>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row>
    <row r="206" spans="47:81" ht="18" customHeight="1">
      <c r="AU206" s="30"/>
      <c r="AV206" s="30"/>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row>
    <row r="207" spans="47:81" ht="18" customHeight="1">
      <c r="AU207" s="30"/>
      <c r="AV207" s="30"/>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row>
    <row r="208" spans="47:81" ht="18" customHeight="1">
      <c r="AU208" s="30"/>
      <c r="AV208" s="30"/>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row>
    <row r="209" spans="47:81" ht="18" customHeight="1">
      <c r="AU209" s="30"/>
      <c r="AV209" s="30"/>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row>
    <row r="210" spans="47:81" ht="18" customHeight="1">
      <c r="AU210" s="30"/>
      <c r="AV210" s="30"/>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row>
    <row r="211" spans="47:81" ht="18" customHeight="1">
      <c r="AU211" s="30"/>
      <c r="AV211" s="30"/>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row>
    <row r="212" spans="47:81" ht="18" customHeight="1">
      <c r="AU212" s="30"/>
      <c r="AV212" s="30"/>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row>
    <row r="213" spans="47:81" ht="18" customHeight="1">
      <c r="AU213" s="30"/>
      <c r="AV213" s="30"/>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row>
    <row r="214" spans="47:81" ht="18" customHeight="1">
      <c r="AU214" s="30"/>
      <c r="AV214" s="30"/>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row>
    <row r="215" spans="47:81" ht="18" customHeight="1">
      <c r="AU215" s="30"/>
      <c r="AV215" s="30"/>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row>
    <row r="216" spans="47:81" ht="18" customHeight="1">
      <c r="AU216" s="30"/>
      <c r="AV216" s="30"/>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row>
    <row r="217" spans="47:81" ht="18" customHeight="1">
      <c r="AU217" s="30"/>
      <c r="AV217" s="30"/>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row>
    <row r="218" spans="47:81" ht="18" customHeight="1">
      <c r="AU218" s="30"/>
      <c r="AV218" s="30"/>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row>
    <row r="219" spans="47:81" ht="18" customHeight="1">
      <c r="AU219" s="30"/>
      <c r="AV219" s="30"/>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row>
    <row r="220" spans="47:81" ht="18" customHeight="1">
      <c r="AU220" s="30"/>
      <c r="AV220" s="30"/>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row>
    <row r="221" spans="47:81" ht="18" customHeight="1">
      <c r="AU221" s="30"/>
      <c r="AV221" s="30"/>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row>
    <row r="222" spans="47:81" ht="18" customHeight="1">
      <c r="AU222" s="30"/>
      <c r="AV222" s="30"/>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row>
    <row r="223" spans="47:81" ht="18" customHeight="1">
      <c r="AU223" s="30"/>
      <c r="AV223" s="30"/>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row>
    <row r="224" spans="47:81" ht="18" customHeight="1">
      <c r="AU224" s="30"/>
      <c r="AV224" s="30"/>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row>
    <row r="225" spans="47:81" ht="18" customHeight="1">
      <c r="AU225" s="30"/>
      <c r="AV225" s="30"/>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row>
    <row r="226" spans="47:81" ht="18" customHeight="1">
      <c r="AU226" s="30"/>
      <c r="AV226" s="30"/>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row>
    <row r="227" spans="47:81" ht="18" customHeight="1">
      <c r="AU227" s="30"/>
      <c r="AV227" s="30"/>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row>
    <row r="228" spans="47:81" ht="18" customHeight="1">
      <c r="AU228" s="30"/>
      <c r="AV228" s="30"/>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row>
    <row r="229" spans="47:81" ht="18" customHeight="1">
      <c r="AU229" s="30"/>
      <c r="AV229" s="30"/>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row>
    <row r="230" spans="47:81" ht="18" customHeight="1">
      <c r="AU230" s="30"/>
      <c r="AV230" s="30"/>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row>
    <row r="231" spans="47:81" ht="18" customHeight="1">
      <c r="AU231" s="30"/>
      <c r="AV231" s="30"/>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row>
    <row r="232" spans="47:81" ht="18" customHeight="1">
      <c r="AU232" s="30"/>
      <c r="AV232" s="30"/>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row>
    <row r="233" spans="47:81" ht="18" customHeight="1">
      <c r="AU233" s="30"/>
      <c r="AV233" s="30"/>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row>
    <row r="234" spans="47:81" ht="18" customHeight="1">
      <c r="AU234" s="30"/>
      <c r="AV234" s="30"/>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row>
    <row r="235" spans="47:81" ht="18" customHeight="1">
      <c r="AU235" s="30"/>
      <c r="AV235" s="30"/>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row>
    <row r="236" spans="47:81" ht="18" customHeight="1">
      <c r="AU236" s="30"/>
      <c r="AV236" s="30"/>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row>
    <row r="237" spans="47:81" ht="18" customHeight="1">
      <c r="AU237" s="30"/>
      <c r="AV237" s="30"/>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row>
    <row r="238" spans="47:81" ht="18" customHeight="1">
      <c r="AU238" s="30"/>
      <c r="AV238" s="30"/>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row>
    <row r="239" spans="47:81" ht="18" customHeight="1">
      <c r="AU239" s="30"/>
      <c r="AV239" s="30"/>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row>
    <row r="240" spans="47:81" ht="18" customHeight="1">
      <c r="AU240" s="30"/>
      <c r="AV240" s="30"/>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row>
    <row r="241" spans="47:81" ht="18" customHeight="1">
      <c r="AU241" s="30"/>
      <c r="AV241" s="30"/>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row>
    <row r="242" spans="47:81" ht="18" customHeight="1">
      <c r="AU242" s="30"/>
      <c r="AV242" s="30"/>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row>
    <row r="243" spans="47:81" ht="18" customHeight="1">
      <c r="AU243" s="30"/>
      <c r="AV243" s="30"/>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row>
    <row r="244" spans="47:81" ht="18" customHeight="1">
      <c r="AU244" s="30"/>
      <c r="AV244" s="30"/>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row>
    <row r="245" spans="47:81" ht="18" customHeight="1">
      <c r="AU245" s="30"/>
      <c r="AV245" s="30"/>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row>
    <row r="246" spans="47:81" ht="18" customHeight="1">
      <c r="AU246" s="30"/>
      <c r="AV246" s="30"/>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row>
    <row r="247" spans="47:81" ht="18" customHeight="1">
      <c r="AU247" s="30"/>
      <c r="AV247" s="30"/>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row>
    <row r="248" spans="47:81" ht="18" customHeight="1">
      <c r="AU248" s="30"/>
      <c r="AV248" s="30"/>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row>
    <row r="249" spans="47:81" ht="18" customHeight="1">
      <c r="AU249" s="30"/>
      <c r="AV249" s="30"/>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row>
    <row r="250" spans="47:81" ht="18" customHeight="1">
      <c r="AU250" s="30"/>
      <c r="AV250" s="30"/>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row>
    <row r="251" spans="47:81" ht="18" customHeight="1">
      <c r="AU251" s="30"/>
      <c r="AV251" s="30"/>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row>
    <row r="252" spans="47:81" ht="18" customHeight="1">
      <c r="AU252" s="30"/>
      <c r="AV252" s="30"/>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row>
    <row r="253" spans="47:81" ht="18" customHeight="1">
      <c r="AU253" s="30"/>
      <c r="AV253" s="30"/>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row>
    <row r="254" spans="47:81" ht="18" customHeight="1">
      <c r="AU254" s="30"/>
      <c r="AV254" s="30"/>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row>
    <row r="255" spans="47:81" ht="18" customHeight="1">
      <c r="AU255" s="30"/>
      <c r="AV255" s="30"/>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row>
    <row r="256" spans="47:81" ht="18" customHeight="1">
      <c r="AU256" s="30"/>
      <c r="AV256" s="30"/>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row>
    <row r="257" spans="47:81" ht="18" customHeight="1">
      <c r="AU257" s="30"/>
      <c r="AV257" s="30"/>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row>
    <row r="258" spans="47:81" ht="18" customHeight="1">
      <c r="AU258" s="30"/>
      <c r="AV258" s="30"/>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row>
    <row r="259" spans="47:81" ht="18" customHeight="1">
      <c r="AU259" s="30"/>
      <c r="AV259" s="30"/>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row>
    <row r="260" spans="47:81" ht="18" customHeight="1">
      <c r="AU260" s="30"/>
      <c r="AV260" s="30"/>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row>
    <row r="261" spans="47:81" ht="18" customHeight="1">
      <c r="AU261" s="30"/>
      <c r="AV261" s="30"/>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row>
    <row r="262" spans="47:81" ht="18" customHeight="1">
      <c r="AU262" s="30"/>
      <c r="AV262" s="30"/>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row>
    <row r="263" spans="47:81" ht="18" customHeight="1">
      <c r="AU263" s="30"/>
      <c r="AV263" s="30"/>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row>
    <row r="264" spans="47:81" ht="18" customHeight="1">
      <c r="AU264" s="30"/>
      <c r="AV264" s="30"/>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row>
    <row r="265" spans="47:81" ht="18" customHeight="1">
      <c r="AU265" s="30"/>
      <c r="AV265" s="30"/>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row>
    <row r="266" spans="47:81" ht="18" customHeight="1">
      <c r="AU266" s="30"/>
      <c r="AV266" s="30"/>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row>
    <row r="267" spans="47:81" ht="18" customHeight="1">
      <c r="AU267" s="30"/>
      <c r="AV267" s="30"/>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row>
    <row r="268" spans="47:81" ht="18" customHeight="1">
      <c r="AU268" s="30"/>
      <c r="AV268" s="30"/>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row>
    <row r="269" spans="47:81" ht="18" customHeight="1">
      <c r="AU269" s="30"/>
      <c r="AV269" s="30"/>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row>
    <row r="270" spans="47:81" ht="18" customHeight="1">
      <c r="AU270" s="30"/>
      <c r="AV270" s="30"/>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row>
    <row r="271" spans="47:81" ht="18" customHeight="1">
      <c r="AU271" s="30"/>
      <c r="AV271" s="30"/>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row>
    <row r="272" spans="47:81" ht="18" customHeight="1">
      <c r="AU272" s="30"/>
      <c r="AV272" s="30"/>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row>
    <row r="273" spans="47:81" ht="18" customHeight="1">
      <c r="AU273" s="30"/>
      <c r="AV273" s="30"/>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row>
    <row r="274" spans="47:81" ht="18" customHeight="1">
      <c r="AU274" s="30"/>
      <c r="AV274" s="30"/>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row>
    <row r="275" spans="47:81" ht="18" customHeight="1">
      <c r="AU275" s="30"/>
      <c r="AV275" s="30"/>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row>
    <row r="276" spans="47:81" ht="18" customHeight="1">
      <c r="AU276" s="30"/>
      <c r="AV276" s="30"/>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row>
    <row r="277" spans="47:81" ht="18" customHeight="1">
      <c r="AU277" s="30"/>
      <c r="AV277" s="30"/>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row>
    <row r="278" spans="47:81" ht="18" customHeight="1">
      <c r="AU278" s="30"/>
      <c r="AV278" s="30"/>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row>
    <row r="279" spans="47:81" ht="18" customHeight="1">
      <c r="AU279" s="30"/>
      <c r="AV279" s="30"/>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row>
    <row r="280" spans="47:81" ht="18" customHeight="1">
      <c r="AU280" s="30"/>
      <c r="AV280" s="30"/>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row>
    <row r="281" spans="47:81" ht="18" customHeight="1">
      <c r="AU281" s="30"/>
      <c r="AV281" s="30"/>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row>
    <row r="282" spans="47:81" ht="18" customHeight="1">
      <c r="AU282" s="30"/>
      <c r="AV282" s="30"/>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row>
    <row r="283" spans="47:81" ht="18" customHeight="1">
      <c r="AU283" s="30"/>
      <c r="AV283" s="30"/>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row>
    <row r="284" spans="47:81" ht="18" customHeight="1">
      <c r="AU284" s="30"/>
      <c r="AV284" s="30"/>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row>
    <row r="285" spans="47:81" ht="18" customHeight="1">
      <c r="AU285" s="30"/>
      <c r="AV285" s="30"/>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row>
    <row r="286" spans="47:81" ht="18" customHeight="1">
      <c r="AU286" s="30"/>
      <c r="AV286" s="30"/>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row>
    <row r="287" spans="47:81" ht="18" customHeight="1">
      <c r="AU287" s="30"/>
      <c r="AV287" s="30"/>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row>
    <row r="288" spans="47:81" ht="18" customHeight="1">
      <c r="AU288" s="30"/>
      <c r="AV288" s="30"/>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row>
    <row r="289" spans="47:81" ht="18" customHeight="1">
      <c r="AU289" s="30"/>
      <c r="AV289" s="30"/>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row>
    <row r="290" spans="47:81" ht="18" customHeight="1">
      <c r="AU290" s="30"/>
      <c r="AV290" s="30"/>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row>
    <row r="291" spans="47:81" ht="18" customHeight="1">
      <c r="AU291" s="30"/>
      <c r="AV291" s="30"/>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row>
    <row r="292" spans="47:81" ht="18" customHeight="1">
      <c r="AU292" s="30"/>
      <c r="AV292" s="30"/>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row>
    <row r="293" spans="47:81" ht="18" customHeight="1">
      <c r="AU293" s="30"/>
      <c r="AV293" s="30"/>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row>
    <row r="294" spans="47:81" ht="18" customHeight="1">
      <c r="AU294" s="30"/>
      <c r="AV294" s="30"/>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row>
    <row r="295" spans="47:81" ht="18" customHeight="1">
      <c r="AU295" s="30"/>
      <c r="AV295" s="30"/>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row>
    <row r="296" spans="47:81" ht="18" customHeight="1">
      <c r="AU296" s="30"/>
      <c r="AV296" s="30"/>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row>
    <row r="297" spans="47:81" ht="18" customHeight="1">
      <c r="AU297" s="30"/>
      <c r="AV297" s="30"/>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row>
    <row r="298" spans="47:81" ht="18" customHeight="1">
      <c r="AU298" s="30"/>
      <c r="AV298" s="30"/>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row>
    <row r="299" spans="47:81" ht="18" customHeight="1">
      <c r="AU299" s="30"/>
      <c r="AV299" s="30"/>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row>
    <row r="300" spans="47:81" ht="18" customHeight="1">
      <c r="AU300" s="30"/>
      <c r="AV300" s="30"/>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row>
    <row r="301" spans="47:81" ht="18" customHeight="1">
      <c r="AU301" s="30"/>
      <c r="AV301" s="30"/>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row>
    <row r="302" spans="47:81" ht="18" customHeight="1">
      <c r="AU302" s="30"/>
      <c r="AV302" s="30"/>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row>
    <row r="303" spans="47:81" ht="18" customHeight="1">
      <c r="AU303" s="30"/>
      <c r="AV303" s="30"/>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row>
    <row r="304" spans="47:81" ht="18" customHeight="1">
      <c r="AU304" s="30"/>
      <c r="AV304" s="30"/>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row>
    <row r="305" spans="47:81" ht="18" customHeight="1">
      <c r="AU305" s="30"/>
      <c r="AV305" s="30"/>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row>
    <row r="306" spans="47:81" ht="18" customHeight="1">
      <c r="AU306" s="30"/>
      <c r="AV306" s="30"/>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row>
    <row r="307" spans="47:81" ht="18" customHeight="1">
      <c r="AU307" s="30"/>
      <c r="AV307" s="30"/>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row>
    <row r="308" spans="47:81" ht="18" customHeight="1">
      <c r="AU308" s="30"/>
      <c r="AV308" s="30"/>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row>
    <row r="309" spans="47:81" ht="18" customHeight="1">
      <c r="AU309" s="30"/>
      <c r="AV309" s="30"/>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row>
    <row r="310" spans="47:81" ht="18" customHeight="1">
      <c r="AU310" s="30"/>
      <c r="AV310" s="30"/>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row>
    <row r="311" spans="47:81" ht="18" customHeight="1">
      <c r="AU311" s="30"/>
      <c r="AV311" s="30"/>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row>
    <row r="312" spans="47:81" ht="18" customHeight="1">
      <c r="AU312" s="30"/>
      <c r="AV312" s="30"/>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row>
    <row r="313" spans="47:81" ht="18" customHeight="1">
      <c r="AU313" s="30"/>
      <c r="AV313" s="30"/>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row>
    <row r="314" spans="47:81" ht="18" customHeight="1">
      <c r="AU314" s="30"/>
      <c r="AV314" s="30"/>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row>
    <row r="315" spans="47:81" ht="18" customHeight="1">
      <c r="AU315" s="30"/>
      <c r="AV315" s="30"/>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row>
    <row r="316" spans="47:81" ht="18" customHeight="1">
      <c r="AU316" s="30"/>
      <c r="AV316" s="30"/>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row>
    <row r="317" spans="47:81" ht="18" customHeight="1">
      <c r="AU317" s="30"/>
      <c r="AV317" s="30"/>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row>
    <row r="318" spans="47:81" ht="18" customHeight="1">
      <c r="AU318" s="30"/>
      <c r="AV318" s="30"/>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row>
    <row r="319" spans="47:81" ht="18" customHeight="1">
      <c r="AU319" s="30"/>
      <c r="AV319" s="30"/>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row>
    <row r="320" spans="47:81" ht="18" customHeight="1">
      <c r="AU320" s="30"/>
      <c r="AV320" s="30"/>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row>
    <row r="321" spans="47:81" ht="18" customHeight="1">
      <c r="AU321" s="30"/>
      <c r="AV321" s="30"/>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row>
    <row r="322" spans="47:81" ht="18" customHeight="1">
      <c r="AU322" s="30"/>
      <c r="AV322" s="30"/>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row>
    <row r="323" spans="47:81" ht="18" customHeight="1">
      <c r="AU323" s="30"/>
      <c r="AV323" s="30"/>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row>
    <row r="324" spans="47:81" ht="18" customHeight="1">
      <c r="AU324" s="30"/>
      <c r="AV324" s="30"/>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row>
    <row r="325" spans="47:81" ht="18" customHeight="1">
      <c r="AU325" s="30"/>
      <c r="AV325" s="30"/>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row>
    <row r="326" spans="47:81" ht="18" customHeight="1">
      <c r="AU326" s="30"/>
      <c r="AV326" s="30"/>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row>
    <row r="327" spans="47:81" ht="18" customHeight="1">
      <c r="AU327" s="30"/>
      <c r="AV327" s="30"/>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row>
    <row r="328" spans="47:81" ht="18" customHeight="1">
      <c r="AU328" s="30"/>
      <c r="AV328" s="30"/>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row>
    <row r="329" spans="47:81" ht="18" customHeight="1">
      <c r="AU329" s="30"/>
      <c r="AV329" s="30"/>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row>
    <row r="330" spans="47:81" ht="18" customHeight="1">
      <c r="AU330" s="30"/>
      <c r="AV330" s="30"/>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row>
    <row r="331" spans="47:81" ht="18" customHeight="1">
      <c r="AU331" s="30"/>
      <c r="AV331" s="30"/>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row>
    <row r="332" spans="47:81" ht="18" customHeight="1">
      <c r="AU332" s="30"/>
      <c r="AV332" s="30"/>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row>
    <row r="333" spans="47:81" ht="18" customHeight="1">
      <c r="AU333" s="30"/>
      <c r="AV333" s="30"/>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row>
    <row r="334" spans="47:81" ht="18" customHeight="1">
      <c r="AU334" s="30"/>
      <c r="AV334" s="30"/>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row>
    <row r="335" spans="47:81" ht="18" customHeight="1">
      <c r="AU335" s="30"/>
      <c r="AV335" s="30"/>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row>
    <row r="336" spans="47:81" ht="18" customHeight="1">
      <c r="AU336" s="30"/>
      <c r="AV336" s="30"/>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row>
    <row r="337" spans="47:81" ht="18" customHeight="1">
      <c r="AU337" s="30"/>
      <c r="AV337" s="30"/>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row>
    <row r="338" spans="47:81" ht="18" customHeight="1">
      <c r="AU338" s="30"/>
      <c r="AV338" s="30"/>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row>
    <row r="339" spans="47:81" ht="18" customHeight="1">
      <c r="AU339" s="30"/>
      <c r="AV339" s="30"/>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row>
    <row r="340" spans="47:81" ht="18" customHeight="1">
      <c r="AU340" s="30"/>
      <c r="AV340" s="30"/>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row>
    <row r="341" spans="47:81" ht="18" customHeight="1">
      <c r="AU341" s="30"/>
      <c r="AV341" s="30"/>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row>
    <row r="342" spans="47:81" ht="18" customHeight="1">
      <c r="AU342" s="30"/>
      <c r="AV342" s="30"/>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row>
    <row r="343" spans="47:81" ht="18" customHeight="1">
      <c r="AU343" s="30"/>
      <c r="AV343" s="30"/>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row>
    <row r="344" spans="47:81" ht="18" customHeight="1">
      <c r="AU344" s="30"/>
      <c r="AV344" s="30"/>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row>
    <row r="345" spans="47:81" ht="18" customHeight="1">
      <c r="AU345" s="30"/>
      <c r="AV345" s="30"/>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row>
    <row r="346" spans="47:81" ht="18" customHeight="1">
      <c r="AU346" s="30"/>
      <c r="AV346" s="30"/>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row>
    <row r="347" spans="47:81" ht="18" customHeight="1">
      <c r="AU347" s="30"/>
      <c r="AV347" s="30"/>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row>
    <row r="348" spans="47:81" ht="18" customHeight="1">
      <c r="AU348" s="30"/>
      <c r="AV348" s="30"/>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row>
    <row r="349" spans="47:81" ht="18" customHeight="1">
      <c r="AU349" s="30"/>
      <c r="AV349" s="30"/>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row>
    <row r="350" spans="47:81" ht="18" customHeight="1">
      <c r="AU350" s="30"/>
      <c r="AV350" s="30"/>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row>
    <row r="351" spans="47:81" ht="18" customHeight="1">
      <c r="AU351" s="30"/>
      <c r="AV351" s="30"/>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row>
    <row r="352" spans="47:81" ht="18" customHeight="1">
      <c r="AU352" s="30"/>
      <c r="AV352" s="30"/>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row>
    <row r="353" spans="47:81" ht="18" customHeight="1">
      <c r="AU353" s="30"/>
      <c r="AV353" s="30"/>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row>
    <row r="354" spans="47:81" ht="18" customHeight="1">
      <c r="AU354" s="30"/>
      <c r="AV354" s="30"/>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row>
    <row r="355" spans="47:81" ht="18" customHeight="1">
      <c r="AU355" s="30"/>
      <c r="AV355" s="30"/>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row>
    <row r="356" spans="47:81" ht="18" customHeight="1">
      <c r="AU356" s="30"/>
      <c r="AV356" s="30"/>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row>
    <row r="357" spans="47:81" ht="18" customHeight="1">
      <c r="AU357" s="30"/>
      <c r="AV357" s="30"/>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row>
    <row r="358" spans="47:81" ht="18" customHeight="1">
      <c r="AU358" s="30"/>
      <c r="AV358" s="30"/>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row>
    <row r="359" spans="47:81" ht="18" customHeight="1">
      <c r="AU359" s="30"/>
      <c r="AV359" s="30"/>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row>
    <row r="360" spans="47:81" ht="18" customHeight="1">
      <c r="AU360" s="30"/>
      <c r="AV360" s="30"/>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row>
    <row r="361" spans="47:81" ht="18" customHeight="1">
      <c r="AU361" s="30"/>
      <c r="AV361" s="30"/>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row>
    <row r="362" spans="47:81" ht="18" customHeight="1">
      <c r="AU362" s="30"/>
      <c r="AV362" s="30"/>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row>
    <row r="363" spans="47:81" ht="18" customHeight="1">
      <c r="AU363" s="30"/>
      <c r="AV363" s="30"/>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row>
    <row r="364" spans="47:81" ht="18" customHeight="1">
      <c r="AU364" s="30"/>
      <c r="AV364" s="30"/>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row>
    <row r="365" spans="47:81" ht="18" customHeight="1">
      <c r="AU365" s="30"/>
      <c r="AV365" s="30"/>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row>
    <row r="366" spans="47:81" ht="18" customHeight="1">
      <c r="AU366" s="30"/>
      <c r="AV366" s="30"/>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row>
    <row r="367" spans="47:81" ht="18" customHeight="1">
      <c r="AU367" s="30"/>
      <c r="AV367" s="30"/>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row>
    <row r="368" spans="47:81" ht="18" customHeight="1">
      <c r="AU368" s="30"/>
      <c r="AV368" s="30"/>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row>
    <row r="369" spans="47:81" ht="18" customHeight="1">
      <c r="AU369" s="30"/>
      <c r="AV369" s="30"/>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row>
    <row r="370" spans="47:81" ht="18" customHeight="1">
      <c r="AU370" s="30"/>
      <c r="AV370" s="30"/>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row>
    <row r="371" spans="47:81" ht="18" customHeight="1">
      <c r="AU371" s="30"/>
      <c r="AV371" s="30"/>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row>
    <row r="372" spans="47:81" ht="18" customHeight="1">
      <c r="AU372" s="30"/>
      <c r="AV372" s="30"/>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row>
    <row r="373" spans="47:81" ht="18" customHeight="1">
      <c r="AU373" s="30"/>
      <c r="AV373" s="30"/>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row>
    <row r="374" spans="47:81" ht="18" customHeight="1">
      <c r="AU374" s="30"/>
      <c r="AV374" s="30"/>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row>
    <row r="375" spans="47:81" ht="18" customHeight="1">
      <c r="AU375" s="30"/>
      <c r="AV375" s="30"/>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row>
    <row r="376" spans="47:81" ht="18" customHeight="1">
      <c r="AU376" s="30"/>
      <c r="AV376" s="30"/>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row>
    <row r="377" spans="47:81" ht="18" customHeight="1">
      <c r="AU377" s="30"/>
      <c r="AV377" s="30"/>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row>
    <row r="378" spans="47:81" ht="18" customHeight="1">
      <c r="AU378" s="30"/>
      <c r="AV378" s="30"/>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row>
    <row r="379" spans="47:81" ht="18" customHeight="1">
      <c r="AU379" s="30"/>
      <c r="AV379" s="30"/>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row>
    <row r="380" spans="47:81" ht="18" customHeight="1">
      <c r="AU380" s="30"/>
      <c r="AV380" s="30"/>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row>
    <row r="381" spans="47:81" ht="18" customHeight="1">
      <c r="AU381" s="30"/>
      <c r="AV381" s="30"/>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row>
    <row r="382" spans="47:81" ht="18" customHeight="1">
      <c r="AU382" s="30"/>
      <c r="AV382" s="30"/>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row>
    <row r="383" spans="47:81" ht="18" customHeight="1">
      <c r="AU383" s="30"/>
      <c r="AV383" s="30"/>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row>
    <row r="384" spans="47:81" ht="18" customHeight="1">
      <c r="AU384" s="30"/>
      <c r="AV384" s="30"/>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row>
    <row r="385" spans="47:81" ht="18" customHeight="1">
      <c r="AU385" s="30"/>
      <c r="AV385" s="30"/>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row>
    <row r="386" spans="47:81" ht="18" customHeight="1">
      <c r="AU386" s="30"/>
      <c r="AV386" s="30"/>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row>
    <row r="387" spans="47:81" ht="18" customHeight="1">
      <c r="AU387" s="30"/>
      <c r="AV387" s="30"/>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row>
    <row r="388" spans="47:81" ht="18" customHeight="1">
      <c r="AU388" s="30"/>
      <c r="AV388" s="30"/>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row>
    <row r="389" spans="47:81" ht="18" customHeight="1">
      <c r="AU389" s="30"/>
      <c r="AV389" s="30"/>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row>
    <row r="390" spans="47:81" ht="18" customHeight="1">
      <c r="AU390" s="30"/>
      <c r="AV390" s="30"/>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row>
    <row r="391" spans="47:81" ht="18" customHeight="1">
      <c r="AU391" s="30"/>
      <c r="AV391" s="30"/>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row>
    <row r="392" spans="47:81" ht="18" customHeight="1">
      <c r="AU392" s="30"/>
      <c r="AV392" s="30"/>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row>
    <row r="393" spans="47:81" ht="18" customHeight="1">
      <c r="AU393" s="30"/>
      <c r="AV393" s="30"/>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row>
    <row r="394" spans="47:81" ht="18" customHeight="1">
      <c r="AU394" s="30"/>
      <c r="AV394" s="30"/>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row>
    <row r="395" spans="47:81" ht="18" customHeight="1">
      <c r="AU395" s="30"/>
      <c r="AV395" s="30"/>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row>
    <row r="396" spans="47:81" ht="18" customHeight="1">
      <c r="AU396" s="30"/>
      <c r="AV396" s="30"/>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row>
    <row r="397" spans="47:81" ht="18" customHeight="1">
      <c r="AU397" s="30"/>
      <c r="AV397" s="30"/>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row>
    <row r="398" spans="47:81" ht="18" customHeight="1">
      <c r="AU398" s="30"/>
      <c r="AV398" s="30"/>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row>
    <row r="399" spans="47:81" ht="18" customHeight="1">
      <c r="AU399" s="30"/>
      <c r="AV399" s="30"/>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row>
    <row r="400" spans="47:81" ht="18" customHeight="1">
      <c r="AU400" s="30"/>
      <c r="AV400" s="30"/>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row>
    <row r="401" spans="47:81" ht="18" customHeight="1">
      <c r="AU401" s="30"/>
      <c r="AV401" s="30"/>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row>
    <row r="402" spans="47:81" ht="18" customHeight="1">
      <c r="AU402" s="30"/>
      <c r="AV402" s="30"/>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row>
    <row r="403" spans="47:81" ht="18" customHeight="1">
      <c r="AU403" s="30"/>
      <c r="AV403" s="30"/>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row>
    <row r="404" spans="47:81" ht="18" customHeight="1">
      <c r="AU404" s="30"/>
      <c r="AV404" s="30"/>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row>
    <row r="405" spans="47:81" ht="18" customHeight="1">
      <c r="AU405" s="30"/>
      <c r="AV405" s="30"/>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row>
    <row r="406" spans="47:81" ht="18" customHeight="1">
      <c r="AU406" s="30"/>
      <c r="AV406" s="30"/>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row>
    <row r="407" spans="47:81" ht="18" customHeight="1">
      <c r="AU407" s="30"/>
      <c r="AV407" s="30"/>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row>
    <row r="408" spans="47:81" ht="18" customHeight="1">
      <c r="AU408" s="30"/>
      <c r="AV408" s="30"/>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row>
    <row r="409" spans="47:81" ht="18" customHeight="1">
      <c r="AU409" s="30"/>
      <c r="AV409" s="30"/>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row>
    <row r="410" spans="47:81" ht="18" customHeight="1">
      <c r="AU410" s="30"/>
      <c r="AV410" s="30"/>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row>
    <row r="411" spans="47:81" ht="18" customHeight="1">
      <c r="AU411" s="30"/>
      <c r="AV411" s="30"/>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row>
    <row r="412" spans="47:81" ht="18" customHeight="1">
      <c r="AU412" s="30"/>
      <c r="AV412" s="30"/>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row>
    <row r="413" spans="47:81" ht="18" customHeight="1">
      <c r="AU413" s="30"/>
      <c r="AV413" s="30"/>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row>
    <row r="414" spans="47:81" ht="18" customHeight="1">
      <c r="AU414" s="30"/>
      <c r="AV414" s="30"/>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row>
    <row r="415" spans="47:81" ht="18" customHeight="1">
      <c r="AU415" s="30"/>
      <c r="AV415" s="30"/>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row>
    <row r="416" spans="47:81" ht="18" customHeight="1">
      <c r="AU416" s="30"/>
      <c r="AV416" s="30"/>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row>
    <row r="417" spans="47:81" ht="18" customHeight="1">
      <c r="AU417" s="30"/>
      <c r="AV417" s="30"/>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row>
    <row r="418" spans="47:81" ht="18" customHeight="1">
      <c r="AU418" s="30"/>
      <c r="AV418" s="30"/>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row>
    <row r="419" spans="47:81" ht="18" customHeight="1">
      <c r="AU419" s="30"/>
      <c r="AV419" s="30"/>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row>
    <row r="420" spans="47:81" ht="18" customHeight="1">
      <c r="AU420" s="30"/>
      <c r="AV420" s="30"/>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row>
    <row r="421" spans="47:81" ht="18" customHeight="1">
      <c r="AU421" s="30"/>
      <c r="AV421" s="30"/>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row>
    <row r="422" spans="47:81" ht="18" customHeight="1">
      <c r="AU422" s="30"/>
      <c r="AV422" s="30"/>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row>
    <row r="423" spans="47:81" ht="18" customHeight="1">
      <c r="AU423" s="30"/>
      <c r="AV423" s="30"/>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row>
    <row r="424" spans="47:81" ht="18" customHeight="1">
      <c r="AU424" s="30"/>
      <c r="AV424" s="30"/>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row>
    <row r="425" spans="47:81" ht="18" customHeight="1">
      <c r="AU425" s="30"/>
      <c r="AV425" s="30"/>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row>
    <row r="426" spans="47:81" ht="18" customHeight="1">
      <c r="AU426" s="30"/>
      <c r="AV426" s="30"/>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row>
    <row r="427" spans="47:81" ht="18" customHeight="1">
      <c r="AU427" s="30"/>
      <c r="AV427" s="30"/>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row>
    <row r="428" spans="47:81" ht="18" customHeight="1">
      <c r="AU428" s="30"/>
      <c r="AV428" s="30"/>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row>
    <row r="429" spans="47:81" ht="18" customHeight="1">
      <c r="AU429" s="30"/>
      <c r="AV429" s="30"/>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row>
    <row r="430" spans="47:81" ht="18" customHeight="1">
      <c r="AU430" s="30"/>
      <c r="AV430" s="30"/>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row>
    <row r="431" spans="47:81" ht="18" customHeight="1">
      <c r="AU431" s="30"/>
      <c r="AV431" s="30"/>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row>
    <row r="432" spans="47:81" ht="18" customHeight="1">
      <c r="AU432" s="30"/>
      <c r="AV432" s="30"/>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row>
    <row r="433" spans="47:81" ht="18" customHeight="1">
      <c r="AU433" s="30"/>
      <c r="AV433" s="30"/>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row>
    <row r="434" spans="47:81" ht="18" customHeight="1">
      <c r="AU434" s="30"/>
      <c r="AV434" s="30"/>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row>
    <row r="435" spans="47:81" ht="18" customHeight="1">
      <c r="AU435" s="30"/>
      <c r="AV435" s="30"/>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row>
    <row r="436" spans="47:81" ht="18" customHeight="1">
      <c r="AU436" s="30"/>
      <c r="AV436" s="30"/>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row>
    <row r="437" spans="47:81" ht="18" customHeight="1">
      <c r="AU437" s="30"/>
      <c r="AV437" s="30"/>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row>
    <row r="438" spans="47:81" ht="18" customHeight="1">
      <c r="AU438" s="30"/>
      <c r="AV438" s="30"/>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row>
    <row r="439" spans="47:81" ht="18" customHeight="1">
      <c r="AU439" s="30"/>
      <c r="AV439" s="30"/>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row>
    <row r="440" spans="47:81" ht="18" customHeight="1">
      <c r="AU440" s="30"/>
      <c r="AV440" s="30"/>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row>
    <row r="441" spans="47:81" ht="18" customHeight="1">
      <c r="AU441" s="30"/>
      <c r="AV441" s="30"/>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row>
    <row r="442" spans="47:81" ht="18" customHeight="1">
      <c r="AU442" s="30"/>
      <c r="AV442" s="30"/>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row>
    <row r="443" spans="47:81" ht="18" customHeight="1">
      <c r="AU443" s="30"/>
      <c r="AV443" s="30"/>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row>
    <row r="444" spans="47:81" ht="18" customHeight="1">
      <c r="AU444" s="30"/>
      <c r="AV444" s="30"/>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row>
    <row r="445" spans="47:81" ht="18" customHeight="1">
      <c r="AU445" s="30"/>
      <c r="AV445" s="30"/>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row>
    <row r="446" spans="47:81" ht="18" customHeight="1">
      <c r="AU446" s="30"/>
      <c r="AV446" s="30"/>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row>
    <row r="447" spans="47:81" ht="18" customHeight="1">
      <c r="AU447" s="30"/>
      <c r="AV447" s="30"/>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row>
    <row r="448" spans="47:81" ht="18" customHeight="1">
      <c r="AU448" s="30"/>
      <c r="AV448" s="30"/>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row>
    <row r="449" spans="47:81" ht="18" customHeight="1">
      <c r="AU449" s="30"/>
      <c r="AV449" s="30"/>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row>
    <row r="450" spans="47:81" ht="18" customHeight="1">
      <c r="AU450" s="30"/>
      <c r="AV450" s="30"/>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row>
    <row r="451" spans="47:81" ht="18" customHeight="1">
      <c r="AU451" s="30"/>
      <c r="AV451" s="30"/>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row>
    <row r="452" spans="47:81" ht="18" customHeight="1">
      <c r="AU452" s="30"/>
      <c r="AV452" s="30"/>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row>
    <row r="453" spans="47:81" ht="18" customHeight="1">
      <c r="AU453" s="30"/>
      <c r="AV453" s="30"/>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row>
    <row r="454" spans="47:81" ht="18" customHeight="1">
      <c r="AU454" s="30"/>
      <c r="AV454" s="30"/>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row>
    <row r="455" spans="47:81" ht="18" customHeight="1">
      <c r="AU455" s="30"/>
      <c r="AV455" s="30"/>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row>
    <row r="456" spans="47:81" ht="18" customHeight="1">
      <c r="AU456" s="30"/>
      <c r="AV456" s="30"/>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row>
    <row r="457" spans="47:81" ht="18" customHeight="1">
      <c r="AU457" s="30"/>
      <c r="AV457" s="30"/>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row>
    <row r="458" spans="47:81" ht="18" customHeight="1">
      <c r="AU458" s="30"/>
      <c r="AV458" s="30"/>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row>
    <row r="459" spans="47:81" ht="18" customHeight="1">
      <c r="AU459" s="30"/>
      <c r="AV459" s="30"/>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row>
    <row r="460" spans="47:81" ht="18" customHeight="1">
      <c r="AU460" s="30"/>
      <c r="AV460" s="30"/>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row>
    <row r="461" spans="47:81" ht="18" customHeight="1">
      <c r="AU461" s="30"/>
      <c r="AV461" s="30"/>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row>
    <row r="462" spans="47:81" ht="18" customHeight="1">
      <c r="AU462" s="30"/>
      <c r="AV462" s="30"/>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row>
    <row r="463" spans="47:81" ht="18" customHeight="1">
      <c r="AU463" s="30"/>
      <c r="AV463" s="30"/>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row>
    <row r="464" spans="47:81" ht="18" customHeight="1">
      <c r="AU464" s="30"/>
      <c r="AV464" s="30"/>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row>
    <row r="465" spans="47:81" ht="18" customHeight="1">
      <c r="AU465" s="30"/>
      <c r="AV465" s="30"/>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row>
    <row r="466" spans="47:81" ht="18" customHeight="1">
      <c r="AU466" s="30"/>
      <c r="AV466" s="30"/>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row>
    <row r="467" spans="47:81" ht="18" customHeight="1">
      <c r="AU467" s="30"/>
      <c r="AV467" s="30"/>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row>
    <row r="468" spans="47:81" ht="18" customHeight="1">
      <c r="AU468" s="30"/>
      <c r="AV468" s="30"/>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row>
    <row r="469" spans="47:81" ht="18" customHeight="1">
      <c r="AU469" s="30"/>
      <c r="AV469" s="30"/>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row>
    <row r="470" spans="47:81" ht="18" customHeight="1">
      <c r="AU470" s="30"/>
      <c r="AV470" s="30"/>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row>
    <row r="471" spans="47:81" ht="18" customHeight="1">
      <c r="AU471" s="30"/>
      <c r="AV471" s="30"/>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row>
    <row r="472" spans="47:81" ht="18" customHeight="1">
      <c r="AU472" s="30"/>
      <c r="AV472" s="30"/>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row>
    <row r="473" spans="47:81" ht="18" customHeight="1">
      <c r="AU473" s="30"/>
      <c r="AV473" s="30"/>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row>
    <row r="474" spans="47:81" ht="18" customHeight="1">
      <c r="AU474" s="30"/>
      <c r="AV474" s="30"/>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row>
    <row r="475" spans="47:81" ht="18" customHeight="1">
      <c r="AU475" s="30"/>
      <c r="AV475" s="30"/>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row>
    <row r="476" spans="47:81" ht="18" customHeight="1">
      <c r="AU476" s="30"/>
      <c r="AV476" s="30"/>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row>
    <row r="477" spans="47:81" ht="18" customHeight="1">
      <c r="AU477" s="30"/>
      <c r="AV477" s="30"/>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row>
    <row r="478" spans="47:81" ht="18" customHeight="1">
      <c r="AU478" s="30"/>
      <c r="AV478" s="30"/>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row>
    <row r="479" spans="47:81" ht="18" customHeight="1">
      <c r="AU479" s="30"/>
      <c r="AV479" s="30"/>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row>
    <row r="480" spans="47:81" ht="18" customHeight="1">
      <c r="AU480" s="30"/>
      <c r="AV480" s="30"/>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row>
    <row r="481" spans="47:81" ht="18" customHeight="1">
      <c r="AU481" s="30"/>
      <c r="AV481" s="30"/>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row>
    <row r="482" spans="47:81" ht="18" customHeight="1">
      <c r="AU482" s="30"/>
      <c r="AV482" s="30"/>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row>
    <row r="483" spans="47:81" ht="18" customHeight="1">
      <c r="AU483" s="30"/>
      <c r="AV483" s="30"/>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row>
    <row r="484" spans="47:81" ht="18" customHeight="1">
      <c r="AU484" s="30"/>
      <c r="AV484" s="30"/>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row>
    <row r="485" spans="47:81" ht="18" customHeight="1">
      <c r="AU485" s="30"/>
      <c r="AV485" s="30"/>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row>
    <row r="486" spans="47:81" ht="18" customHeight="1">
      <c r="AU486" s="30"/>
      <c r="AV486" s="30"/>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row>
    <row r="487" spans="47:81" ht="18" customHeight="1">
      <c r="AU487" s="30"/>
      <c r="AV487" s="30"/>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row>
    <row r="488" spans="47:81" ht="18" customHeight="1">
      <c r="AU488" s="30"/>
      <c r="AV488" s="30"/>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row>
    <row r="489" spans="47:81" ht="18" customHeight="1">
      <c r="AU489" s="30"/>
      <c r="AV489" s="30"/>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row>
    <row r="490" spans="47:81" ht="18" customHeight="1">
      <c r="AU490" s="30"/>
      <c r="AV490" s="30"/>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row>
    <row r="491" spans="47:81" ht="18" customHeight="1">
      <c r="AU491" s="30"/>
      <c r="AV491" s="30"/>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row>
    <row r="492" spans="47:81" ht="18" customHeight="1">
      <c r="AU492" s="30"/>
      <c r="AV492" s="30"/>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row>
    <row r="493" spans="47:81" ht="18" customHeight="1">
      <c r="AU493" s="30"/>
      <c r="AV493" s="30"/>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row>
    <row r="494" spans="47:81" ht="18" customHeight="1">
      <c r="AU494" s="30"/>
      <c r="AV494" s="30"/>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row>
    <row r="495" spans="47:81" ht="18" customHeight="1">
      <c r="AU495" s="30"/>
      <c r="AV495" s="30"/>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row>
    <row r="496" spans="47:81" ht="18" customHeight="1">
      <c r="AU496" s="30"/>
      <c r="AV496" s="30"/>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row>
    <row r="497" spans="47:81" ht="18" customHeight="1">
      <c r="AU497" s="30"/>
      <c r="AV497" s="30"/>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row>
    <row r="498" spans="47:81" ht="18" customHeight="1">
      <c r="AU498" s="30"/>
      <c r="AV498" s="30"/>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row>
    <row r="499" spans="47:81" ht="18" customHeight="1">
      <c r="AU499" s="30"/>
      <c r="AV499" s="30"/>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row>
    <row r="500" spans="47:81" ht="18" customHeight="1">
      <c r="AU500" s="30"/>
      <c r="AV500" s="30"/>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row>
    <row r="501" spans="47:81" ht="18" customHeight="1">
      <c r="AU501" s="30"/>
      <c r="AV501" s="30"/>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row>
    <row r="502" spans="47:81" ht="18" customHeight="1">
      <c r="AU502" s="30"/>
      <c r="AV502" s="30"/>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row>
    <row r="503" spans="47:81" ht="18" customHeight="1">
      <c r="AU503" s="30"/>
      <c r="AV503" s="30"/>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row>
    <row r="504" spans="47:81" ht="18" customHeight="1">
      <c r="AU504" s="30"/>
      <c r="AV504" s="30"/>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row>
    <row r="505" spans="47:81" ht="18" customHeight="1">
      <c r="AU505" s="30"/>
      <c r="AV505" s="30"/>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row>
    <row r="506" spans="47:81" ht="18" customHeight="1">
      <c r="AU506" s="30"/>
      <c r="AV506" s="30"/>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row>
    <row r="507" spans="47:81" ht="18" customHeight="1">
      <c r="AU507" s="30"/>
      <c r="AV507" s="30"/>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row>
    <row r="508" spans="47:81" ht="18" customHeight="1">
      <c r="AU508" s="30"/>
      <c r="AV508" s="30"/>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row>
    <row r="509" spans="47:81" ht="18" customHeight="1">
      <c r="AU509" s="30"/>
      <c r="AV509" s="30"/>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row>
    <row r="510" spans="47:81" ht="18" customHeight="1">
      <c r="AU510" s="30"/>
      <c r="AV510" s="30"/>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row>
    <row r="511" spans="47:81" ht="18" customHeight="1">
      <c r="AU511" s="30"/>
      <c r="AV511" s="30"/>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row>
    <row r="512" spans="47:81" ht="18" customHeight="1">
      <c r="AU512" s="30"/>
      <c r="AV512" s="30"/>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row>
    <row r="513" spans="47:81" ht="18" customHeight="1">
      <c r="AU513" s="30"/>
      <c r="AV513" s="30"/>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row>
    <row r="514" spans="47:81" ht="18" customHeight="1">
      <c r="AU514" s="30"/>
      <c r="AV514" s="30"/>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row>
    <row r="515" spans="47:81" ht="18" customHeight="1">
      <c r="AU515" s="30"/>
      <c r="AV515" s="30"/>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row>
    <row r="516" spans="47:81" ht="18" customHeight="1">
      <c r="AU516" s="30"/>
      <c r="AV516" s="30"/>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row>
    <row r="517" spans="47:81" ht="18" customHeight="1">
      <c r="AU517" s="30"/>
      <c r="AV517" s="30"/>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row>
    <row r="518" spans="47:81" ht="18" customHeight="1">
      <c r="AU518" s="30"/>
      <c r="AV518" s="30"/>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row>
    <row r="519" spans="47:81" ht="18" customHeight="1">
      <c r="AU519" s="30"/>
      <c r="AV519" s="30"/>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row>
    <row r="520" spans="47:81" ht="18" customHeight="1">
      <c r="AU520" s="30"/>
      <c r="AV520" s="30"/>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row>
    <row r="521" spans="47:81" ht="18" customHeight="1">
      <c r="AU521" s="30"/>
      <c r="AV521" s="30"/>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row>
    <row r="522" spans="47:81" ht="18" customHeight="1">
      <c r="AU522" s="30"/>
      <c r="AV522" s="30"/>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row>
    <row r="523" spans="47:81" ht="18" customHeight="1">
      <c r="AU523" s="30"/>
      <c r="AV523" s="30"/>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row>
    <row r="524" spans="47:81" ht="18" customHeight="1">
      <c r="AU524" s="30"/>
      <c r="AV524" s="30"/>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row>
    <row r="525" spans="47:81" ht="18" customHeight="1">
      <c r="AU525" s="30"/>
      <c r="AV525" s="30"/>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row>
    <row r="526" spans="47:81" ht="18" customHeight="1">
      <c r="AU526" s="30"/>
      <c r="AV526" s="30"/>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row>
    <row r="527" spans="47:81" ht="18" customHeight="1">
      <c r="AU527" s="30"/>
      <c r="AV527" s="30"/>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row>
    <row r="528" spans="47:81" ht="18" customHeight="1">
      <c r="AU528" s="30"/>
      <c r="AV528" s="30"/>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row>
    <row r="529" spans="47:81" ht="18" customHeight="1">
      <c r="AU529" s="30"/>
      <c r="AV529" s="30"/>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row>
    <row r="530" spans="47:81" ht="18" customHeight="1">
      <c r="AU530" s="30"/>
      <c r="AV530" s="30"/>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row>
    <row r="531" spans="47:81" ht="18" customHeight="1">
      <c r="AU531" s="30"/>
      <c r="AV531" s="30"/>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row>
    <row r="532" spans="47:81" ht="18" customHeight="1">
      <c r="AU532" s="30"/>
      <c r="AV532" s="30"/>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row>
    <row r="533" spans="47:81" ht="18" customHeight="1">
      <c r="AU533" s="30"/>
      <c r="AV533" s="30"/>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row>
    <row r="534" spans="47:81" ht="18" customHeight="1">
      <c r="AU534" s="30"/>
      <c r="AV534" s="30"/>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row>
    <row r="535" spans="47:81" ht="18" customHeight="1">
      <c r="AU535" s="30"/>
      <c r="AV535" s="30"/>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row>
  </sheetData>
  <mergeCells count="952">
    <mergeCell ref="BB127:BC127"/>
    <mergeCell ref="BD127:BF127"/>
    <mergeCell ref="BG127:BH127"/>
    <mergeCell ref="BI127:BK127"/>
    <mergeCell ref="BL127:BM127"/>
    <mergeCell ref="BN125:BO125"/>
    <mergeCell ref="BP125:BQ125"/>
    <mergeCell ref="BR125:BS125"/>
    <mergeCell ref="BT125:BX125"/>
    <mergeCell ref="BB126:BC126"/>
    <mergeCell ref="BD126:BF126"/>
    <mergeCell ref="BG126:BH126"/>
    <mergeCell ref="BI126:BK126"/>
    <mergeCell ref="BL126:BM126"/>
    <mergeCell ref="BN127:BO127"/>
    <mergeCell ref="BP127:BQ127"/>
    <mergeCell ref="BR127:BS127"/>
    <mergeCell ref="BT127:BX127"/>
    <mergeCell ref="BY127:CC127"/>
    <mergeCell ref="BN126:BO126"/>
    <mergeCell ref="BP126:BQ126"/>
    <mergeCell ref="BR126:BS126"/>
    <mergeCell ref="BT126:BX126"/>
    <mergeCell ref="BY126:CC126"/>
    <mergeCell ref="BN124:BO124"/>
    <mergeCell ref="BP124:BQ124"/>
    <mergeCell ref="BR124:BS124"/>
    <mergeCell ref="BT124:BX124"/>
    <mergeCell ref="BY124:CC124"/>
    <mergeCell ref="BB125:BC125"/>
    <mergeCell ref="BD125:BF125"/>
    <mergeCell ref="BG125:BH125"/>
    <mergeCell ref="BI125:BK125"/>
    <mergeCell ref="BL125:BM125"/>
    <mergeCell ref="BB124:BC124"/>
    <mergeCell ref="BD124:BF124"/>
    <mergeCell ref="BG124:BH124"/>
    <mergeCell ref="BI124:BK124"/>
    <mergeCell ref="BL124:BM124"/>
    <mergeCell ref="BY125:CC125"/>
    <mergeCell ref="BB123:BC123"/>
    <mergeCell ref="BD123:BF123"/>
    <mergeCell ref="BG123:BH123"/>
    <mergeCell ref="BI123:BK123"/>
    <mergeCell ref="BL123:BM123"/>
    <mergeCell ref="BT119:CC119"/>
    <mergeCell ref="BB120:BC120"/>
    <mergeCell ref="BD120:CC120"/>
    <mergeCell ref="BB121:BC121"/>
    <mergeCell ref="BD121:CC121"/>
    <mergeCell ref="BB122:BC122"/>
    <mergeCell ref="BD122:BF122"/>
    <mergeCell ref="BG122:BH122"/>
    <mergeCell ref="BI122:BK122"/>
    <mergeCell ref="BL122:BM122"/>
    <mergeCell ref="BN123:BO123"/>
    <mergeCell ref="BP123:BQ123"/>
    <mergeCell ref="BR123:BS123"/>
    <mergeCell ref="BT123:BX123"/>
    <mergeCell ref="BY123:CC123"/>
    <mergeCell ref="BT117:CC117"/>
    <mergeCell ref="BB118:BC118"/>
    <mergeCell ref="BD118:BF118"/>
    <mergeCell ref="BG118:BH118"/>
    <mergeCell ref="BI118:BK118"/>
    <mergeCell ref="BL118:BM118"/>
    <mergeCell ref="BN118:BO118"/>
    <mergeCell ref="BP118:BQ118"/>
    <mergeCell ref="BN122:BO122"/>
    <mergeCell ref="BP122:BQ122"/>
    <mergeCell ref="BR122:BS122"/>
    <mergeCell ref="BT122:BX122"/>
    <mergeCell ref="BY122:CC122"/>
    <mergeCell ref="BR118:BS118"/>
    <mergeCell ref="BT118:CC118"/>
    <mergeCell ref="BB119:BC119"/>
    <mergeCell ref="BD119:BF119"/>
    <mergeCell ref="BG119:BH119"/>
    <mergeCell ref="BI119:BK119"/>
    <mergeCell ref="BL119:BM119"/>
    <mergeCell ref="BN119:BO119"/>
    <mergeCell ref="BP119:BQ119"/>
    <mergeCell ref="BR119:BS119"/>
    <mergeCell ref="BB117:BC117"/>
    <mergeCell ref="BD117:BF117"/>
    <mergeCell ref="BG117:BH117"/>
    <mergeCell ref="BI117:BK117"/>
    <mergeCell ref="BL117:BM117"/>
    <mergeCell ref="BN117:BO117"/>
    <mergeCell ref="BN115:BO115"/>
    <mergeCell ref="BP115:BQ115"/>
    <mergeCell ref="BR115:BS115"/>
    <mergeCell ref="BB116:BC116"/>
    <mergeCell ref="BD116:BF116"/>
    <mergeCell ref="BG116:BH116"/>
    <mergeCell ref="BI116:BK116"/>
    <mergeCell ref="BL116:BM116"/>
    <mergeCell ref="BP117:BQ117"/>
    <mergeCell ref="BR117:BS117"/>
    <mergeCell ref="BY112:CC112"/>
    <mergeCell ref="BB113:BC113"/>
    <mergeCell ref="BD113:BF113"/>
    <mergeCell ref="BG113:BH113"/>
    <mergeCell ref="BI113:BK113"/>
    <mergeCell ref="BL113:BM113"/>
    <mergeCell ref="BN113:BO113"/>
    <mergeCell ref="BN116:BO116"/>
    <mergeCell ref="BP116:BQ116"/>
    <mergeCell ref="BR116:BS116"/>
    <mergeCell ref="BT116:CC116"/>
    <mergeCell ref="BT115:BX115"/>
    <mergeCell ref="BY115:CC115"/>
    <mergeCell ref="BP113:BQ113"/>
    <mergeCell ref="BR113:BS113"/>
    <mergeCell ref="BT113:CC113"/>
    <mergeCell ref="BB114:BC114"/>
    <mergeCell ref="BD114:CC114"/>
    <mergeCell ref="BB115:BC115"/>
    <mergeCell ref="BD115:BF115"/>
    <mergeCell ref="BG115:BH115"/>
    <mergeCell ref="BI115:BK115"/>
    <mergeCell ref="BL115:BM115"/>
    <mergeCell ref="BB112:BC112"/>
    <mergeCell ref="BD112:BF112"/>
    <mergeCell ref="BG112:BH112"/>
    <mergeCell ref="BI112:BK112"/>
    <mergeCell ref="BL112:BM112"/>
    <mergeCell ref="BN112:BO112"/>
    <mergeCell ref="BP110:BQ110"/>
    <mergeCell ref="BR110:BS110"/>
    <mergeCell ref="BT110:BX110"/>
    <mergeCell ref="BB111:BC111"/>
    <mergeCell ref="BD111:BF111"/>
    <mergeCell ref="BG111:BH111"/>
    <mergeCell ref="BI111:BK111"/>
    <mergeCell ref="BL111:BM111"/>
    <mergeCell ref="BN111:BO111"/>
    <mergeCell ref="BP112:BQ112"/>
    <mergeCell ref="BR112:BS112"/>
    <mergeCell ref="BT112:BX112"/>
    <mergeCell ref="BB108:BC108"/>
    <mergeCell ref="BD108:CC108"/>
    <mergeCell ref="BB109:BC109"/>
    <mergeCell ref="BD109:BF109"/>
    <mergeCell ref="BG109:BH109"/>
    <mergeCell ref="BI109:BK109"/>
    <mergeCell ref="BL109:BM109"/>
    <mergeCell ref="BN109:BO109"/>
    <mergeCell ref="BP111:BQ111"/>
    <mergeCell ref="BR111:BS111"/>
    <mergeCell ref="BT111:BX111"/>
    <mergeCell ref="BY111:CC111"/>
    <mergeCell ref="BY110:CC110"/>
    <mergeCell ref="BP109:BQ109"/>
    <mergeCell ref="BR109:BS109"/>
    <mergeCell ref="BT109:BX109"/>
    <mergeCell ref="BY109:CC109"/>
    <mergeCell ref="BB110:BC110"/>
    <mergeCell ref="BD110:BF110"/>
    <mergeCell ref="BG110:BH110"/>
    <mergeCell ref="BI110:BK110"/>
    <mergeCell ref="BL110:BM110"/>
    <mergeCell ref="BN110:BO110"/>
    <mergeCell ref="BR106:BS106"/>
    <mergeCell ref="BT106:CC106"/>
    <mergeCell ref="BB107:BC107"/>
    <mergeCell ref="BD107:BF107"/>
    <mergeCell ref="BG107:BH107"/>
    <mergeCell ref="BI107:BK107"/>
    <mergeCell ref="BL107:BM107"/>
    <mergeCell ref="BN107:BO107"/>
    <mergeCell ref="BP107:BQ107"/>
    <mergeCell ref="BR107:BS107"/>
    <mergeCell ref="BB106:BC106"/>
    <mergeCell ref="BD106:BF106"/>
    <mergeCell ref="BG106:BH106"/>
    <mergeCell ref="BI106:BK106"/>
    <mergeCell ref="BL106:BM106"/>
    <mergeCell ref="BN106:BO106"/>
    <mergeCell ref="BP106:BQ106"/>
    <mergeCell ref="BT107:BX107"/>
    <mergeCell ref="BY107:CC107"/>
    <mergeCell ref="BP104:BQ104"/>
    <mergeCell ref="BR104:BS104"/>
    <mergeCell ref="BT104:BX104"/>
    <mergeCell ref="BY104:CC104"/>
    <mergeCell ref="BB105:BC105"/>
    <mergeCell ref="BD105:BF105"/>
    <mergeCell ref="BG105:BH105"/>
    <mergeCell ref="BI105:BK105"/>
    <mergeCell ref="BL105:BM105"/>
    <mergeCell ref="BN105:BO105"/>
    <mergeCell ref="BB104:BC104"/>
    <mergeCell ref="BD104:BF104"/>
    <mergeCell ref="BG104:BH104"/>
    <mergeCell ref="BI104:BK104"/>
    <mergeCell ref="BL104:BM104"/>
    <mergeCell ref="BN104:BO104"/>
    <mergeCell ref="BP105:BQ105"/>
    <mergeCell ref="BR105:BS105"/>
    <mergeCell ref="BT105:CC105"/>
    <mergeCell ref="BP102:BQ102"/>
    <mergeCell ref="BR102:BS102"/>
    <mergeCell ref="BT102:BX102"/>
    <mergeCell ref="BY102:CC102"/>
    <mergeCell ref="BB103:BC103"/>
    <mergeCell ref="BD103:BF103"/>
    <mergeCell ref="BG103:BH103"/>
    <mergeCell ref="BI103:BK103"/>
    <mergeCell ref="BL103:BM103"/>
    <mergeCell ref="BN103:BO103"/>
    <mergeCell ref="BB102:BC102"/>
    <mergeCell ref="BD102:BF102"/>
    <mergeCell ref="BG102:BH102"/>
    <mergeCell ref="BI102:BK102"/>
    <mergeCell ref="BL102:BM102"/>
    <mergeCell ref="BN102:BO102"/>
    <mergeCell ref="BP103:BQ103"/>
    <mergeCell ref="BR103:BS103"/>
    <mergeCell ref="BT103:BX103"/>
    <mergeCell ref="BY103:CC103"/>
    <mergeCell ref="BB100:BC100"/>
    <mergeCell ref="BD100:CC100"/>
    <mergeCell ref="BB101:BC101"/>
    <mergeCell ref="BD101:BF101"/>
    <mergeCell ref="BG101:BH101"/>
    <mergeCell ref="BI101:BK101"/>
    <mergeCell ref="BL101:BM101"/>
    <mergeCell ref="BN101:BO101"/>
    <mergeCell ref="BR98:BS98"/>
    <mergeCell ref="BT98:CC98"/>
    <mergeCell ref="BB99:BC99"/>
    <mergeCell ref="BD99:BF99"/>
    <mergeCell ref="BG99:BH99"/>
    <mergeCell ref="BI99:BK99"/>
    <mergeCell ref="BL99:BM99"/>
    <mergeCell ref="BN99:BO99"/>
    <mergeCell ref="BP99:BQ99"/>
    <mergeCell ref="BR99:BS99"/>
    <mergeCell ref="BP101:BQ101"/>
    <mergeCell ref="BR101:BS101"/>
    <mergeCell ref="BT101:BX101"/>
    <mergeCell ref="BY101:CC101"/>
    <mergeCell ref="BY96:CC96"/>
    <mergeCell ref="BB97:BC97"/>
    <mergeCell ref="BD97:BF97"/>
    <mergeCell ref="BG97:BH97"/>
    <mergeCell ref="BI97:BK97"/>
    <mergeCell ref="BL97:BM97"/>
    <mergeCell ref="BN97:BO97"/>
    <mergeCell ref="BT99:BX99"/>
    <mergeCell ref="BY99:CC99"/>
    <mergeCell ref="BP97:BQ97"/>
    <mergeCell ref="BR97:BS97"/>
    <mergeCell ref="BT97:CC97"/>
    <mergeCell ref="BB98:BC98"/>
    <mergeCell ref="BD98:BF98"/>
    <mergeCell ref="BG98:BH98"/>
    <mergeCell ref="BI98:BK98"/>
    <mergeCell ref="BL98:BM98"/>
    <mergeCell ref="BN98:BO98"/>
    <mergeCell ref="BP98:BQ98"/>
    <mergeCell ref="BB96:BC96"/>
    <mergeCell ref="BD96:BF96"/>
    <mergeCell ref="BG96:BH96"/>
    <mergeCell ref="BI96:BK96"/>
    <mergeCell ref="BL96:BM96"/>
    <mergeCell ref="BN96:BO96"/>
    <mergeCell ref="BP94:BQ94"/>
    <mergeCell ref="BR94:BS94"/>
    <mergeCell ref="BT94:BX94"/>
    <mergeCell ref="BB95:BC95"/>
    <mergeCell ref="BD95:BF95"/>
    <mergeCell ref="BG95:BH95"/>
    <mergeCell ref="BI95:BK95"/>
    <mergeCell ref="BL95:BM95"/>
    <mergeCell ref="BN95:BO95"/>
    <mergeCell ref="BP96:BQ96"/>
    <mergeCell ref="BR96:BS96"/>
    <mergeCell ref="BT96:BX96"/>
    <mergeCell ref="BB92:BC92"/>
    <mergeCell ref="BD92:CC92"/>
    <mergeCell ref="BB93:BC93"/>
    <mergeCell ref="BD93:BF93"/>
    <mergeCell ref="BG93:BH93"/>
    <mergeCell ref="BI93:BK93"/>
    <mergeCell ref="BL93:BM93"/>
    <mergeCell ref="BN93:BO93"/>
    <mergeCell ref="BP95:BQ95"/>
    <mergeCell ref="BR95:BS95"/>
    <mergeCell ref="BT95:BX95"/>
    <mergeCell ref="BY95:CC95"/>
    <mergeCell ref="BY94:CC94"/>
    <mergeCell ref="BP93:BQ93"/>
    <mergeCell ref="BR93:BS93"/>
    <mergeCell ref="BT93:BX93"/>
    <mergeCell ref="BY93:CC93"/>
    <mergeCell ref="BB94:BC94"/>
    <mergeCell ref="BD94:BF94"/>
    <mergeCell ref="BG94:BH94"/>
    <mergeCell ref="BI94:BK94"/>
    <mergeCell ref="BL94:BM94"/>
    <mergeCell ref="BN94:BO94"/>
    <mergeCell ref="BR90:BS90"/>
    <mergeCell ref="BT90:CC90"/>
    <mergeCell ref="BB91:BC91"/>
    <mergeCell ref="BD91:BF91"/>
    <mergeCell ref="BG91:BH91"/>
    <mergeCell ref="BI91:BK91"/>
    <mergeCell ref="BL91:BM91"/>
    <mergeCell ref="BN91:BO91"/>
    <mergeCell ref="BP91:BQ91"/>
    <mergeCell ref="BR91:BS91"/>
    <mergeCell ref="BB90:BC90"/>
    <mergeCell ref="BD90:BF90"/>
    <mergeCell ref="BG90:BH90"/>
    <mergeCell ref="BI90:BK90"/>
    <mergeCell ref="BL90:BM90"/>
    <mergeCell ref="BN90:BO90"/>
    <mergeCell ref="BP90:BQ90"/>
    <mergeCell ref="BT91:BX91"/>
    <mergeCell ref="BY91:CC91"/>
    <mergeCell ref="BR88:BS88"/>
    <mergeCell ref="BT88:BX88"/>
    <mergeCell ref="BY88:CC88"/>
    <mergeCell ref="BB89:BC89"/>
    <mergeCell ref="BD89:BF89"/>
    <mergeCell ref="BG89:BH89"/>
    <mergeCell ref="BI89:BK89"/>
    <mergeCell ref="BL89:BM89"/>
    <mergeCell ref="BN89:BO89"/>
    <mergeCell ref="BP89:BQ89"/>
    <mergeCell ref="BB88:BC88"/>
    <mergeCell ref="BD88:BF88"/>
    <mergeCell ref="BG88:BH88"/>
    <mergeCell ref="BI88:BK88"/>
    <mergeCell ref="BL88:BM88"/>
    <mergeCell ref="BN88:BO88"/>
    <mergeCell ref="BP88:BQ88"/>
    <mergeCell ref="BR89:BS89"/>
    <mergeCell ref="BT89:BX89"/>
    <mergeCell ref="BY89:CC89"/>
    <mergeCell ref="BB85:BC85"/>
    <mergeCell ref="BD85:CC85"/>
    <mergeCell ref="BB86:BC86"/>
    <mergeCell ref="BD86:BF86"/>
    <mergeCell ref="BG86:BH86"/>
    <mergeCell ref="BI86:BK86"/>
    <mergeCell ref="BL86:BM86"/>
    <mergeCell ref="BN86:BO86"/>
    <mergeCell ref="BP86:BQ86"/>
    <mergeCell ref="BR86:BS86"/>
    <mergeCell ref="BT86:BX86"/>
    <mergeCell ref="BY86:CC86"/>
    <mergeCell ref="BB87:BC87"/>
    <mergeCell ref="BD87:BF87"/>
    <mergeCell ref="BG87:BH87"/>
    <mergeCell ref="BI87:BK87"/>
    <mergeCell ref="BL87:BM87"/>
    <mergeCell ref="BN87:BO87"/>
    <mergeCell ref="BP87:BQ87"/>
    <mergeCell ref="BR87:BS87"/>
    <mergeCell ref="BT87:BX87"/>
    <mergeCell ref="BY87:CC87"/>
    <mergeCell ref="BY83:CC83"/>
    <mergeCell ref="BB84:BC84"/>
    <mergeCell ref="BD84:BF84"/>
    <mergeCell ref="BG84:BH84"/>
    <mergeCell ref="BI84:BK84"/>
    <mergeCell ref="BL84:BM84"/>
    <mergeCell ref="BN84:BO84"/>
    <mergeCell ref="BP84:BQ84"/>
    <mergeCell ref="BR84:BS84"/>
    <mergeCell ref="BT84:BX84"/>
    <mergeCell ref="BB83:BC83"/>
    <mergeCell ref="BD83:BF83"/>
    <mergeCell ref="BG83:BH83"/>
    <mergeCell ref="BI83:BK83"/>
    <mergeCell ref="BL83:BM83"/>
    <mergeCell ref="BN83:BO83"/>
    <mergeCell ref="BP83:BQ83"/>
    <mergeCell ref="BR83:BS83"/>
    <mergeCell ref="BT83:BX83"/>
    <mergeCell ref="BY84:CC84"/>
    <mergeCell ref="BT81:CC81"/>
    <mergeCell ref="BB82:BC82"/>
    <mergeCell ref="BD82:BF82"/>
    <mergeCell ref="BG82:BH82"/>
    <mergeCell ref="BI82:BK82"/>
    <mergeCell ref="BL82:BM82"/>
    <mergeCell ref="BN82:BO82"/>
    <mergeCell ref="BP82:BQ82"/>
    <mergeCell ref="BR82:BS82"/>
    <mergeCell ref="BT82:BX82"/>
    <mergeCell ref="BB81:BC81"/>
    <mergeCell ref="BD81:BF81"/>
    <mergeCell ref="BG81:BH81"/>
    <mergeCell ref="BI81:BK81"/>
    <mergeCell ref="BL81:BM81"/>
    <mergeCell ref="BN81:BO81"/>
    <mergeCell ref="BP81:BQ81"/>
    <mergeCell ref="BR81:BS81"/>
    <mergeCell ref="BY82:CC82"/>
    <mergeCell ref="BT78:CC78"/>
    <mergeCell ref="BB79:BC79"/>
    <mergeCell ref="BD79:CC79"/>
    <mergeCell ref="BB80:BC80"/>
    <mergeCell ref="BD80:BF80"/>
    <mergeCell ref="BG80:BH80"/>
    <mergeCell ref="BI80:BK80"/>
    <mergeCell ref="BL80:BM80"/>
    <mergeCell ref="BN80:BO80"/>
    <mergeCell ref="BP80:BQ80"/>
    <mergeCell ref="BB78:BC78"/>
    <mergeCell ref="BD78:BF78"/>
    <mergeCell ref="BG78:BH78"/>
    <mergeCell ref="BI78:BK78"/>
    <mergeCell ref="BL78:BM78"/>
    <mergeCell ref="BN78:BO78"/>
    <mergeCell ref="BP78:BQ78"/>
    <mergeCell ref="BR78:BS78"/>
    <mergeCell ref="BR80:BS80"/>
    <mergeCell ref="BT80:CC80"/>
    <mergeCell ref="BR76:BS76"/>
    <mergeCell ref="BT76:BX76"/>
    <mergeCell ref="BY76:CC76"/>
    <mergeCell ref="BB77:BC77"/>
    <mergeCell ref="BD77:BF77"/>
    <mergeCell ref="BG77:BH77"/>
    <mergeCell ref="BI77:BK77"/>
    <mergeCell ref="BL77:BM77"/>
    <mergeCell ref="BN77:BO77"/>
    <mergeCell ref="BP77:BQ77"/>
    <mergeCell ref="BB76:BC76"/>
    <mergeCell ref="BD76:BF76"/>
    <mergeCell ref="BG76:BH76"/>
    <mergeCell ref="BI76:BK76"/>
    <mergeCell ref="BL76:BM76"/>
    <mergeCell ref="BN76:BO76"/>
    <mergeCell ref="BP76:BQ76"/>
    <mergeCell ref="BR77:BS77"/>
    <mergeCell ref="BT77:CC77"/>
    <mergeCell ref="BP74:BQ74"/>
    <mergeCell ref="BR74:BS74"/>
    <mergeCell ref="BT74:CC74"/>
    <mergeCell ref="BB75:BC75"/>
    <mergeCell ref="BD75:BF75"/>
    <mergeCell ref="BG75:BH75"/>
    <mergeCell ref="BI75:BK75"/>
    <mergeCell ref="BL75:BM75"/>
    <mergeCell ref="BN75:BO75"/>
    <mergeCell ref="BP75:BQ75"/>
    <mergeCell ref="BB74:BC74"/>
    <mergeCell ref="BD74:BF74"/>
    <mergeCell ref="BG74:BH74"/>
    <mergeCell ref="BI74:BK74"/>
    <mergeCell ref="BL74:BM74"/>
    <mergeCell ref="BN74:BO74"/>
    <mergeCell ref="BR75:BS75"/>
    <mergeCell ref="BT75:BX75"/>
    <mergeCell ref="BY75:CC75"/>
    <mergeCell ref="BT71:BX71"/>
    <mergeCell ref="BY71:CC71"/>
    <mergeCell ref="BB72:BC72"/>
    <mergeCell ref="BD72:CC72"/>
    <mergeCell ref="BB73:BC73"/>
    <mergeCell ref="BD73:BF73"/>
    <mergeCell ref="BG73:BH73"/>
    <mergeCell ref="BI73:BK73"/>
    <mergeCell ref="BL73:BM73"/>
    <mergeCell ref="BN73:BO73"/>
    <mergeCell ref="BB71:BC71"/>
    <mergeCell ref="BD71:BF71"/>
    <mergeCell ref="BG71:BH71"/>
    <mergeCell ref="BI71:BK71"/>
    <mergeCell ref="BL71:BM71"/>
    <mergeCell ref="BN71:BO71"/>
    <mergeCell ref="BP71:BQ71"/>
    <mergeCell ref="BR71:BS71"/>
    <mergeCell ref="BP73:BQ73"/>
    <mergeCell ref="BR73:BS73"/>
    <mergeCell ref="BT73:BX73"/>
    <mergeCell ref="BY73:CC73"/>
    <mergeCell ref="BT69:BX69"/>
    <mergeCell ref="BY69:CC69"/>
    <mergeCell ref="BB70:BC70"/>
    <mergeCell ref="BD70:BF70"/>
    <mergeCell ref="BG70:BH70"/>
    <mergeCell ref="BI70:BK70"/>
    <mergeCell ref="BL70:BM70"/>
    <mergeCell ref="BN70:BO70"/>
    <mergeCell ref="BP70:BQ70"/>
    <mergeCell ref="BR70:BS70"/>
    <mergeCell ref="BB69:BC69"/>
    <mergeCell ref="BD69:BF69"/>
    <mergeCell ref="BG69:BH69"/>
    <mergeCell ref="BI69:BK69"/>
    <mergeCell ref="BL69:BM69"/>
    <mergeCell ref="BN69:BO69"/>
    <mergeCell ref="BP69:BQ69"/>
    <mergeCell ref="BR69:BS69"/>
    <mergeCell ref="BT70:BX70"/>
    <mergeCell ref="BY70:CC70"/>
    <mergeCell ref="BR67:BS67"/>
    <mergeCell ref="BT67:CC67"/>
    <mergeCell ref="BB68:BC68"/>
    <mergeCell ref="BD68:BF68"/>
    <mergeCell ref="BG68:BH68"/>
    <mergeCell ref="BI68:BK68"/>
    <mergeCell ref="BL68:BM68"/>
    <mergeCell ref="BN68:BO68"/>
    <mergeCell ref="BP68:BQ68"/>
    <mergeCell ref="BR68:BS68"/>
    <mergeCell ref="BB67:BC67"/>
    <mergeCell ref="BD67:BF67"/>
    <mergeCell ref="BG67:BH67"/>
    <mergeCell ref="BI67:BK67"/>
    <mergeCell ref="BL67:BM67"/>
    <mergeCell ref="BN67:BO67"/>
    <mergeCell ref="BP67:BQ67"/>
    <mergeCell ref="BT68:BX68"/>
    <mergeCell ref="BY68:CC68"/>
    <mergeCell ref="BR64:BS64"/>
    <mergeCell ref="BT64:CC64"/>
    <mergeCell ref="BB65:BC65"/>
    <mergeCell ref="BD65:CC65"/>
    <mergeCell ref="BB66:BC66"/>
    <mergeCell ref="BD66:BF66"/>
    <mergeCell ref="BG66:BH66"/>
    <mergeCell ref="BI66:BK66"/>
    <mergeCell ref="BL66:BM66"/>
    <mergeCell ref="BN66:BO66"/>
    <mergeCell ref="BB64:BC64"/>
    <mergeCell ref="BD64:BF64"/>
    <mergeCell ref="BG64:BH64"/>
    <mergeCell ref="BI64:BK64"/>
    <mergeCell ref="BL64:BM64"/>
    <mergeCell ref="BN64:BO64"/>
    <mergeCell ref="BP64:BQ64"/>
    <mergeCell ref="BP66:BQ66"/>
    <mergeCell ref="BR66:BS66"/>
    <mergeCell ref="BT66:CC66"/>
    <mergeCell ref="BP62:BQ62"/>
    <mergeCell ref="BR62:BS62"/>
    <mergeCell ref="BT62:BX62"/>
    <mergeCell ref="BY62:CC62"/>
    <mergeCell ref="BB63:BC63"/>
    <mergeCell ref="BD63:BF63"/>
    <mergeCell ref="BG63:BH63"/>
    <mergeCell ref="BI63:BK63"/>
    <mergeCell ref="BL63:BM63"/>
    <mergeCell ref="BN63:BO63"/>
    <mergeCell ref="BB62:BC62"/>
    <mergeCell ref="BD62:BF62"/>
    <mergeCell ref="BG62:BH62"/>
    <mergeCell ref="BI62:BK62"/>
    <mergeCell ref="BL62:BM62"/>
    <mergeCell ref="BN62:BO62"/>
    <mergeCell ref="BP63:BQ63"/>
    <mergeCell ref="BR63:BS63"/>
    <mergeCell ref="BT63:CC63"/>
    <mergeCell ref="BN60:BO60"/>
    <mergeCell ref="BP60:BQ60"/>
    <mergeCell ref="BR60:BS60"/>
    <mergeCell ref="BT60:CC60"/>
    <mergeCell ref="BB61:BC61"/>
    <mergeCell ref="BD61:BF61"/>
    <mergeCell ref="BG61:BH61"/>
    <mergeCell ref="BI61:BK61"/>
    <mergeCell ref="BL61:BM61"/>
    <mergeCell ref="BN61:BO61"/>
    <mergeCell ref="BB60:BC60"/>
    <mergeCell ref="BD60:BF60"/>
    <mergeCell ref="BG60:BH60"/>
    <mergeCell ref="BI60:BK60"/>
    <mergeCell ref="BL60:BM60"/>
    <mergeCell ref="BP61:BQ61"/>
    <mergeCell ref="BR61:BS61"/>
    <mergeCell ref="BT61:BX61"/>
    <mergeCell ref="BY61:CC61"/>
    <mergeCell ref="BR57:BS57"/>
    <mergeCell ref="BT57:BX57"/>
    <mergeCell ref="BY57:CC57"/>
    <mergeCell ref="BB58:BC58"/>
    <mergeCell ref="BD58:CC58"/>
    <mergeCell ref="BB59:BC59"/>
    <mergeCell ref="BD59:BF59"/>
    <mergeCell ref="BG59:BH59"/>
    <mergeCell ref="BI59:BK59"/>
    <mergeCell ref="BL59:BM59"/>
    <mergeCell ref="BB57:BC57"/>
    <mergeCell ref="BD57:BF57"/>
    <mergeCell ref="BG57:BH57"/>
    <mergeCell ref="BI57:BK57"/>
    <mergeCell ref="BL57:BM57"/>
    <mergeCell ref="BN57:BO57"/>
    <mergeCell ref="BP57:BQ57"/>
    <mergeCell ref="BN59:BO59"/>
    <mergeCell ref="BP59:BQ59"/>
    <mergeCell ref="BR59:BS59"/>
    <mergeCell ref="BT59:BX59"/>
    <mergeCell ref="BY59:CC59"/>
    <mergeCell ref="BP54:BQ54"/>
    <mergeCell ref="BR54:BS54"/>
    <mergeCell ref="BT54:CC54"/>
    <mergeCell ref="BB55:BC55"/>
    <mergeCell ref="BD55:BF55"/>
    <mergeCell ref="BG55:BH55"/>
    <mergeCell ref="BI55:BK55"/>
    <mergeCell ref="BL55:BM55"/>
    <mergeCell ref="BN55:BO55"/>
    <mergeCell ref="BP55:BQ55"/>
    <mergeCell ref="BB54:BC54"/>
    <mergeCell ref="BD54:BF54"/>
    <mergeCell ref="BG54:BH54"/>
    <mergeCell ref="BI54:BK54"/>
    <mergeCell ref="BL54:BM54"/>
    <mergeCell ref="BN54:BO54"/>
    <mergeCell ref="BR55:BS55"/>
    <mergeCell ref="BT55:BX55"/>
    <mergeCell ref="BY55:CC55"/>
    <mergeCell ref="BB56:BC56"/>
    <mergeCell ref="BD56:BF56"/>
    <mergeCell ref="BG56:BH56"/>
    <mergeCell ref="BI56:BK56"/>
    <mergeCell ref="BL56:BM56"/>
    <mergeCell ref="BN56:BO56"/>
    <mergeCell ref="BP56:BQ56"/>
    <mergeCell ref="BR56:BS56"/>
    <mergeCell ref="BT56:BX56"/>
    <mergeCell ref="BY56:CC56"/>
    <mergeCell ref="BB51:BC51"/>
    <mergeCell ref="BD51:CC51"/>
    <mergeCell ref="BB52:BC52"/>
    <mergeCell ref="BD52:BF52"/>
    <mergeCell ref="BG52:BH52"/>
    <mergeCell ref="BI52:BK52"/>
    <mergeCell ref="BL52:BM52"/>
    <mergeCell ref="BN52:BO52"/>
    <mergeCell ref="BP52:BQ52"/>
    <mergeCell ref="BR52:BS52"/>
    <mergeCell ref="BT52:CC52"/>
    <mergeCell ref="BB53:BC53"/>
    <mergeCell ref="BD53:BF53"/>
    <mergeCell ref="BG53:BH53"/>
    <mergeCell ref="BI53:BK53"/>
    <mergeCell ref="BL53:BM53"/>
    <mergeCell ref="BN53:BO53"/>
    <mergeCell ref="BP53:BQ53"/>
    <mergeCell ref="BR53:BS53"/>
    <mergeCell ref="BT53:CC53"/>
    <mergeCell ref="BT49:CC49"/>
    <mergeCell ref="BB50:BC50"/>
    <mergeCell ref="BD50:BF50"/>
    <mergeCell ref="BG50:BH50"/>
    <mergeCell ref="BI50:BK50"/>
    <mergeCell ref="BL50:BM50"/>
    <mergeCell ref="BN50:BO50"/>
    <mergeCell ref="BP50:BQ50"/>
    <mergeCell ref="BR50:BS50"/>
    <mergeCell ref="BT50:CC50"/>
    <mergeCell ref="BB49:BC49"/>
    <mergeCell ref="BD49:BF49"/>
    <mergeCell ref="BG49:BH49"/>
    <mergeCell ref="BI49:BK49"/>
    <mergeCell ref="BL49:BM49"/>
    <mergeCell ref="BN49:BO49"/>
    <mergeCell ref="BP49:BQ49"/>
    <mergeCell ref="BR49:BS49"/>
    <mergeCell ref="BR46:BS46"/>
    <mergeCell ref="BT46:CC46"/>
    <mergeCell ref="BB47:BC47"/>
    <mergeCell ref="BD47:BF47"/>
    <mergeCell ref="BG47:BH47"/>
    <mergeCell ref="BI47:BK47"/>
    <mergeCell ref="BL47:BM47"/>
    <mergeCell ref="BN47:BO47"/>
    <mergeCell ref="BP47:BQ47"/>
    <mergeCell ref="BR47:BS47"/>
    <mergeCell ref="BT47:BX47"/>
    <mergeCell ref="BY47:CC47"/>
    <mergeCell ref="BB48:BC48"/>
    <mergeCell ref="BD48:BF48"/>
    <mergeCell ref="BG48:BH48"/>
    <mergeCell ref="BI48:BK48"/>
    <mergeCell ref="BL48:BM48"/>
    <mergeCell ref="BN48:BO48"/>
    <mergeCell ref="BP48:BQ48"/>
    <mergeCell ref="BR48:BS48"/>
    <mergeCell ref="BT48:BX48"/>
    <mergeCell ref="BY48:CC48"/>
    <mergeCell ref="BL43:BM43"/>
    <mergeCell ref="BN43:BO43"/>
    <mergeCell ref="BP43:BQ43"/>
    <mergeCell ref="BR43:BS43"/>
    <mergeCell ref="BT43:BX43"/>
    <mergeCell ref="BB43:BC43"/>
    <mergeCell ref="BD43:BF43"/>
    <mergeCell ref="BG43:BH43"/>
    <mergeCell ref="AQ23:AS23"/>
    <mergeCell ref="AT23:AU23"/>
    <mergeCell ref="AK23:AM23"/>
    <mergeCell ref="AK22:AM22"/>
    <mergeCell ref="AN23:AP23"/>
    <mergeCell ref="BR45:BS45"/>
    <mergeCell ref="BT45:BX45"/>
    <mergeCell ref="BY45:CC45"/>
    <mergeCell ref="BB46:BC46"/>
    <mergeCell ref="BD46:BF46"/>
    <mergeCell ref="BG46:BH46"/>
    <mergeCell ref="BI46:BK46"/>
    <mergeCell ref="BL46:BM46"/>
    <mergeCell ref="BN46:BO46"/>
    <mergeCell ref="BP46:BQ46"/>
    <mergeCell ref="BY43:CC43"/>
    <mergeCell ref="BB44:BC44"/>
    <mergeCell ref="BD44:CC44"/>
    <mergeCell ref="BB45:BC45"/>
    <mergeCell ref="BD45:BF45"/>
    <mergeCell ref="BG45:BH45"/>
    <mergeCell ref="BI45:BK45"/>
    <mergeCell ref="BL45:BM45"/>
    <mergeCell ref="BN45:BO45"/>
    <mergeCell ref="BP45:BQ45"/>
    <mergeCell ref="BI43:BK43"/>
    <mergeCell ref="X21:AB21"/>
    <mergeCell ref="A23:AA23"/>
    <mergeCell ref="O22:P22"/>
    <mergeCell ref="Q22:R22"/>
    <mergeCell ref="S22:T22"/>
    <mergeCell ref="U22:V22"/>
    <mergeCell ref="X22:AB22"/>
    <mergeCell ref="A22:B22"/>
    <mergeCell ref="C22:E22"/>
    <mergeCell ref="F22:G22"/>
    <mergeCell ref="H22:J22"/>
    <mergeCell ref="K22:L22"/>
    <mergeCell ref="M22:N22"/>
    <mergeCell ref="A21:B21"/>
    <mergeCell ref="C21:E21"/>
    <mergeCell ref="F21:G21"/>
    <mergeCell ref="H21:J21"/>
    <mergeCell ref="K21:L21"/>
    <mergeCell ref="M21:N21"/>
    <mergeCell ref="O19:P19"/>
    <mergeCell ref="Q19:R19"/>
    <mergeCell ref="S19:W19"/>
    <mergeCell ref="A20:B20"/>
    <mergeCell ref="C20:E20"/>
    <mergeCell ref="F20:G20"/>
    <mergeCell ref="H20:J20"/>
    <mergeCell ref="K20:L20"/>
    <mergeCell ref="M20:N20"/>
    <mergeCell ref="O21:P21"/>
    <mergeCell ref="Q21:R21"/>
    <mergeCell ref="S21:W21"/>
    <mergeCell ref="S17:W17"/>
    <mergeCell ref="X17:AB17"/>
    <mergeCell ref="A18:B18"/>
    <mergeCell ref="C18:E18"/>
    <mergeCell ref="F18:G18"/>
    <mergeCell ref="H18:J18"/>
    <mergeCell ref="K18:L18"/>
    <mergeCell ref="M18:N18"/>
    <mergeCell ref="O20:P20"/>
    <mergeCell ref="Q20:R20"/>
    <mergeCell ref="S20:W20"/>
    <mergeCell ref="X20:AB20"/>
    <mergeCell ref="X19:AB19"/>
    <mergeCell ref="O18:P18"/>
    <mergeCell ref="Q18:R18"/>
    <mergeCell ref="S18:W18"/>
    <mergeCell ref="X18:AB18"/>
    <mergeCell ref="A19:B19"/>
    <mergeCell ref="C19:E19"/>
    <mergeCell ref="F19:G19"/>
    <mergeCell ref="H19:J19"/>
    <mergeCell ref="K19:L19"/>
    <mergeCell ref="M19:N19"/>
    <mergeCell ref="F15:G15"/>
    <mergeCell ref="H15:J15"/>
    <mergeCell ref="K15:L15"/>
    <mergeCell ref="M15:N15"/>
    <mergeCell ref="Q16:R16"/>
    <mergeCell ref="S16:W16"/>
    <mergeCell ref="X16:AB16"/>
    <mergeCell ref="A17:B17"/>
    <mergeCell ref="C17:E17"/>
    <mergeCell ref="F17:G17"/>
    <mergeCell ref="H17:J17"/>
    <mergeCell ref="K17:L17"/>
    <mergeCell ref="M17:N17"/>
    <mergeCell ref="O15:P15"/>
    <mergeCell ref="Q15:R15"/>
    <mergeCell ref="S15:W15"/>
    <mergeCell ref="X15:AB15"/>
    <mergeCell ref="C16:E16"/>
    <mergeCell ref="F16:G16"/>
    <mergeCell ref="H16:J16"/>
    <mergeCell ref="K16:L16"/>
    <mergeCell ref="M16:N16"/>
    <mergeCell ref="O17:P17"/>
    <mergeCell ref="Q17:R17"/>
    <mergeCell ref="S14:W14"/>
    <mergeCell ref="X14:AB14"/>
    <mergeCell ref="O13:P13"/>
    <mergeCell ref="Q13:R13"/>
    <mergeCell ref="S13:W13"/>
    <mergeCell ref="X13:AB13"/>
    <mergeCell ref="C14:E14"/>
    <mergeCell ref="F14:G14"/>
    <mergeCell ref="H14:J14"/>
    <mergeCell ref="K14:L14"/>
    <mergeCell ref="M14:N14"/>
    <mergeCell ref="S12:W12"/>
    <mergeCell ref="X12:AB12"/>
    <mergeCell ref="O11:P11"/>
    <mergeCell ref="Q11:R11"/>
    <mergeCell ref="S11:W11"/>
    <mergeCell ref="X11:AB11"/>
    <mergeCell ref="C12:E12"/>
    <mergeCell ref="F12:G12"/>
    <mergeCell ref="H12:J12"/>
    <mergeCell ref="K12:L12"/>
    <mergeCell ref="M12:N12"/>
    <mergeCell ref="S10:W10"/>
    <mergeCell ref="X10:AB10"/>
    <mergeCell ref="O9:P9"/>
    <mergeCell ref="Q9:R9"/>
    <mergeCell ref="S9:W9"/>
    <mergeCell ref="X9:AB9"/>
    <mergeCell ref="A10:B10"/>
    <mergeCell ref="C10:E10"/>
    <mergeCell ref="F10:G10"/>
    <mergeCell ref="H10:J10"/>
    <mergeCell ref="K10:L10"/>
    <mergeCell ref="M10:N10"/>
    <mergeCell ref="A9:B9"/>
    <mergeCell ref="C9:E9"/>
    <mergeCell ref="F9:G9"/>
    <mergeCell ref="H9:J9"/>
    <mergeCell ref="K9:L9"/>
    <mergeCell ref="M9:N9"/>
    <mergeCell ref="A12:B12"/>
    <mergeCell ref="A11:B11"/>
    <mergeCell ref="A14:B14"/>
    <mergeCell ref="A13:B13"/>
    <mergeCell ref="A16:B16"/>
    <mergeCell ref="O16:P16"/>
    <mergeCell ref="A15:B15"/>
    <mergeCell ref="O10:P10"/>
    <mergeCell ref="Q10:R10"/>
    <mergeCell ref="C11:E11"/>
    <mergeCell ref="F11:G11"/>
    <mergeCell ref="H11:J11"/>
    <mergeCell ref="K11:L11"/>
    <mergeCell ref="M11:N11"/>
    <mergeCell ref="O12:P12"/>
    <mergeCell ref="Q12:R12"/>
    <mergeCell ref="C13:E13"/>
    <mergeCell ref="F13:G13"/>
    <mergeCell ref="H13:J13"/>
    <mergeCell ref="K13:L13"/>
    <mergeCell ref="M13:N13"/>
    <mergeCell ref="O14:P14"/>
    <mergeCell ref="Q14:R14"/>
    <mergeCell ref="C15:E15"/>
    <mergeCell ref="O8:P8"/>
    <mergeCell ref="Q8:R8"/>
    <mergeCell ref="S8:W8"/>
    <mergeCell ref="X8:AB8"/>
    <mergeCell ref="A8:B8"/>
    <mergeCell ref="C8:E8"/>
    <mergeCell ref="F8:G8"/>
    <mergeCell ref="H8:J8"/>
    <mergeCell ref="K8:L8"/>
    <mergeCell ref="M8:N8"/>
    <mergeCell ref="A6:B7"/>
    <mergeCell ref="C6:E7"/>
    <mergeCell ref="F6:L6"/>
    <mergeCell ref="M6:P6"/>
    <mergeCell ref="Q6:R7"/>
    <mergeCell ref="S6:W7"/>
    <mergeCell ref="A5:C5"/>
    <mergeCell ref="D5:T5"/>
    <mergeCell ref="U5:W5"/>
    <mergeCell ref="AD1:AF1"/>
    <mergeCell ref="AD2:AF2"/>
    <mergeCell ref="AK5:AS5"/>
    <mergeCell ref="F7:G7"/>
    <mergeCell ref="H7:J7"/>
    <mergeCell ref="K7:L7"/>
    <mergeCell ref="M7:N7"/>
    <mergeCell ref="O7:P7"/>
    <mergeCell ref="AQ6:AQ7"/>
    <mergeCell ref="AR6:AR7"/>
    <mergeCell ref="AS6:AS7"/>
    <mergeCell ref="AM6:AM7"/>
    <mergeCell ref="AN6:AN7"/>
    <mergeCell ref="AO6:AO7"/>
    <mergeCell ref="AP6:AP7"/>
    <mergeCell ref="X5:AB5"/>
    <mergeCell ref="AC5:AG5"/>
    <mergeCell ref="AH5:AJ5"/>
    <mergeCell ref="K4:M4"/>
    <mergeCell ref="N4:T4"/>
    <mergeCell ref="U4:W4"/>
    <mergeCell ref="X4:AB4"/>
    <mergeCell ref="AH6:AH7"/>
    <mergeCell ref="AI6:AI7"/>
    <mergeCell ref="AJ6:AJ7"/>
    <mergeCell ref="AK6:AK7"/>
    <mergeCell ref="AL6:AL7"/>
    <mergeCell ref="BH6:BH7"/>
    <mergeCell ref="BI6:BI7"/>
    <mergeCell ref="AT5:AY5"/>
    <mergeCell ref="AU6:AU7"/>
    <mergeCell ref="AV6:AV7"/>
    <mergeCell ref="AN22:AP22"/>
    <mergeCell ref="AQ22:AS22"/>
    <mergeCell ref="A1:AB2"/>
    <mergeCell ref="A3:C3"/>
    <mergeCell ref="D3:J3"/>
    <mergeCell ref="K3:M3"/>
    <mergeCell ref="N3:T3"/>
    <mergeCell ref="U3:W3"/>
    <mergeCell ref="X3:AB3"/>
    <mergeCell ref="AC3:AF3"/>
    <mergeCell ref="A4:C4"/>
    <mergeCell ref="D4:J4"/>
    <mergeCell ref="AT6:AT7"/>
    <mergeCell ref="X6:AB7"/>
    <mergeCell ref="AC6:AC7"/>
    <mergeCell ref="AD6:AD7"/>
    <mergeCell ref="AE6:AE7"/>
    <mergeCell ref="AF6:AF7"/>
    <mergeCell ref="AG6:AG7"/>
    <mergeCell ref="AV23:AW23"/>
    <mergeCell ref="AX23:AY23"/>
    <mergeCell ref="AZ5:BB5"/>
    <mergeCell ref="BC5:BG5"/>
    <mergeCell ref="AW6:AW7"/>
    <mergeCell ref="AX6:AX7"/>
    <mergeCell ref="AY6:AY7"/>
    <mergeCell ref="AZ6:AZ7"/>
    <mergeCell ref="BA6:BA7"/>
    <mergeCell ref="BB6:BB7"/>
    <mergeCell ref="BC6:BC7"/>
    <mergeCell ref="BD6:BD7"/>
    <mergeCell ref="BE6:BE7"/>
    <mergeCell ref="BF6:BF7"/>
    <mergeCell ref="BG6:BG7"/>
  </mergeCells>
  <phoneticPr fontId="22" type="noConversion"/>
  <conditionalFormatting sqref="AK25:AK52">
    <cfRule type="duplicateValues" dxfId="41" priority="2"/>
  </conditionalFormatting>
  <conditionalFormatting sqref="AK25:AK53">
    <cfRule type="duplicateValues" dxfId="40" priority="1"/>
  </conditionalFormatting>
  <dataValidations count="6">
    <dataValidation type="list" allowBlank="1" showInputMessage="1" showErrorMessage="1" sqref="JO65502 AF983006 AF917470 AF851934 AF786398 AF720862 AF655326 AF589790 AF524254 AF458718 AF393182 AF327646 AF262110 AF196574 AF131038 AF65502 WWA983006 WME983006 WCI983006 VSM983006 VIQ983006 UYU983006 UOY983006 UFC983006 TVG983006 TLK983006 TBO983006 SRS983006 SHW983006 RYA983006 ROE983006 REI983006 QUM983006 QKQ983006 QAU983006 PQY983006 PHC983006 OXG983006 ONK983006 ODO983006 NTS983006 NJW983006 NAA983006 MQE983006 MGI983006 LWM983006 LMQ983006 LCU983006 KSY983006 KJC983006 JZG983006 JPK983006 JFO983006 IVS983006 ILW983006 ICA983006 HSE983006 HII983006 GYM983006 GOQ983006 GEU983006 FUY983006 FLC983006 FBG983006 ERK983006 EHO983006 DXS983006 DNW983006 DEA983006 CUE983006 CKI983006 CAM983006 BQQ983006 BGU983006 AWY983006 ANC983006 ADG983006 TK983006 JO983006 WWA917470 WME917470 WCI917470 VSM917470 VIQ917470 UYU917470 UOY917470 UFC917470 TVG917470 TLK917470 TBO917470 SRS917470 SHW917470 RYA917470 ROE917470 REI917470 QUM917470 QKQ917470 QAU917470 PQY917470 PHC917470 OXG917470 ONK917470 ODO917470 NTS917470 NJW917470 NAA917470 MQE917470 MGI917470 LWM917470 LMQ917470 LCU917470 KSY917470 KJC917470 JZG917470 JPK917470 JFO917470 IVS917470 ILW917470 ICA917470 HSE917470 HII917470 GYM917470 GOQ917470 GEU917470 FUY917470 FLC917470 FBG917470 ERK917470 EHO917470 DXS917470 DNW917470 DEA917470 CUE917470 CKI917470 CAM917470 BQQ917470 BGU917470 AWY917470 ANC917470 ADG917470 TK917470 JO917470 WWA851934 WME851934 WCI851934 VSM851934 VIQ851934 UYU851934 UOY851934 UFC851934 TVG851934 TLK851934 TBO851934 SRS851934 SHW851934 RYA851934 ROE851934 REI851934 QUM851934 QKQ851934 QAU851934 PQY851934 PHC851934 OXG851934 ONK851934 ODO851934 NTS851934 NJW851934 NAA851934 MQE851934 MGI851934 LWM851934 LMQ851934 LCU851934 KSY851934 KJC851934 JZG851934 JPK851934 JFO851934 IVS851934 ILW851934 ICA851934 HSE851934 HII851934 GYM851934 GOQ851934 GEU851934 FUY851934 FLC851934 FBG851934 ERK851934 EHO851934 DXS851934 DNW851934 DEA851934 CUE851934 CKI851934 CAM851934 BQQ851934 BGU851934 AWY851934 ANC851934 ADG851934 TK851934 JO851934 WWA786398 WME786398 WCI786398 VSM786398 VIQ786398 UYU786398 UOY786398 UFC786398 TVG786398 TLK786398 TBO786398 SRS786398 SHW786398 RYA786398 ROE786398 REI786398 QUM786398 QKQ786398 QAU786398 PQY786398 PHC786398 OXG786398 ONK786398 ODO786398 NTS786398 NJW786398 NAA786398 MQE786398 MGI786398 LWM786398 LMQ786398 LCU786398 KSY786398 KJC786398 JZG786398 JPK786398 JFO786398 IVS786398 ILW786398 ICA786398 HSE786398 HII786398 GYM786398 GOQ786398 GEU786398 FUY786398 FLC786398 FBG786398 ERK786398 EHO786398 DXS786398 DNW786398 DEA786398 CUE786398 CKI786398 CAM786398 BQQ786398 BGU786398 AWY786398 ANC786398 ADG786398 TK786398 JO786398 WWA720862 WME720862 WCI720862 VSM720862 VIQ720862 UYU720862 UOY720862 UFC720862 TVG720862 TLK720862 TBO720862 SRS720862 SHW720862 RYA720862 ROE720862 REI720862 QUM720862 QKQ720862 QAU720862 PQY720862 PHC720862 OXG720862 ONK720862 ODO720862 NTS720862 NJW720862 NAA720862 MQE720862 MGI720862 LWM720862 LMQ720862 LCU720862 KSY720862 KJC720862 JZG720862 JPK720862 JFO720862 IVS720862 ILW720862 ICA720862 HSE720862 HII720862 GYM720862 GOQ720862 GEU720862 FUY720862 FLC720862 FBG720862 ERK720862 EHO720862 DXS720862 DNW720862 DEA720862 CUE720862 CKI720862 CAM720862 BQQ720862 BGU720862 AWY720862 ANC720862 ADG720862 TK720862 JO720862 WWA655326 WME655326 WCI655326 VSM655326 VIQ655326 UYU655326 UOY655326 UFC655326 TVG655326 TLK655326 TBO655326 SRS655326 SHW655326 RYA655326 ROE655326 REI655326 QUM655326 QKQ655326 QAU655326 PQY655326 PHC655326 OXG655326 ONK655326 ODO655326 NTS655326 NJW655326 NAA655326 MQE655326 MGI655326 LWM655326 LMQ655326 LCU655326 KSY655326 KJC655326 JZG655326 JPK655326 JFO655326 IVS655326 ILW655326 ICA655326 HSE655326 HII655326 GYM655326 GOQ655326 GEU655326 FUY655326 FLC655326 FBG655326 ERK655326 EHO655326 DXS655326 DNW655326 DEA655326 CUE655326 CKI655326 CAM655326 BQQ655326 BGU655326 AWY655326 ANC655326 ADG655326 TK655326 JO655326 WWA589790 WME589790 WCI589790 VSM589790 VIQ589790 UYU589790 UOY589790 UFC589790 TVG589790 TLK589790 TBO589790 SRS589790 SHW589790 RYA589790 ROE589790 REI589790 QUM589790 QKQ589790 QAU589790 PQY589790 PHC589790 OXG589790 ONK589790 ODO589790 NTS589790 NJW589790 NAA589790 MQE589790 MGI589790 LWM589790 LMQ589790 LCU589790 KSY589790 KJC589790 JZG589790 JPK589790 JFO589790 IVS589790 ILW589790 ICA589790 HSE589790 HII589790 GYM589790 GOQ589790 GEU589790 FUY589790 FLC589790 FBG589790 ERK589790 EHO589790 DXS589790 DNW589790 DEA589790 CUE589790 CKI589790 CAM589790 BQQ589790 BGU589790 AWY589790 ANC589790 ADG589790 TK589790 JO589790 WWA524254 WME524254 WCI524254 VSM524254 VIQ524254 UYU524254 UOY524254 UFC524254 TVG524254 TLK524254 TBO524254 SRS524254 SHW524254 RYA524254 ROE524254 REI524254 QUM524254 QKQ524254 QAU524254 PQY524254 PHC524254 OXG524254 ONK524254 ODO524254 NTS524254 NJW524254 NAA524254 MQE524254 MGI524254 LWM524254 LMQ524254 LCU524254 KSY524254 KJC524254 JZG524254 JPK524254 JFO524254 IVS524254 ILW524254 ICA524254 HSE524254 HII524254 GYM524254 GOQ524254 GEU524254 FUY524254 FLC524254 FBG524254 ERK524254 EHO524254 DXS524254 DNW524254 DEA524254 CUE524254 CKI524254 CAM524254 BQQ524254 BGU524254 AWY524254 ANC524254 ADG524254 TK524254 JO524254 WWA458718 WME458718 WCI458718 VSM458718 VIQ458718 UYU458718 UOY458718 UFC458718 TVG458718 TLK458718 TBO458718 SRS458718 SHW458718 RYA458718 ROE458718 REI458718 QUM458718 QKQ458718 QAU458718 PQY458718 PHC458718 OXG458718 ONK458718 ODO458718 NTS458718 NJW458718 NAA458718 MQE458718 MGI458718 LWM458718 LMQ458718 LCU458718 KSY458718 KJC458718 JZG458718 JPK458718 JFO458718 IVS458718 ILW458718 ICA458718 HSE458718 HII458718 GYM458718 GOQ458718 GEU458718 FUY458718 FLC458718 FBG458718 ERK458718 EHO458718 DXS458718 DNW458718 DEA458718 CUE458718 CKI458718 CAM458718 BQQ458718 BGU458718 AWY458718 ANC458718 ADG458718 TK458718 JO458718 WWA393182 WME393182 WCI393182 VSM393182 VIQ393182 UYU393182 UOY393182 UFC393182 TVG393182 TLK393182 TBO393182 SRS393182 SHW393182 RYA393182 ROE393182 REI393182 QUM393182 QKQ393182 QAU393182 PQY393182 PHC393182 OXG393182 ONK393182 ODO393182 NTS393182 NJW393182 NAA393182 MQE393182 MGI393182 LWM393182 LMQ393182 LCU393182 KSY393182 KJC393182 JZG393182 JPK393182 JFO393182 IVS393182 ILW393182 ICA393182 HSE393182 HII393182 GYM393182 GOQ393182 GEU393182 FUY393182 FLC393182 FBG393182 ERK393182 EHO393182 DXS393182 DNW393182 DEA393182 CUE393182 CKI393182 CAM393182 BQQ393182 BGU393182 AWY393182 ANC393182 ADG393182 TK393182 JO393182 WWA327646 WME327646 WCI327646 VSM327646 VIQ327646 UYU327646 UOY327646 UFC327646 TVG327646 TLK327646 TBO327646 SRS327646 SHW327646 RYA327646 ROE327646 REI327646 QUM327646 QKQ327646 QAU327646 PQY327646 PHC327646 OXG327646 ONK327646 ODO327646 NTS327646 NJW327646 NAA327646 MQE327646 MGI327646 LWM327646 LMQ327646 LCU327646 KSY327646 KJC327646 JZG327646 JPK327646 JFO327646 IVS327646 ILW327646 ICA327646 HSE327646 HII327646 GYM327646 GOQ327646 GEU327646 FUY327646 FLC327646 FBG327646 ERK327646 EHO327646 DXS327646 DNW327646 DEA327646 CUE327646 CKI327646 CAM327646 BQQ327646 BGU327646 AWY327646 ANC327646 ADG327646 TK327646 JO327646 WWA262110 WME262110 WCI262110 VSM262110 VIQ262110 UYU262110 UOY262110 UFC262110 TVG262110 TLK262110 TBO262110 SRS262110 SHW262110 RYA262110 ROE262110 REI262110 QUM262110 QKQ262110 QAU262110 PQY262110 PHC262110 OXG262110 ONK262110 ODO262110 NTS262110 NJW262110 NAA262110 MQE262110 MGI262110 LWM262110 LMQ262110 LCU262110 KSY262110 KJC262110 JZG262110 JPK262110 JFO262110 IVS262110 ILW262110 ICA262110 HSE262110 HII262110 GYM262110 GOQ262110 GEU262110 FUY262110 FLC262110 FBG262110 ERK262110 EHO262110 DXS262110 DNW262110 DEA262110 CUE262110 CKI262110 CAM262110 BQQ262110 BGU262110 AWY262110 ANC262110 ADG262110 TK262110 JO262110 WWA196574 WME196574 WCI196574 VSM196574 VIQ196574 UYU196574 UOY196574 UFC196574 TVG196574 TLK196574 TBO196574 SRS196574 SHW196574 RYA196574 ROE196574 REI196574 QUM196574 QKQ196574 QAU196574 PQY196574 PHC196574 OXG196574 ONK196574 ODO196574 NTS196574 NJW196574 NAA196574 MQE196574 MGI196574 LWM196574 LMQ196574 LCU196574 KSY196574 KJC196574 JZG196574 JPK196574 JFO196574 IVS196574 ILW196574 ICA196574 HSE196574 HII196574 GYM196574 GOQ196574 GEU196574 FUY196574 FLC196574 FBG196574 ERK196574 EHO196574 DXS196574 DNW196574 DEA196574 CUE196574 CKI196574 CAM196574 BQQ196574 BGU196574 AWY196574 ANC196574 ADG196574 TK196574 JO196574 WWA131038 WME131038 WCI131038 VSM131038 VIQ131038 UYU131038 UOY131038 UFC131038 TVG131038 TLK131038 TBO131038 SRS131038 SHW131038 RYA131038 ROE131038 REI131038 QUM131038 QKQ131038 QAU131038 PQY131038 PHC131038 OXG131038 ONK131038 ODO131038 NTS131038 NJW131038 NAA131038 MQE131038 MGI131038 LWM131038 LMQ131038 LCU131038 KSY131038 KJC131038 JZG131038 JPK131038 JFO131038 IVS131038 ILW131038 ICA131038 HSE131038 HII131038 GYM131038 GOQ131038 GEU131038 FUY131038 FLC131038 FBG131038 ERK131038 EHO131038 DXS131038 DNW131038 DEA131038 CUE131038 CKI131038 CAM131038 BQQ131038 BGU131038 AWY131038 ANC131038 ADG131038 TK131038 JO131038 WWA65502 WME65502 WCI65502 VSM65502 VIQ65502 UYU65502 UOY65502 UFC65502 TVG65502 TLK65502 TBO65502 SRS65502 SHW65502 RYA65502 ROE65502 REI65502 QUM65502 QKQ65502 QAU65502 PQY65502 PHC65502 OXG65502 ONK65502 ODO65502 NTS65502 NJW65502 NAA65502 MQE65502 MGI65502 LWM65502 LMQ65502 LCU65502 KSY65502 KJC65502 JZG65502 JPK65502 JFO65502 IVS65502 ILW65502 ICA65502 HSE65502 HII65502 GYM65502 GOQ65502 GEU65502 FUY65502 FLC65502 FBG65502 ERK65502 EHO65502 DXS65502 DNW65502 DEA65502 CUE65502 CKI65502 CAM65502 BQQ65502 BGU65502 AWY65502 ANC65502 ADG65502 TK65502 WWA2 WME2 WCI2 VSM2 VIQ2 UYU2 UOY2 UFC2 TVG2 TLK2 TBO2 SRS2 SHW2 RYA2 ROE2 REI2 QUM2 QKQ2 QAU2 PQY2 PHC2 OXG2 ONK2 ODO2 NTS2 NJW2 NAA2 MQE2 MGI2 LWM2 LMQ2 LCU2 KSY2 KJC2 JZG2 JPK2 JFO2 IVS2 ILW2 ICA2 HSE2 HII2 GYM2 GOQ2 GEU2 FUY2 FLC2 FBG2 ERK2 EHO2 DXS2 DNW2 DEA2 CUE2 CKI2 CAM2 BQQ2 BGU2 AWY2 ANC2 ADG2 TK2 JO2">
      <formula1>$AI$25:$AI$27</formula1>
    </dataValidation>
    <dataValidation type="list" allowBlank="1" showInputMessage="1" showErrorMessage="1" sqref="IM65505:JC65505 D917473:T917473 D851937:T851937 D786401:T786401 D720865:T720865 D655329:T655329 D589793:T589793 D524257:T524257 D458721:T458721 D393185:T393185 D327649:T327649 D262113:T262113 D196577:T196577 D131041:T131041 D65505:T65505 D983009:T983009 WUY983009:WVO983009 WLC983009:WLS983009 WBG983009:WBW983009 VRK983009:VSA983009 VHO983009:VIE983009 UXS983009:UYI983009 UNW983009:UOM983009 UEA983009:UEQ983009 TUE983009:TUU983009 TKI983009:TKY983009 TAM983009:TBC983009 SQQ983009:SRG983009 SGU983009:SHK983009 RWY983009:RXO983009 RNC983009:RNS983009 RDG983009:RDW983009 QTK983009:QUA983009 QJO983009:QKE983009 PZS983009:QAI983009 PPW983009:PQM983009 PGA983009:PGQ983009 OWE983009:OWU983009 OMI983009:OMY983009 OCM983009:ODC983009 NSQ983009:NTG983009 NIU983009:NJK983009 MYY983009:MZO983009 MPC983009:MPS983009 MFG983009:MFW983009 LVK983009:LWA983009 LLO983009:LME983009 LBS983009:LCI983009 KRW983009:KSM983009 KIA983009:KIQ983009 JYE983009:JYU983009 JOI983009:JOY983009 JEM983009:JFC983009 IUQ983009:IVG983009 IKU983009:ILK983009 IAY983009:IBO983009 HRC983009:HRS983009 HHG983009:HHW983009 GXK983009:GYA983009 GNO983009:GOE983009 GDS983009:GEI983009 FTW983009:FUM983009 FKA983009:FKQ983009 FAE983009:FAU983009 EQI983009:EQY983009 EGM983009:EHC983009 DWQ983009:DXG983009 DMU983009:DNK983009 DCY983009:DDO983009 CTC983009:CTS983009 CJG983009:CJW983009 BZK983009:CAA983009 BPO983009:BQE983009 BFS983009:BGI983009 AVW983009:AWM983009 AMA983009:AMQ983009 ACE983009:ACU983009 SI983009:SY983009 IM983009:JC983009 WUY917473:WVO917473 WLC917473:WLS917473 WBG917473:WBW917473 VRK917473:VSA917473 VHO917473:VIE917473 UXS917473:UYI917473 UNW917473:UOM917473 UEA917473:UEQ917473 TUE917473:TUU917473 TKI917473:TKY917473 TAM917473:TBC917473 SQQ917473:SRG917473 SGU917473:SHK917473 RWY917473:RXO917473 RNC917473:RNS917473 RDG917473:RDW917473 QTK917473:QUA917473 QJO917473:QKE917473 PZS917473:QAI917473 PPW917473:PQM917473 PGA917473:PGQ917473 OWE917473:OWU917473 OMI917473:OMY917473 OCM917473:ODC917473 NSQ917473:NTG917473 NIU917473:NJK917473 MYY917473:MZO917473 MPC917473:MPS917473 MFG917473:MFW917473 LVK917473:LWA917473 LLO917473:LME917473 LBS917473:LCI917473 KRW917473:KSM917473 KIA917473:KIQ917473 JYE917473:JYU917473 JOI917473:JOY917473 JEM917473:JFC917473 IUQ917473:IVG917473 IKU917473:ILK917473 IAY917473:IBO917473 HRC917473:HRS917473 HHG917473:HHW917473 GXK917473:GYA917473 GNO917473:GOE917473 GDS917473:GEI917473 FTW917473:FUM917473 FKA917473:FKQ917473 FAE917473:FAU917473 EQI917473:EQY917473 EGM917473:EHC917473 DWQ917473:DXG917473 DMU917473:DNK917473 DCY917473:DDO917473 CTC917473:CTS917473 CJG917473:CJW917473 BZK917473:CAA917473 BPO917473:BQE917473 BFS917473:BGI917473 AVW917473:AWM917473 AMA917473:AMQ917473 ACE917473:ACU917473 SI917473:SY917473 IM917473:JC917473 WUY851937:WVO851937 WLC851937:WLS851937 WBG851937:WBW851937 VRK851937:VSA851937 VHO851937:VIE851937 UXS851937:UYI851937 UNW851937:UOM851937 UEA851937:UEQ851937 TUE851937:TUU851937 TKI851937:TKY851937 TAM851937:TBC851937 SQQ851937:SRG851937 SGU851937:SHK851937 RWY851937:RXO851937 RNC851937:RNS851937 RDG851937:RDW851937 QTK851937:QUA851937 QJO851937:QKE851937 PZS851937:QAI851937 PPW851937:PQM851937 PGA851937:PGQ851937 OWE851937:OWU851937 OMI851937:OMY851937 OCM851937:ODC851937 NSQ851937:NTG851937 NIU851937:NJK851937 MYY851937:MZO851937 MPC851937:MPS851937 MFG851937:MFW851937 LVK851937:LWA851937 LLO851937:LME851937 LBS851937:LCI851937 KRW851937:KSM851937 KIA851937:KIQ851937 JYE851937:JYU851937 JOI851937:JOY851937 JEM851937:JFC851937 IUQ851937:IVG851937 IKU851937:ILK851937 IAY851937:IBO851937 HRC851937:HRS851937 HHG851937:HHW851937 GXK851937:GYA851937 GNO851937:GOE851937 GDS851937:GEI851937 FTW851937:FUM851937 FKA851937:FKQ851937 FAE851937:FAU851937 EQI851937:EQY851937 EGM851937:EHC851937 DWQ851937:DXG851937 DMU851937:DNK851937 DCY851937:DDO851937 CTC851937:CTS851937 CJG851937:CJW851937 BZK851937:CAA851937 BPO851937:BQE851937 BFS851937:BGI851937 AVW851937:AWM851937 AMA851937:AMQ851937 ACE851937:ACU851937 SI851937:SY851937 IM851937:JC851937 WUY786401:WVO786401 WLC786401:WLS786401 WBG786401:WBW786401 VRK786401:VSA786401 VHO786401:VIE786401 UXS786401:UYI786401 UNW786401:UOM786401 UEA786401:UEQ786401 TUE786401:TUU786401 TKI786401:TKY786401 TAM786401:TBC786401 SQQ786401:SRG786401 SGU786401:SHK786401 RWY786401:RXO786401 RNC786401:RNS786401 RDG786401:RDW786401 QTK786401:QUA786401 QJO786401:QKE786401 PZS786401:QAI786401 PPW786401:PQM786401 PGA786401:PGQ786401 OWE786401:OWU786401 OMI786401:OMY786401 OCM786401:ODC786401 NSQ786401:NTG786401 NIU786401:NJK786401 MYY786401:MZO786401 MPC786401:MPS786401 MFG786401:MFW786401 LVK786401:LWA786401 LLO786401:LME786401 LBS786401:LCI786401 KRW786401:KSM786401 KIA786401:KIQ786401 JYE786401:JYU786401 JOI786401:JOY786401 JEM786401:JFC786401 IUQ786401:IVG786401 IKU786401:ILK786401 IAY786401:IBO786401 HRC786401:HRS786401 HHG786401:HHW786401 GXK786401:GYA786401 GNO786401:GOE786401 GDS786401:GEI786401 FTW786401:FUM786401 FKA786401:FKQ786401 FAE786401:FAU786401 EQI786401:EQY786401 EGM786401:EHC786401 DWQ786401:DXG786401 DMU786401:DNK786401 DCY786401:DDO786401 CTC786401:CTS786401 CJG786401:CJW786401 BZK786401:CAA786401 BPO786401:BQE786401 BFS786401:BGI786401 AVW786401:AWM786401 AMA786401:AMQ786401 ACE786401:ACU786401 SI786401:SY786401 IM786401:JC786401 WUY720865:WVO720865 WLC720865:WLS720865 WBG720865:WBW720865 VRK720865:VSA720865 VHO720865:VIE720865 UXS720865:UYI720865 UNW720865:UOM720865 UEA720865:UEQ720865 TUE720865:TUU720865 TKI720865:TKY720865 TAM720865:TBC720865 SQQ720865:SRG720865 SGU720865:SHK720865 RWY720865:RXO720865 RNC720865:RNS720865 RDG720865:RDW720865 QTK720865:QUA720865 QJO720865:QKE720865 PZS720865:QAI720865 PPW720865:PQM720865 PGA720865:PGQ720865 OWE720865:OWU720865 OMI720865:OMY720865 OCM720865:ODC720865 NSQ720865:NTG720865 NIU720865:NJK720865 MYY720865:MZO720865 MPC720865:MPS720865 MFG720865:MFW720865 LVK720865:LWA720865 LLO720865:LME720865 LBS720865:LCI720865 KRW720865:KSM720865 KIA720865:KIQ720865 JYE720865:JYU720865 JOI720865:JOY720865 JEM720865:JFC720865 IUQ720865:IVG720865 IKU720865:ILK720865 IAY720865:IBO720865 HRC720865:HRS720865 HHG720865:HHW720865 GXK720865:GYA720865 GNO720865:GOE720865 GDS720865:GEI720865 FTW720865:FUM720865 FKA720865:FKQ720865 FAE720865:FAU720865 EQI720865:EQY720865 EGM720865:EHC720865 DWQ720865:DXG720865 DMU720865:DNK720865 DCY720865:DDO720865 CTC720865:CTS720865 CJG720865:CJW720865 BZK720865:CAA720865 BPO720865:BQE720865 BFS720865:BGI720865 AVW720865:AWM720865 AMA720865:AMQ720865 ACE720865:ACU720865 SI720865:SY720865 IM720865:JC720865 WUY655329:WVO655329 WLC655329:WLS655329 WBG655329:WBW655329 VRK655329:VSA655329 VHO655329:VIE655329 UXS655329:UYI655329 UNW655329:UOM655329 UEA655329:UEQ655329 TUE655329:TUU655329 TKI655329:TKY655329 TAM655329:TBC655329 SQQ655329:SRG655329 SGU655329:SHK655329 RWY655329:RXO655329 RNC655329:RNS655329 RDG655329:RDW655329 QTK655329:QUA655329 QJO655329:QKE655329 PZS655329:QAI655329 PPW655329:PQM655329 PGA655329:PGQ655329 OWE655329:OWU655329 OMI655329:OMY655329 OCM655329:ODC655329 NSQ655329:NTG655329 NIU655329:NJK655329 MYY655329:MZO655329 MPC655329:MPS655329 MFG655329:MFW655329 LVK655329:LWA655329 LLO655329:LME655329 LBS655329:LCI655329 KRW655329:KSM655329 KIA655329:KIQ655329 JYE655329:JYU655329 JOI655329:JOY655329 JEM655329:JFC655329 IUQ655329:IVG655329 IKU655329:ILK655329 IAY655329:IBO655329 HRC655329:HRS655329 HHG655329:HHW655329 GXK655329:GYA655329 GNO655329:GOE655329 GDS655329:GEI655329 FTW655329:FUM655329 FKA655329:FKQ655329 FAE655329:FAU655329 EQI655329:EQY655329 EGM655329:EHC655329 DWQ655329:DXG655329 DMU655329:DNK655329 DCY655329:DDO655329 CTC655329:CTS655329 CJG655329:CJW655329 BZK655329:CAA655329 BPO655329:BQE655329 BFS655329:BGI655329 AVW655329:AWM655329 AMA655329:AMQ655329 ACE655329:ACU655329 SI655329:SY655329 IM655329:JC655329 WUY589793:WVO589793 WLC589793:WLS589793 WBG589793:WBW589793 VRK589793:VSA589793 VHO589793:VIE589793 UXS589793:UYI589793 UNW589793:UOM589793 UEA589793:UEQ589793 TUE589793:TUU589793 TKI589793:TKY589793 TAM589793:TBC589793 SQQ589793:SRG589793 SGU589793:SHK589793 RWY589793:RXO589793 RNC589793:RNS589793 RDG589793:RDW589793 QTK589793:QUA589793 QJO589793:QKE589793 PZS589793:QAI589793 PPW589793:PQM589793 PGA589793:PGQ589793 OWE589793:OWU589793 OMI589793:OMY589793 OCM589793:ODC589793 NSQ589793:NTG589793 NIU589793:NJK589793 MYY589793:MZO589793 MPC589793:MPS589793 MFG589793:MFW589793 LVK589793:LWA589793 LLO589793:LME589793 LBS589793:LCI589793 KRW589793:KSM589793 KIA589793:KIQ589793 JYE589793:JYU589793 JOI589793:JOY589793 JEM589793:JFC589793 IUQ589793:IVG589793 IKU589793:ILK589793 IAY589793:IBO589793 HRC589793:HRS589793 HHG589793:HHW589793 GXK589793:GYA589793 GNO589793:GOE589793 GDS589793:GEI589793 FTW589793:FUM589793 FKA589793:FKQ589793 FAE589793:FAU589793 EQI589793:EQY589793 EGM589793:EHC589793 DWQ589793:DXG589793 DMU589793:DNK589793 DCY589793:DDO589793 CTC589793:CTS589793 CJG589793:CJW589793 BZK589793:CAA589793 BPO589793:BQE589793 BFS589793:BGI589793 AVW589793:AWM589793 AMA589793:AMQ589793 ACE589793:ACU589793 SI589793:SY589793 IM589793:JC589793 WUY524257:WVO524257 WLC524257:WLS524257 WBG524257:WBW524257 VRK524257:VSA524257 VHO524257:VIE524257 UXS524257:UYI524257 UNW524257:UOM524257 UEA524257:UEQ524257 TUE524257:TUU524257 TKI524257:TKY524257 TAM524257:TBC524257 SQQ524257:SRG524257 SGU524257:SHK524257 RWY524257:RXO524257 RNC524257:RNS524257 RDG524257:RDW524257 QTK524257:QUA524257 QJO524257:QKE524257 PZS524257:QAI524257 PPW524257:PQM524257 PGA524257:PGQ524257 OWE524257:OWU524257 OMI524257:OMY524257 OCM524257:ODC524257 NSQ524257:NTG524257 NIU524257:NJK524257 MYY524257:MZO524257 MPC524257:MPS524257 MFG524257:MFW524257 LVK524257:LWA524257 LLO524257:LME524257 LBS524257:LCI524257 KRW524257:KSM524257 KIA524257:KIQ524257 JYE524257:JYU524257 JOI524257:JOY524257 JEM524257:JFC524257 IUQ524257:IVG524257 IKU524257:ILK524257 IAY524257:IBO524257 HRC524257:HRS524257 HHG524257:HHW524257 GXK524257:GYA524257 GNO524257:GOE524257 GDS524257:GEI524257 FTW524257:FUM524257 FKA524257:FKQ524257 FAE524257:FAU524257 EQI524257:EQY524257 EGM524257:EHC524257 DWQ524257:DXG524257 DMU524257:DNK524257 DCY524257:DDO524257 CTC524257:CTS524257 CJG524257:CJW524257 BZK524257:CAA524257 BPO524257:BQE524257 BFS524257:BGI524257 AVW524257:AWM524257 AMA524257:AMQ524257 ACE524257:ACU524257 SI524257:SY524257 IM524257:JC524257 WUY458721:WVO458721 WLC458721:WLS458721 WBG458721:WBW458721 VRK458721:VSA458721 VHO458721:VIE458721 UXS458721:UYI458721 UNW458721:UOM458721 UEA458721:UEQ458721 TUE458721:TUU458721 TKI458721:TKY458721 TAM458721:TBC458721 SQQ458721:SRG458721 SGU458721:SHK458721 RWY458721:RXO458721 RNC458721:RNS458721 RDG458721:RDW458721 QTK458721:QUA458721 QJO458721:QKE458721 PZS458721:QAI458721 PPW458721:PQM458721 PGA458721:PGQ458721 OWE458721:OWU458721 OMI458721:OMY458721 OCM458721:ODC458721 NSQ458721:NTG458721 NIU458721:NJK458721 MYY458721:MZO458721 MPC458721:MPS458721 MFG458721:MFW458721 LVK458721:LWA458721 LLO458721:LME458721 LBS458721:LCI458721 KRW458721:KSM458721 KIA458721:KIQ458721 JYE458721:JYU458721 JOI458721:JOY458721 JEM458721:JFC458721 IUQ458721:IVG458721 IKU458721:ILK458721 IAY458721:IBO458721 HRC458721:HRS458721 HHG458721:HHW458721 GXK458721:GYA458721 GNO458721:GOE458721 GDS458721:GEI458721 FTW458721:FUM458721 FKA458721:FKQ458721 FAE458721:FAU458721 EQI458721:EQY458721 EGM458721:EHC458721 DWQ458721:DXG458721 DMU458721:DNK458721 DCY458721:DDO458721 CTC458721:CTS458721 CJG458721:CJW458721 BZK458721:CAA458721 BPO458721:BQE458721 BFS458721:BGI458721 AVW458721:AWM458721 AMA458721:AMQ458721 ACE458721:ACU458721 SI458721:SY458721 IM458721:JC458721 WUY393185:WVO393185 WLC393185:WLS393185 WBG393185:WBW393185 VRK393185:VSA393185 VHO393185:VIE393185 UXS393185:UYI393185 UNW393185:UOM393185 UEA393185:UEQ393185 TUE393185:TUU393185 TKI393185:TKY393185 TAM393185:TBC393185 SQQ393185:SRG393185 SGU393185:SHK393185 RWY393185:RXO393185 RNC393185:RNS393185 RDG393185:RDW393185 QTK393185:QUA393185 QJO393185:QKE393185 PZS393185:QAI393185 PPW393185:PQM393185 PGA393185:PGQ393185 OWE393185:OWU393185 OMI393185:OMY393185 OCM393185:ODC393185 NSQ393185:NTG393185 NIU393185:NJK393185 MYY393185:MZO393185 MPC393185:MPS393185 MFG393185:MFW393185 LVK393185:LWA393185 LLO393185:LME393185 LBS393185:LCI393185 KRW393185:KSM393185 KIA393185:KIQ393185 JYE393185:JYU393185 JOI393185:JOY393185 JEM393185:JFC393185 IUQ393185:IVG393185 IKU393185:ILK393185 IAY393185:IBO393185 HRC393185:HRS393185 HHG393185:HHW393185 GXK393185:GYA393185 GNO393185:GOE393185 GDS393185:GEI393185 FTW393185:FUM393185 FKA393185:FKQ393185 FAE393185:FAU393185 EQI393185:EQY393185 EGM393185:EHC393185 DWQ393185:DXG393185 DMU393185:DNK393185 DCY393185:DDO393185 CTC393185:CTS393185 CJG393185:CJW393185 BZK393185:CAA393185 BPO393185:BQE393185 BFS393185:BGI393185 AVW393185:AWM393185 AMA393185:AMQ393185 ACE393185:ACU393185 SI393185:SY393185 IM393185:JC393185 WUY327649:WVO327649 WLC327649:WLS327649 WBG327649:WBW327649 VRK327649:VSA327649 VHO327649:VIE327649 UXS327649:UYI327649 UNW327649:UOM327649 UEA327649:UEQ327649 TUE327649:TUU327649 TKI327649:TKY327649 TAM327649:TBC327649 SQQ327649:SRG327649 SGU327649:SHK327649 RWY327649:RXO327649 RNC327649:RNS327649 RDG327649:RDW327649 QTK327649:QUA327649 QJO327649:QKE327649 PZS327649:QAI327649 PPW327649:PQM327649 PGA327649:PGQ327649 OWE327649:OWU327649 OMI327649:OMY327649 OCM327649:ODC327649 NSQ327649:NTG327649 NIU327649:NJK327649 MYY327649:MZO327649 MPC327649:MPS327649 MFG327649:MFW327649 LVK327649:LWA327649 LLO327649:LME327649 LBS327649:LCI327649 KRW327649:KSM327649 KIA327649:KIQ327649 JYE327649:JYU327649 JOI327649:JOY327649 JEM327649:JFC327649 IUQ327649:IVG327649 IKU327649:ILK327649 IAY327649:IBO327649 HRC327649:HRS327649 HHG327649:HHW327649 GXK327649:GYA327649 GNO327649:GOE327649 GDS327649:GEI327649 FTW327649:FUM327649 FKA327649:FKQ327649 FAE327649:FAU327649 EQI327649:EQY327649 EGM327649:EHC327649 DWQ327649:DXG327649 DMU327649:DNK327649 DCY327649:DDO327649 CTC327649:CTS327649 CJG327649:CJW327649 BZK327649:CAA327649 BPO327649:BQE327649 BFS327649:BGI327649 AVW327649:AWM327649 AMA327649:AMQ327649 ACE327649:ACU327649 SI327649:SY327649 IM327649:JC327649 WUY262113:WVO262113 WLC262113:WLS262113 WBG262113:WBW262113 VRK262113:VSA262113 VHO262113:VIE262113 UXS262113:UYI262113 UNW262113:UOM262113 UEA262113:UEQ262113 TUE262113:TUU262113 TKI262113:TKY262113 TAM262113:TBC262113 SQQ262113:SRG262113 SGU262113:SHK262113 RWY262113:RXO262113 RNC262113:RNS262113 RDG262113:RDW262113 QTK262113:QUA262113 QJO262113:QKE262113 PZS262113:QAI262113 PPW262113:PQM262113 PGA262113:PGQ262113 OWE262113:OWU262113 OMI262113:OMY262113 OCM262113:ODC262113 NSQ262113:NTG262113 NIU262113:NJK262113 MYY262113:MZO262113 MPC262113:MPS262113 MFG262113:MFW262113 LVK262113:LWA262113 LLO262113:LME262113 LBS262113:LCI262113 KRW262113:KSM262113 KIA262113:KIQ262113 JYE262113:JYU262113 JOI262113:JOY262113 JEM262113:JFC262113 IUQ262113:IVG262113 IKU262113:ILK262113 IAY262113:IBO262113 HRC262113:HRS262113 HHG262113:HHW262113 GXK262113:GYA262113 GNO262113:GOE262113 GDS262113:GEI262113 FTW262113:FUM262113 FKA262113:FKQ262113 FAE262113:FAU262113 EQI262113:EQY262113 EGM262113:EHC262113 DWQ262113:DXG262113 DMU262113:DNK262113 DCY262113:DDO262113 CTC262113:CTS262113 CJG262113:CJW262113 BZK262113:CAA262113 BPO262113:BQE262113 BFS262113:BGI262113 AVW262113:AWM262113 AMA262113:AMQ262113 ACE262113:ACU262113 SI262113:SY262113 IM262113:JC262113 WUY196577:WVO196577 WLC196577:WLS196577 WBG196577:WBW196577 VRK196577:VSA196577 VHO196577:VIE196577 UXS196577:UYI196577 UNW196577:UOM196577 UEA196577:UEQ196577 TUE196577:TUU196577 TKI196577:TKY196577 TAM196577:TBC196577 SQQ196577:SRG196577 SGU196577:SHK196577 RWY196577:RXO196577 RNC196577:RNS196577 RDG196577:RDW196577 QTK196577:QUA196577 QJO196577:QKE196577 PZS196577:QAI196577 PPW196577:PQM196577 PGA196577:PGQ196577 OWE196577:OWU196577 OMI196577:OMY196577 OCM196577:ODC196577 NSQ196577:NTG196577 NIU196577:NJK196577 MYY196577:MZO196577 MPC196577:MPS196577 MFG196577:MFW196577 LVK196577:LWA196577 LLO196577:LME196577 LBS196577:LCI196577 KRW196577:KSM196577 KIA196577:KIQ196577 JYE196577:JYU196577 JOI196577:JOY196577 JEM196577:JFC196577 IUQ196577:IVG196577 IKU196577:ILK196577 IAY196577:IBO196577 HRC196577:HRS196577 HHG196577:HHW196577 GXK196577:GYA196577 GNO196577:GOE196577 GDS196577:GEI196577 FTW196577:FUM196577 FKA196577:FKQ196577 FAE196577:FAU196577 EQI196577:EQY196577 EGM196577:EHC196577 DWQ196577:DXG196577 DMU196577:DNK196577 DCY196577:DDO196577 CTC196577:CTS196577 CJG196577:CJW196577 BZK196577:CAA196577 BPO196577:BQE196577 BFS196577:BGI196577 AVW196577:AWM196577 AMA196577:AMQ196577 ACE196577:ACU196577 SI196577:SY196577 IM196577:JC196577 WUY131041:WVO131041 WLC131041:WLS131041 WBG131041:WBW131041 VRK131041:VSA131041 VHO131041:VIE131041 UXS131041:UYI131041 UNW131041:UOM131041 UEA131041:UEQ131041 TUE131041:TUU131041 TKI131041:TKY131041 TAM131041:TBC131041 SQQ131041:SRG131041 SGU131041:SHK131041 RWY131041:RXO131041 RNC131041:RNS131041 RDG131041:RDW131041 QTK131041:QUA131041 QJO131041:QKE131041 PZS131041:QAI131041 PPW131041:PQM131041 PGA131041:PGQ131041 OWE131041:OWU131041 OMI131041:OMY131041 OCM131041:ODC131041 NSQ131041:NTG131041 NIU131041:NJK131041 MYY131041:MZO131041 MPC131041:MPS131041 MFG131041:MFW131041 LVK131041:LWA131041 LLO131041:LME131041 LBS131041:LCI131041 KRW131041:KSM131041 KIA131041:KIQ131041 JYE131041:JYU131041 JOI131041:JOY131041 JEM131041:JFC131041 IUQ131041:IVG131041 IKU131041:ILK131041 IAY131041:IBO131041 HRC131041:HRS131041 HHG131041:HHW131041 GXK131041:GYA131041 GNO131041:GOE131041 GDS131041:GEI131041 FTW131041:FUM131041 FKA131041:FKQ131041 FAE131041:FAU131041 EQI131041:EQY131041 EGM131041:EHC131041 DWQ131041:DXG131041 DMU131041:DNK131041 DCY131041:DDO131041 CTC131041:CTS131041 CJG131041:CJW131041 BZK131041:CAA131041 BPO131041:BQE131041 BFS131041:BGI131041 AVW131041:AWM131041 AMA131041:AMQ131041 ACE131041:ACU131041 SI131041:SY131041 IM131041:JC131041 WUY65505:WVO65505 WLC65505:WLS65505 WBG65505:WBW65505 VRK65505:VSA65505 VHO65505:VIE65505 UXS65505:UYI65505 UNW65505:UOM65505 UEA65505:UEQ65505 TUE65505:TUU65505 TKI65505:TKY65505 TAM65505:TBC65505 SQQ65505:SRG65505 SGU65505:SHK65505 RWY65505:RXO65505 RNC65505:RNS65505 RDG65505:RDW65505 QTK65505:QUA65505 QJO65505:QKE65505 PZS65505:QAI65505 PPW65505:PQM65505 PGA65505:PGQ65505 OWE65505:OWU65505 OMI65505:OMY65505 OCM65505:ODC65505 NSQ65505:NTG65505 NIU65505:NJK65505 MYY65505:MZO65505 MPC65505:MPS65505 MFG65505:MFW65505 LVK65505:LWA65505 LLO65505:LME65505 LBS65505:LCI65505 KRW65505:KSM65505 KIA65505:KIQ65505 JYE65505:JYU65505 JOI65505:JOY65505 JEM65505:JFC65505 IUQ65505:IVG65505 IKU65505:ILK65505 IAY65505:IBO65505 HRC65505:HRS65505 HHG65505:HHW65505 GXK65505:GYA65505 GNO65505:GOE65505 GDS65505:GEI65505 FTW65505:FUM65505 FKA65505:FKQ65505 FAE65505:FAU65505 EQI65505:EQY65505 EGM65505:EHC65505 DWQ65505:DXG65505 DMU65505:DNK65505 DCY65505:DDO65505 CTC65505:CTS65505 CJG65505:CJW65505 BZK65505:CAA65505 BPO65505:BQE65505 BFS65505:BGI65505 AVW65505:AWM65505 AMA65505:AMQ65505 ACE65505:ACU65505 SI65505:SY65505 WUY5:WVO5 WLC5:WLS5 WBG5:WBW5 VRK5:VSA5 VHO5:VIE5 UXS5:UYI5 UNW5:UOM5 UEA5:UEQ5 TUE5:TUU5 TKI5:TKY5 TAM5:TBC5 SQQ5:SRG5 SGU5:SHK5 RWY5:RXO5 RNC5:RNS5 RDG5:RDW5 QTK5:QUA5 QJO5:QKE5 PZS5:QAI5 PPW5:PQM5 PGA5:PGQ5 OWE5:OWU5 OMI5:OMY5 OCM5:ODC5 NSQ5:NTG5 NIU5:NJK5 MYY5:MZO5 MPC5:MPS5 MFG5:MFW5 LVK5:LWA5 LLO5:LME5 LBS5:LCI5 KRW5:KSM5 KIA5:KIQ5 JYE5:JYU5 JOI5:JOY5 JEM5:JFC5 IUQ5:IVG5 IKU5:ILK5 IAY5:IBO5 HRC5:HRS5 HHG5:HHW5 GXK5:GYA5 GNO5:GOE5 GDS5:GEI5 FTW5:FUM5 FKA5:FKQ5 FAE5:FAU5 EQI5:EQY5 EGM5:EHC5 DWQ5:DXG5 DMU5:DNK5 DCY5:DDO5 CTC5:CTS5 CJG5:CJW5 BZK5:CAA5 BPO5:BQE5 BFS5:BGI5 AVW5:AWM5 AMA5:AMQ5 ACE5:ACU5 SI5:SY5 IM5:JC5">
      <formula1>$E$28:$E$47</formula1>
    </dataValidation>
    <dataValidation type="list" allowBlank="1" showInputMessage="1" showErrorMessage="1" sqref="IW65504:JC65504 N983008:T983008 N917472:T917472 N851936:T851936 N786400:T786400 N720864:T720864 N655328:T655328 N589792:T589792 N524256:T524256 N458720:T458720 N393184:T393184 N327648:T327648 N262112:T262112 N196576:T196576 N131040:T131040 N65504:T65504 N4:T4 WVI983008:WVO983008 WLM983008:WLS983008 WBQ983008:WBW983008 VRU983008:VSA983008 VHY983008:VIE983008 UYC983008:UYI983008 UOG983008:UOM983008 UEK983008:UEQ983008 TUO983008:TUU983008 TKS983008:TKY983008 TAW983008:TBC983008 SRA983008:SRG983008 SHE983008:SHK983008 RXI983008:RXO983008 RNM983008:RNS983008 RDQ983008:RDW983008 QTU983008:QUA983008 QJY983008:QKE983008 QAC983008:QAI983008 PQG983008:PQM983008 PGK983008:PGQ983008 OWO983008:OWU983008 OMS983008:OMY983008 OCW983008:ODC983008 NTA983008:NTG983008 NJE983008:NJK983008 MZI983008:MZO983008 MPM983008:MPS983008 MFQ983008:MFW983008 LVU983008:LWA983008 LLY983008:LME983008 LCC983008:LCI983008 KSG983008:KSM983008 KIK983008:KIQ983008 JYO983008:JYU983008 JOS983008:JOY983008 JEW983008:JFC983008 IVA983008:IVG983008 ILE983008:ILK983008 IBI983008:IBO983008 HRM983008:HRS983008 HHQ983008:HHW983008 GXU983008:GYA983008 GNY983008:GOE983008 GEC983008:GEI983008 FUG983008:FUM983008 FKK983008:FKQ983008 FAO983008:FAU983008 EQS983008:EQY983008 EGW983008:EHC983008 DXA983008:DXG983008 DNE983008:DNK983008 DDI983008:DDO983008 CTM983008:CTS983008 CJQ983008:CJW983008 BZU983008:CAA983008 BPY983008:BQE983008 BGC983008:BGI983008 AWG983008:AWM983008 AMK983008:AMQ983008 ACO983008:ACU983008 SS983008:SY983008 IW983008:JC983008 WVI917472:WVO917472 WLM917472:WLS917472 WBQ917472:WBW917472 VRU917472:VSA917472 VHY917472:VIE917472 UYC917472:UYI917472 UOG917472:UOM917472 UEK917472:UEQ917472 TUO917472:TUU917472 TKS917472:TKY917472 TAW917472:TBC917472 SRA917472:SRG917472 SHE917472:SHK917472 RXI917472:RXO917472 RNM917472:RNS917472 RDQ917472:RDW917472 QTU917472:QUA917472 QJY917472:QKE917472 QAC917472:QAI917472 PQG917472:PQM917472 PGK917472:PGQ917472 OWO917472:OWU917472 OMS917472:OMY917472 OCW917472:ODC917472 NTA917472:NTG917472 NJE917472:NJK917472 MZI917472:MZO917472 MPM917472:MPS917472 MFQ917472:MFW917472 LVU917472:LWA917472 LLY917472:LME917472 LCC917472:LCI917472 KSG917472:KSM917472 KIK917472:KIQ917472 JYO917472:JYU917472 JOS917472:JOY917472 JEW917472:JFC917472 IVA917472:IVG917472 ILE917472:ILK917472 IBI917472:IBO917472 HRM917472:HRS917472 HHQ917472:HHW917472 GXU917472:GYA917472 GNY917472:GOE917472 GEC917472:GEI917472 FUG917472:FUM917472 FKK917472:FKQ917472 FAO917472:FAU917472 EQS917472:EQY917472 EGW917472:EHC917472 DXA917472:DXG917472 DNE917472:DNK917472 DDI917472:DDO917472 CTM917472:CTS917472 CJQ917472:CJW917472 BZU917472:CAA917472 BPY917472:BQE917472 BGC917472:BGI917472 AWG917472:AWM917472 AMK917472:AMQ917472 ACO917472:ACU917472 SS917472:SY917472 IW917472:JC917472 WVI851936:WVO851936 WLM851936:WLS851936 WBQ851936:WBW851936 VRU851936:VSA851936 VHY851936:VIE851936 UYC851936:UYI851936 UOG851936:UOM851936 UEK851936:UEQ851936 TUO851936:TUU851936 TKS851936:TKY851936 TAW851936:TBC851936 SRA851936:SRG851936 SHE851936:SHK851936 RXI851936:RXO851936 RNM851936:RNS851936 RDQ851936:RDW851936 QTU851936:QUA851936 QJY851936:QKE851936 QAC851936:QAI851936 PQG851936:PQM851936 PGK851936:PGQ851936 OWO851936:OWU851936 OMS851936:OMY851936 OCW851936:ODC851936 NTA851936:NTG851936 NJE851936:NJK851936 MZI851936:MZO851936 MPM851936:MPS851936 MFQ851936:MFW851936 LVU851936:LWA851936 LLY851936:LME851936 LCC851936:LCI851936 KSG851936:KSM851936 KIK851936:KIQ851936 JYO851936:JYU851936 JOS851936:JOY851936 JEW851936:JFC851936 IVA851936:IVG851936 ILE851936:ILK851936 IBI851936:IBO851936 HRM851936:HRS851936 HHQ851936:HHW851936 GXU851936:GYA851936 GNY851936:GOE851936 GEC851936:GEI851936 FUG851936:FUM851936 FKK851936:FKQ851936 FAO851936:FAU851936 EQS851936:EQY851936 EGW851936:EHC851936 DXA851936:DXG851936 DNE851936:DNK851936 DDI851936:DDO851936 CTM851936:CTS851936 CJQ851936:CJW851936 BZU851936:CAA851936 BPY851936:BQE851936 BGC851936:BGI851936 AWG851936:AWM851936 AMK851936:AMQ851936 ACO851936:ACU851936 SS851936:SY851936 IW851936:JC851936 WVI786400:WVO786400 WLM786400:WLS786400 WBQ786400:WBW786400 VRU786400:VSA786400 VHY786400:VIE786400 UYC786400:UYI786400 UOG786400:UOM786400 UEK786400:UEQ786400 TUO786400:TUU786400 TKS786400:TKY786400 TAW786400:TBC786400 SRA786400:SRG786400 SHE786400:SHK786400 RXI786400:RXO786400 RNM786400:RNS786400 RDQ786400:RDW786400 QTU786400:QUA786400 QJY786400:QKE786400 QAC786400:QAI786400 PQG786400:PQM786400 PGK786400:PGQ786400 OWO786400:OWU786400 OMS786400:OMY786400 OCW786400:ODC786400 NTA786400:NTG786400 NJE786400:NJK786400 MZI786400:MZO786400 MPM786400:MPS786400 MFQ786400:MFW786400 LVU786400:LWA786400 LLY786400:LME786400 LCC786400:LCI786400 KSG786400:KSM786400 KIK786400:KIQ786400 JYO786400:JYU786400 JOS786400:JOY786400 JEW786400:JFC786400 IVA786400:IVG786400 ILE786400:ILK786400 IBI786400:IBO786400 HRM786400:HRS786400 HHQ786400:HHW786400 GXU786400:GYA786400 GNY786400:GOE786400 GEC786400:GEI786400 FUG786400:FUM786400 FKK786400:FKQ786400 FAO786400:FAU786400 EQS786400:EQY786400 EGW786400:EHC786400 DXA786400:DXG786400 DNE786400:DNK786400 DDI786400:DDO786400 CTM786400:CTS786400 CJQ786400:CJW786400 BZU786400:CAA786400 BPY786400:BQE786400 BGC786400:BGI786400 AWG786400:AWM786400 AMK786400:AMQ786400 ACO786400:ACU786400 SS786400:SY786400 IW786400:JC786400 WVI720864:WVO720864 WLM720864:WLS720864 WBQ720864:WBW720864 VRU720864:VSA720864 VHY720864:VIE720864 UYC720864:UYI720864 UOG720864:UOM720864 UEK720864:UEQ720864 TUO720864:TUU720864 TKS720864:TKY720864 TAW720864:TBC720864 SRA720864:SRG720864 SHE720864:SHK720864 RXI720864:RXO720864 RNM720864:RNS720864 RDQ720864:RDW720864 QTU720864:QUA720864 QJY720864:QKE720864 QAC720864:QAI720864 PQG720864:PQM720864 PGK720864:PGQ720864 OWO720864:OWU720864 OMS720864:OMY720864 OCW720864:ODC720864 NTA720864:NTG720864 NJE720864:NJK720864 MZI720864:MZO720864 MPM720864:MPS720864 MFQ720864:MFW720864 LVU720864:LWA720864 LLY720864:LME720864 LCC720864:LCI720864 KSG720864:KSM720864 KIK720864:KIQ720864 JYO720864:JYU720864 JOS720864:JOY720864 JEW720864:JFC720864 IVA720864:IVG720864 ILE720864:ILK720864 IBI720864:IBO720864 HRM720864:HRS720864 HHQ720864:HHW720864 GXU720864:GYA720864 GNY720864:GOE720864 GEC720864:GEI720864 FUG720864:FUM720864 FKK720864:FKQ720864 FAO720864:FAU720864 EQS720864:EQY720864 EGW720864:EHC720864 DXA720864:DXG720864 DNE720864:DNK720864 DDI720864:DDO720864 CTM720864:CTS720864 CJQ720864:CJW720864 BZU720864:CAA720864 BPY720864:BQE720864 BGC720864:BGI720864 AWG720864:AWM720864 AMK720864:AMQ720864 ACO720864:ACU720864 SS720864:SY720864 IW720864:JC720864 WVI655328:WVO655328 WLM655328:WLS655328 WBQ655328:WBW655328 VRU655328:VSA655328 VHY655328:VIE655328 UYC655328:UYI655328 UOG655328:UOM655328 UEK655328:UEQ655328 TUO655328:TUU655328 TKS655328:TKY655328 TAW655328:TBC655328 SRA655328:SRG655328 SHE655328:SHK655328 RXI655328:RXO655328 RNM655328:RNS655328 RDQ655328:RDW655328 QTU655328:QUA655328 QJY655328:QKE655328 QAC655328:QAI655328 PQG655328:PQM655328 PGK655328:PGQ655328 OWO655328:OWU655328 OMS655328:OMY655328 OCW655328:ODC655328 NTA655328:NTG655328 NJE655328:NJK655328 MZI655328:MZO655328 MPM655328:MPS655328 MFQ655328:MFW655328 LVU655328:LWA655328 LLY655328:LME655328 LCC655328:LCI655328 KSG655328:KSM655328 KIK655328:KIQ655328 JYO655328:JYU655328 JOS655328:JOY655328 JEW655328:JFC655328 IVA655328:IVG655328 ILE655328:ILK655328 IBI655328:IBO655328 HRM655328:HRS655328 HHQ655328:HHW655328 GXU655328:GYA655328 GNY655328:GOE655328 GEC655328:GEI655328 FUG655328:FUM655328 FKK655328:FKQ655328 FAO655328:FAU655328 EQS655328:EQY655328 EGW655328:EHC655328 DXA655328:DXG655328 DNE655328:DNK655328 DDI655328:DDO655328 CTM655328:CTS655328 CJQ655328:CJW655328 BZU655328:CAA655328 BPY655328:BQE655328 BGC655328:BGI655328 AWG655328:AWM655328 AMK655328:AMQ655328 ACO655328:ACU655328 SS655328:SY655328 IW655328:JC655328 WVI589792:WVO589792 WLM589792:WLS589792 WBQ589792:WBW589792 VRU589792:VSA589792 VHY589792:VIE589792 UYC589792:UYI589792 UOG589792:UOM589792 UEK589792:UEQ589792 TUO589792:TUU589792 TKS589792:TKY589792 TAW589792:TBC589792 SRA589792:SRG589792 SHE589792:SHK589792 RXI589792:RXO589792 RNM589792:RNS589792 RDQ589792:RDW589792 QTU589792:QUA589792 QJY589792:QKE589792 QAC589792:QAI589792 PQG589792:PQM589792 PGK589792:PGQ589792 OWO589792:OWU589792 OMS589792:OMY589792 OCW589792:ODC589792 NTA589792:NTG589792 NJE589792:NJK589792 MZI589792:MZO589792 MPM589792:MPS589792 MFQ589792:MFW589792 LVU589792:LWA589792 LLY589792:LME589792 LCC589792:LCI589792 KSG589792:KSM589792 KIK589792:KIQ589792 JYO589792:JYU589792 JOS589792:JOY589792 JEW589792:JFC589792 IVA589792:IVG589792 ILE589792:ILK589792 IBI589792:IBO589792 HRM589792:HRS589792 HHQ589792:HHW589792 GXU589792:GYA589792 GNY589792:GOE589792 GEC589792:GEI589792 FUG589792:FUM589792 FKK589792:FKQ589792 FAO589792:FAU589792 EQS589792:EQY589792 EGW589792:EHC589792 DXA589792:DXG589792 DNE589792:DNK589792 DDI589792:DDO589792 CTM589792:CTS589792 CJQ589792:CJW589792 BZU589792:CAA589792 BPY589792:BQE589792 BGC589792:BGI589792 AWG589792:AWM589792 AMK589792:AMQ589792 ACO589792:ACU589792 SS589792:SY589792 IW589792:JC589792 WVI524256:WVO524256 WLM524256:WLS524256 WBQ524256:WBW524256 VRU524256:VSA524256 VHY524256:VIE524256 UYC524256:UYI524256 UOG524256:UOM524256 UEK524256:UEQ524256 TUO524256:TUU524256 TKS524256:TKY524256 TAW524256:TBC524256 SRA524256:SRG524256 SHE524256:SHK524256 RXI524256:RXO524256 RNM524256:RNS524256 RDQ524256:RDW524256 QTU524256:QUA524256 QJY524256:QKE524256 QAC524256:QAI524256 PQG524256:PQM524256 PGK524256:PGQ524256 OWO524256:OWU524256 OMS524256:OMY524256 OCW524256:ODC524256 NTA524256:NTG524256 NJE524256:NJK524256 MZI524256:MZO524256 MPM524256:MPS524256 MFQ524256:MFW524256 LVU524256:LWA524256 LLY524256:LME524256 LCC524256:LCI524256 KSG524256:KSM524256 KIK524256:KIQ524256 JYO524256:JYU524256 JOS524256:JOY524256 JEW524256:JFC524256 IVA524256:IVG524256 ILE524256:ILK524256 IBI524256:IBO524256 HRM524256:HRS524256 HHQ524256:HHW524256 GXU524256:GYA524256 GNY524256:GOE524256 GEC524256:GEI524256 FUG524256:FUM524256 FKK524256:FKQ524256 FAO524256:FAU524256 EQS524256:EQY524256 EGW524256:EHC524256 DXA524256:DXG524256 DNE524256:DNK524256 DDI524256:DDO524256 CTM524256:CTS524256 CJQ524256:CJW524256 BZU524256:CAA524256 BPY524256:BQE524256 BGC524256:BGI524256 AWG524256:AWM524256 AMK524256:AMQ524256 ACO524256:ACU524256 SS524256:SY524256 IW524256:JC524256 WVI458720:WVO458720 WLM458720:WLS458720 WBQ458720:WBW458720 VRU458720:VSA458720 VHY458720:VIE458720 UYC458720:UYI458720 UOG458720:UOM458720 UEK458720:UEQ458720 TUO458720:TUU458720 TKS458720:TKY458720 TAW458720:TBC458720 SRA458720:SRG458720 SHE458720:SHK458720 RXI458720:RXO458720 RNM458720:RNS458720 RDQ458720:RDW458720 QTU458720:QUA458720 QJY458720:QKE458720 QAC458720:QAI458720 PQG458720:PQM458720 PGK458720:PGQ458720 OWO458720:OWU458720 OMS458720:OMY458720 OCW458720:ODC458720 NTA458720:NTG458720 NJE458720:NJK458720 MZI458720:MZO458720 MPM458720:MPS458720 MFQ458720:MFW458720 LVU458720:LWA458720 LLY458720:LME458720 LCC458720:LCI458720 KSG458720:KSM458720 KIK458720:KIQ458720 JYO458720:JYU458720 JOS458720:JOY458720 JEW458720:JFC458720 IVA458720:IVG458720 ILE458720:ILK458720 IBI458720:IBO458720 HRM458720:HRS458720 HHQ458720:HHW458720 GXU458720:GYA458720 GNY458720:GOE458720 GEC458720:GEI458720 FUG458720:FUM458720 FKK458720:FKQ458720 FAO458720:FAU458720 EQS458720:EQY458720 EGW458720:EHC458720 DXA458720:DXG458720 DNE458720:DNK458720 DDI458720:DDO458720 CTM458720:CTS458720 CJQ458720:CJW458720 BZU458720:CAA458720 BPY458720:BQE458720 BGC458720:BGI458720 AWG458720:AWM458720 AMK458720:AMQ458720 ACO458720:ACU458720 SS458720:SY458720 IW458720:JC458720 WVI393184:WVO393184 WLM393184:WLS393184 WBQ393184:WBW393184 VRU393184:VSA393184 VHY393184:VIE393184 UYC393184:UYI393184 UOG393184:UOM393184 UEK393184:UEQ393184 TUO393184:TUU393184 TKS393184:TKY393184 TAW393184:TBC393184 SRA393184:SRG393184 SHE393184:SHK393184 RXI393184:RXO393184 RNM393184:RNS393184 RDQ393184:RDW393184 QTU393184:QUA393184 QJY393184:QKE393184 QAC393184:QAI393184 PQG393184:PQM393184 PGK393184:PGQ393184 OWO393184:OWU393184 OMS393184:OMY393184 OCW393184:ODC393184 NTA393184:NTG393184 NJE393184:NJK393184 MZI393184:MZO393184 MPM393184:MPS393184 MFQ393184:MFW393184 LVU393184:LWA393184 LLY393184:LME393184 LCC393184:LCI393184 KSG393184:KSM393184 KIK393184:KIQ393184 JYO393184:JYU393184 JOS393184:JOY393184 JEW393184:JFC393184 IVA393184:IVG393184 ILE393184:ILK393184 IBI393184:IBO393184 HRM393184:HRS393184 HHQ393184:HHW393184 GXU393184:GYA393184 GNY393184:GOE393184 GEC393184:GEI393184 FUG393184:FUM393184 FKK393184:FKQ393184 FAO393184:FAU393184 EQS393184:EQY393184 EGW393184:EHC393184 DXA393184:DXG393184 DNE393184:DNK393184 DDI393184:DDO393184 CTM393184:CTS393184 CJQ393184:CJW393184 BZU393184:CAA393184 BPY393184:BQE393184 BGC393184:BGI393184 AWG393184:AWM393184 AMK393184:AMQ393184 ACO393184:ACU393184 SS393184:SY393184 IW393184:JC393184 WVI327648:WVO327648 WLM327648:WLS327648 WBQ327648:WBW327648 VRU327648:VSA327648 VHY327648:VIE327648 UYC327648:UYI327648 UOG327648:UOM327648 UEK327648:UEQ327648 TUO327648:TUU327648 TKS327648:TKY327648 TAW327648:TBC327648 SRA327648:SRG327648 SHE327648:SHK327648 RXI327648:RXO327648 RNM327648:RNS327648 RDQ327648:RDW327648 QTU327648:QUA327648 QJY327648:QKE327648 QAC327648:QAI327648 PQG327648:PQM327648 PGK327648:PGQ327648 OWO327648:OWU327648 OMS327648:OMY327648 OCW327648:ODC327648 NTA327648:NTG327648 NJE327648:NJK327648 MZI327648:MZO327648 MPM327648:MPS327648 MFQ327648:MFW327648 LVU327648:LWA327648 LLY327648:LME327648 LCC327648:LCI327648 KSG327648:KSM327648 KIK327648:KIQ327648 JYO327648:JYU327648 JOS327648:JOY327648 JEW327648:JFC327648 IVA327648:IVG327648 ILE327648:ILK327648 IBI327648:IBO327648 HRM327648:HRS327648 HHQ327648:HHW327648 GXU327648:GYA327648 GNY327648:GOE327648 GEC327648:GEI327648 FUG327648:FUM327648 FKK327648:FKQ327648 FAO327648:FAU327648 EQS327648:EQY327648 EGW327648:EHC327648 DXA327648:DXG327648 DNE327648:DNK327648 DDI327648:DDO327648 CTM327648:CTS327648 CJQ327648:CJW327648 BZU327648:CAA327648 BPY327648:BQE327648 BGC327648:BGI327648 AWG327648:AWM327648 AMK327648:AMQ327648 ACO327648:ACU327648 SS327648:SY327648 IW327648:JC327648 WVI262112:WVO262112 WLM262112:WLS262112 WBQ262112:WBW262112 VRU262112:VSA262112 VHY262112:VIE262112 UYC262112:UYI262112 UOG262112:UOM262112 UEK262112:UEQ262112 TUO262112:TUU262112 TKS262112:TKY262112 TAW262112:TBC262112 SRA262112:SRG262112 SHE262112:SHK262112 RXI262112:RXO262112 RNM262112:RNS262112 RDQ262112:RDW262112 QTU262112:QUA262112 QJY262112:QKE262112 QAC262112:QAI262112 PQG262112:PQM262112 PGK262112:PGQ262112 OWO262112:OWU262112 OMS262112:OMY262112 OCW262112:ODC262112 NTA262112:NTG262112 NJE262112:NJK262112 MZI262112:MZO262112 MPM262112:MPS262112 MFQ262112:MFW262112 LVU262112:LWA262112 LLY262112:LME262112 LCC262112:LCI262112 KSG262112:KSM262112 KIK262112:KIQ262112 JYO262112:JYU262112 JOS262112:JOY262112 JEW262112:JFC262112 IVA262112:IVG262112 ILE262112:ILK262112 IBI262112:IBO262112 HRM262112:HRS262112 HHQ262112:HHW262112 GXU262112:GYA262112 GNY262112:GOE262112 GEC262112:GEI262112 FUG262112:FUM262112 FKK262112:FKQ262112 FAO262112:FAU262112 EQS262112:EQY262112 EGW262112:EHC262112 DXA262112:DXG262112 DNE262112:DNK262112 DDI262112:DDO262112 CTM262112:CTS262112 CJQ262112:CJW262112 BZU262112:CAA262112 BPY262112:BQE262112 BGC262112:BGI262112 AWG262112:AWM262112 AMK262112:AMQ262112 ACO262112:ACU262112 SS262112:SY262112 IW262112:JC262112 WVI196576:WVO196576 WLM196576:WLS196576 WBQ196576:WBW196576 VRU196576:VSA196576 VHY196576:VIE196576 UYC196576:UYI196576 UOG196576:UOM196576 UEK196576:UEQ196576 TUO196576:TUU196576 TKS196576:TKY196576 TAW196576:TBC196576 SRA196576:SRG196576 SHE196576:SHK196576 RXI196576:RXO196576 RNM196576:RNS196576 RDQ196576:RDW196576 QTU196576:QUA196576 QJY196576:QKE196576 QAC196576:QAI196576 PQG196576:PQM196576 PGK196576:PGQ196576 OWO196576:OWU196576 OMS196576:OMY196576 OCW196576:ODC196576 NTA196576:NTG196576 NJE196576:NJK196576 MZI196576:MZO196576 MPM196576:MPS196576 MFQ196576:MFW196576 LVU196576:LWA196576 LLY196576:LME196576 LCC196576:LCI196576 KSG196576:KSM196576 KIK196576:KIQ196576 JYO196576:JYU196576 JOS196576:JOY196576 JEW196576:JFC196576 IVA196576:IVG196576 ILE196576:ILK196576 IBI196576:IBO196576 HRM196576:HRS196576 HHQ196576:HHW196576 GXU196576:GYA196576 GNY196576:GOE196576 GEC196576:GEI196576 FUG196576:FUM196576 FKK196576:FKQ196576 FAO196576:FAU196576 EQS196576:EQY196576 EGW196576:EHC196576 DXA196576:DXG196576 DNE196576:DNK196576 DDI196576:DDO196576 CTM196576:CTS196576 CJQ196576:CJW196576 BZU196576:CAA196576 BPY196576:BQE196576 BGC196576:BGI196576 AWG196576:AWM196576 AMK196576:AMQ196576 ACO196576:ACU196576 SS196576:SY196576 IW196576:JC196576 WVI131040:WVO131040 WLM131040:WLS131040 WBQ131040:WBW131040 VRU131040:VSA131040 VHY131040:VIE131040 UYC131040:UYI131040 UOG131040:UOM131040 UEK131040:UEQ131040 TUO131040:TUU131040 TKS131040:TKY131040 TAW131040:TBC131040 SRA131040:SRG131040 SHE131040:SHK131040 RXI131040:RXO131040 RNM131040:RNS131040 RDQ131040:RDW131040 QTU131040:QUA131040 QJY131040:QKE131040 QAC131040:QAI131040 PQG131040:PQM131040 PGK131040:PGQ131040 OWO131040:OWU131040 OMS131040:OMY131040 OCW131040:ODC131040 NTA131040:NTG131040 NJE131040:NJK131040 MZI131040:MZO131040 MPM131040:MPS131040 MFQ131040:MFW131040 LVU131040:LWA131040 LLY131040:LME131040 LCC131040:LCI131040 KSG131040:KSM131040 KIK131040:KIQ131040 JYO131040:JYU131040 JOS131040:JOY131040 JEW131040:JFC131040 IVA131040:IVG131040 ILE131040:ILK131040 IBI131040:IBO131040 HRM131040:HRS131040 HHQ131040:HHW131040 GXU131040:GYA131040 GNY131040:GOE131040 GEC131040:GEI131040 FUG131040:FUM131040 FKK131040:FKQ131040 FAO131040:FAU131040 EQS131040:EQY131040 EGW131040:EHC131040 DXA131040:DXG131040 DNE131040:DNK131040 DDI131040:DDO131040 CTM131040:CTS131040 CJQ131040:CJW131040 BZU131040:CAA131040 BPY131040:BQE131040 BGC131040:BGI131040 AWG131040:AWM131040 AMK131040:AMQ131040 ACO131040:ACU131040 SS131040:SY131040 IW131040:JC131040 WVI65504:WVO65504 WLM65504:WLS65504 WBQ65504:WBW65504 VRU65504:VSA65504 VHY65504:VIE65504 UYC65504:UYI65504 UOG65504:UOM65504 UEK65504:UEQ65504 TUO65504:TUU65504 TKS65504:TKY65504 TAW65504:TBC65504 SRA65504:SRG65504 SHE65504:SHK65504 RXI65504:RXO65504 RNM65504:RNS65504 RDQ65504:RDW65504 QTU65504:QUA65504 QJY65504:QKE65504 QAC65504:QAI65504 PQG65504:PQM65504 PGK65504:PGQ65504 OWO65504:OWU65504 OMS65504:OMY65504 OCW65504:ODC65504 NTA65504:NTG65504 NJE65504:NJK65504 MZI65504:MZO65504 MPM65504:MPS65504 MFQ65504:MFW65504 LVU65504:LWA65504 LLY65504:LME65504 LCC65504:LCI65504 KSG65504:KSM65504 KIK65504:KIQ65504 JYO65504:JYU65504 JOS65504:JOY65504 JEW65504:JFC65504 IVA65504:IVG65504 ILE65504:ILK65504 IBI65504:IBO65504 HRM65504:HRS65504 HHQ65504:HHW65504 GXU65504:GYA65504 GNY65504:GOE65504 GEC65504:GEI65504 FUG65504:FUM65504 FKK65504:FKQ65504 FAO65504:FAU65504 EQS65504:EQY65504 EGW65504:EHC65504 DXA65504:DXG65504 DNE65504:DNK65504 DDI65504:DDO65504 CTM65504:CTS65504 CJQ65504:CJW65504 BZU65504:CAA65504 BPY65504:BQE65504 BGC65504:BGI65504 AWG65504:AWM65504 AMK65504:AMQ65504 ACO65504:ACU65504 SS65504:SY65504 WVI4:WVO4 WLM4:WLS4 WBQ4:WBW4 VRU4:VSA4 VHY4:VIE4 UYC4:UYI4 UOG4:UOM4 UEK4:UEQ4 TUO4:TUU4 TKS4:TKY4 TAW4:TBC4 SRA4:SRG4 SHE4:SHK4 RXI4:RXO4 RNM4:RNS4 RDQ4:RDW4 QTU4:QUA4 QJY4:QKE4 QAC4:QAI4 PQG4:PQM4 PGK4:PGQ4 OWO4:OWU4 OMS4:OMY4 OCW4:ODC4 NTA4:NTG4 NJE4:NJK4 MZI4:MZO4 MPM4:MPS4 MFQ4:MFW4 LVU4:LWA4 LLY4:LME4 LCC4:LCI4 KSG4:KSM4 KIK4:KIQ4 JYO4:JYU4 JOS4:JOY4 JEW4:JFC4 IVA4:IVG4 ILE4:ILK4 IBI4:IBO4 HRM4:HRS4 HHQ4:HHW4 GXU4:GYA4 GNY4:GOE4 GEC4:GEI4 FUG4:FUM4 FKK4:FKQ4 FAO4:FAU4 EQS4:EQY4 EGW4:EHC4 DXA4:DXG4 DNE4:DNK4 DDI4:DDO4 CTM4:CTS4 CJQ4:CJW4 BZU4:CAA4 BPY4:BQE4 BGC4:BGI4 AWG4:AWM4 AMK4:AMQ4 ACO4:ACU4 SS4:SY4 IW4:JC4">
      <formula1>$AH$24:$AH$31</formula1>
    </dataValidation>
    <dataValidation type="list" allowBlank="1" showInputMessage="1" showErrorMessage="1" sqref="IW65503:JC65503 N983007:T983007 N917471:T917471 N851935:T851935 N786399:T786399 N720863:T720863 N655327:T655327 N589791:T589791 N524255:T524255 N458719:T458719 N393183:T393183 N327647:T327647 N262111:T262111 N196575:T196575 N131039:T131039 N65503:T65503 N3:T3 WVI983007:WVO983007 WLM983007:WLS983007 WBQ983007:WBW983007 VRU983007:VSA983007 VHY983007:VIE983007 UYC983007:UYI983007 UOG983007:UOM983007 UEK983007:UEQ983007 TUO983007:TUU983007 TKS983007:TKY983007 TAW983007:TBC983007 SRA983007:SRG983007 SHE983007:SHK983007 RXI983007:RXO983007 RNM983007:RNS983007 RDQ983007:RDW983007 QTU983007:QUA983007 QJY983007:QKE983007 QAC983007:QAI983007 PQG983007:PQM983007 PGK983007:PGQ983007 OWO983007:OWU983007 OMS983007:OMY983007 OCW983007:ODC983007 NTA983007:NTG983007 NJE983007:NJK983007 MZI983007:MZO983007 MPM983007:MPS983007 MFQ983007:MFW983007 LVU983007:LWA983007 LLY983007:LME983007 LCC983007:LCI983007 KSG983007:KSM983007 KIK983007:KIQ983007 JYO983007:JYU983007 JOS983007:JOY983007 JEW983007:JFC983007 IVA983007:IVG983007 ILE983007:ILK983007 IBI983007:IBO983007 HRM983007:HRS983007 HHQ983007:HHW983007 GXU983007:GYA983007 GNY983007:GOE983007 GEC983007:GEI983007 FUG983007:FUM983007 FKK983007:FKQ983007 FAO983007:FAU983007 EQS983007:EQY983007 EGW983007:EHC983007 DXA983007:DXG983007 DNE983007:DNK983007 DDI983007:DDO983007 CTM983007:CTS983007 CJQ983007:CJW983007 BZU983007:CAA983007 BPY983007:BQE983007 BGC983007:BGI983007 AWG983007:AWM983007 AMK983007:AMQ983007 ACO983007:ACU983007 SS983007:SY983007 IW983007:JC983007 WVI917471:WVO917471 WLM917471:WLS917471 WBQ917471:WBW917471 VRU917471:VSA917471 VHY917471:VIE917471 UYC917471:UYI917471 UOG917471:UOM917471 UEK917471:UEQ917471 TUO917471:TUU917471 TKS917471:TKY917471 TAW917471:TBC917471 SRA917471:SRG917471 SHE917471:SHK917471 RXI917471:RXO917471 RNM917471:RNS917471 RDQ917471:RDW917471 QTU917471:QUA917471 QJY917471:QKE917471 QAC917471:QAI917471 PQG917471:PQM917471 PGK917471:PGQ917471 OWO917471:OWU917471 OMS917471:OMY917471 OCW917471:ODC917471 NTA917471:NTG917471 NJE917471:NJK917471 MZI917471:MZO917471 MPM917471:MPS917471 MFQ917471:MFW917471 LVU917471:LWA917471 LLY917471:LME917471 LCC917471:LCI917471 KSG917471:KSM917471 KIK917471:KIQ917471 JYO917471:JYU917471 JOS917471:JOY917471 JEW917471:JFC917471 IVA917471:IVG917471 ILE917471:ILK917471 IBI917471:IBO917471 HRM917471:HRS917471 HHQ917471:HHW917471 GXU917471:GYA917471 GNY917471:GOE917471 GEC917471:GEI917471 FUG917471:FUM917471 FKK917471:FKQ917471 FAO917471:FAU917471 EQS917471:EQY917471 EGW917471:EHC917471 DXA917471:DXG917471 DNE917471:DNK917471 DDI917471:DDO917471 CTM917471:CTS917471 CJQ917471:CJW917471 BZU917471:CAA917471 BPY917471:BQE917471 BGC917471:BGI917471 AWG917471:AWM917471 AMK917471:AMQ917471 ACO917471:ACU917471 SS917471:SY917471 IW917471:JC917471 WVI851935:WVO851935 WLM851935:WLS851935 WBQ851935:WBW851935 VRU851935:VSA851935 VHY851935:VIE851935 UYC851935:UYI851935 UOG851935:UOM851935 UEK851935:UEQ851935 TUO851935:TUU851935 TKS851935:TKY851935 TAW851935:TBC851935 SRA851935:SRG851935 SHE851935:SHK851935 RXI851935:RXO851935 RNM851935:RNS851935 RDQ851935:RDW851935 QTU851935:QUA851935 QJY851935:QKE851935 QAC851935:QAI851935 PQG851935:PQM851935 PGK851935:PGQ851935 OWO851935:OWU851935 OMS851935:OMY851935 OCW851935:ODC851935 NTA851935:NTG851935 NJE851935:NJK851935 MZI851935:MZO851935 MPM851935:MPS851935 MFQ851935:MFW851935 LVU851935:LWA851935 LLY851935:LME851935 LCC851935:LCI851935 KSG851935:KSM851935 KIK851935:KIQ851935 JYO851935:JYU851935 JOS851935:JOY851935 JEW851935:JFC851935 IVA851935:IVG851935 ILE851935:ILK851935 IBI851935:IBO851935 HRM851935:HRS851935 HHQ851935:HHW851935 GXU851935:GYA851935 GNY851935:GOE851935 GEC851935:GEI851935 FUG851935:FUM851935 FKK851935:FKQ851935 FAO851935:FAU851935 EQS851935:EQY851935 EGW851935:EHC851935 DXA851935:DXG851935 DNE851935:DNK851935 DDI851935:DDO851935 CTM851935:CTS851935 CJQ851935:CJW851935 BZU851935:CAA851935 BPY851935:BQE851935 BGC851935:BGI851935 AWG851935:AWM851935 AMK851935:AMQ851935 ACO851935:ACU851935 SS851935:SY851935 IW851935:JC851935 WVI786399:WVO786399 WLM786399:WLS786399 WBQ786399:WBW786399 VRU786399:VSA786399 VHY786399:VIE786399 UYC786399:UYI786399 UOG786399:UOM786399 UEK786399:UEQ786399 TUO786399:TUU786399 TKS786399:TKY786399 TAW786399:TBC786399 SRA786399:SRG786399 SHE786399:SHK786399 RXI786399:RXO786399 RNM786399:RNS786399 RDQ786399:RDW786399 QTU786399:QUA786399 QJY786399:QKE786399 QAC786399:QAI786399 PQG786399:PQM786399 PGK786399:PGQ786399 OWO786399:OWU786399 OMS786399:OMY786399 OCW786399:ODC786399 NTA786399:NTG786399 NJE786399:NJK786399 MZI786399:MZO786399 MPM786399:MPS786399 MFQ786399:MFW786399 LVU786399:LWA786399 LLY786399:LME786399 LCC786399:LCI786399 KSG786399:KSM786399 KIK786399:KIQ786399 JYO786399:JYU786399 JOS786399:JOY786399 JEW786399:JFC786399 IVA786399:IVG786399 ILE786399:ILK786399 IBI786399:IBO786399 HRM786399:HRS786399 HHQ786399:HHW786399 GXU786399:GYA786399 GNY786399:GOE786399 GEC786399:GEI786399 FUG786399:FUM786399 FKK786399:FKQ786399 FAO786399:FAU786399 EQS786399:EQY786399 EGW786399:EHC786399 DXA786399:DXG786399 DNE786399:DNK786399 DDI786399:DDO786399 CTM786399:CTS786399 CJQ786399:CJW786399 BZU786399:CAA786399 BPY786399:BQE786399 BGC786399:BGI786399 AWG786399:AWM786399 AMK786399:AMQ786399 ACO786399:ACU786399 SS786399:SY786399 IW786399:JC786399 WVI720863:WVO720863 WLM720863:WLS720863 WBQ720863:WBW720863 VRU720863:VSA720863 VHY720863:VIE720863 UYC720863:UYI720863 UOG720863:UOM720863 UEK720863:UEQ720863 TUO720863:TUU720863 TKS720863:TKY720863 TAW720863:TBC720863 SRA720863:SRG720863 SHE720863:SHK720863 RXI720863:RXO720863 RNM720863:RNS720863 RDQ720863:RDW720863 QTU720863:QUA720863 QJY720863:QKE720863 QAC720863:QAI720863 PQG720863:PQM720863 PGK720863:PGQ720863 OWO720863:OWU720863 OMS720863:OMY720863 OCW720863:ODC720863 NTA720863:NTG720863 NJE720863:NJK720863 MZI720863:MZO720863 MPM720863:MPS720863 MFQ720863:MFW720863 LVU720863:LWA720863 LLY720863:LME720863 LCC720863:LCI720863 KSG720863:KSM720863 KIK720863:KIQ720863 JYO720863:JYU720863 JOS720863:JOY720863 JEW720863:JFC720863 IVA720863:IVG720863 ILE720863:ILK720863 IBI720863:IBO720863 HRM720863:HRS720863 HHQ720863:HHW720863 GXU720863:GYA720863 GNY720863:GOE720863 GEC720863:GEI720863 FUG720863:FUM720863 FKK720863:FKQ720863 FAO720863:FAU720863 EQS720863:EQY720863 EGW720863:EHC720863 DXA720863:DXG720863 DNE720863:DNK720863 DDI720863:DDO720863 CTM720863:CTS720863 CJQ720863:CJW720863 BZU720863:CAA720863 BPY720863:BQE720863 BGC720863:BGI720863 AWG720863:AWM720863 AMK720863:AMQ720863 ACO720863:ACU720863 SS720863:SY720863 IW720863:JC720863 WVI655327:WVO655327 WLM655327:WLS655327 WBQ655327:WBW655327 VRU655327:VSA655327 VHY655327:VIE655327 UYC655327:UYI655327 UOG655327:UOM655327 UEK655327:UEQ655327 TUO655327:TUU655327 TKS655327:TKY655327 TAW655327:TBC655327 SRA655327:SRG655327 SHE655327:SHK655327 RXI655327:RXO655327 RNM655327:RNS655327 RDQ655327:RDW655327 QTU655327:QUA655327 QJY655327:QKE655327 QAC655327:QAI655327 PQG655327:PQM655327 PGK655327:PGQ655327 OWO655327:OWU655327 OMS655327:OMY655327 OCW655327:ODC655327 NTA655327:NTG655327 NJE655327:NJK655327 MZI655327:MZO655327 MPM655327:MPS655327 MFQ655327:MFW655327 LVU655327:LWA655327 LLY655327:LME655327 LCC655327:LCI655327 KSG655327:KSM655327 KIK655327:KIQ655327 JYO655327:JYU655327 JOS655327:JOY655327 JEW655327:JFC655327 IVA655327:IVG655327 ILE655327:ILK655327 IBI655327:IBO655327 HRM655327:HRS655327 HHQ655327:HHW655327 GXU655327:GYA655327 GNY655327:GOE655327 GEC655327:GEI655327 FUG655327:FUM655327 FKK655327:FKQ655327 FAO655327:FAU655327 EQS655327:EQY655327 EGW655327:EHC655327 DXA655327:DXG655327 DNE655327:DNK655327 DDI655327:DDO655327 CTM655327:CTS655327 CJQ655327:CJW655327 BZU655327:CAA655327 BPY655327:BQE655327 BGC655327:BGI655327 AWG655327:AWM655327 AMK655327:AMQ655327 ACO655327:ACU655327 SS655327:SY655327 IW655327:JC655327 WVI589791:WVO589791 WLM589791:WLS589791 WBQ589791:WBW589791 VRU589791:VSA589791 VHY589791:VIE589791 UYC589791:UYI589791 UOG589791:UOM589791 UEK589791:UEQ589791 TUO589791:TUU589791 TKS589791:TKY589791 TAW589791:TBC589791 SRA589791:SRG589791 SHE589791:SHK589791 RXI589791:RXO589791 RNM589791:RNS589791 RDQ589791:RDW589791 QTU589791:QUA589791 QJY589791:QKE589791 QAC589791:QAI589791 PQG589791:PQM589791 PGK589791:PGQ589791 OWO589791:OWU589791 OMS589791:OMY589791 OCW589791:ODC589791 NTA589791:NTG589791 NJE589791:NJK589791 MZI589791:MZO589791 MPM589791:MPS589791 MFQ589791:MFW589791 LVU589791:LWA589791 LLY589791:LME589791 LCC589791:LCI589791 KSG589791:KSM589791 KIK589791:KIQ589791 JYO589791:JYU589791 JOS589791:JOY589791 JEW589791:JFC589791 IVA589791:IVG589791 ILE589791:ILK589791 IBI589791:IBO589791 HRM589791:HRS589791 HHQ589791:HHW589791 GXU589791:GYA589791 GNY589791:GOE589791 GEC589791:GEI589791 FUG589791:FUM589791 FKK589791:FKQ589791 FAO589791:FAU589791 EQS589791:EQY589791 EGW589791:EHC589791 DXA589791:DXG589791 DNE589791:DNK589791 DDI589791:DDO589791 CTM589791:CTS589791 CJQ589791:CJW589791 BZU589791:CAA589791 BPY589791:BQE589791 BGC589791:BGI589791 AWG589791:AWM589791 AMK589791:AMQ589791 ACO589791:ACU589791 SS589791:SY589791 IW589791:JC589791 WVI524255:WVO524255 WLM524255:WLS524255 WBQ524255:WBW524255 VRU524255:VSA524255 VHY524255:VIE524255 UYC524255:UYI524255 UOG524255:UOM524255 UEK524255:UEQ524255 TUO524255:TUU524255 TKS524255:TKY524255 TAW524255:TBC524255 SRA524255:SRG524255 SHE524255:SHK524255 RXI524255:RXO524255 RNM524255:RNS524255 RDQ524255:RDW524255 QTU524255:QUA524255 QJY524255:QKE524255 QAC524255:QAI524255 PQG524255:PQM524255 PGK524255:PGQ524255 OWO524255:OWU524255 OMS524255:OMY524255 OCW524255:ODC524255 NTA524255:NTG524255 NJE524255:NJK524255 MZI524255:MZO524255 MPM524255:MPS524255 MFQ524255:MFW524255 LVU524255:LWA524255 LLY524255:LME524255 LCC524255:LCI524255 KSG524255:KSM524255 KIK524255:KIQ524255 JYO524255:JYU524255 JOS524255:JOY524255 JEW524255:JFC524255 IVA524255:IVG524255 ILE524255:ILK524255 IBI524255:IBO524255 HRM524255:HRS524255 HHQ524255:HHW524255 GXU524255:GYA524255 GNY524255:GOE524255 GEC524255:GEI524255 FUG524255:FUM524255 FKK524255:FKQ524255 FAO524255:FAU524255 EQS524255:EQY524255 EGW524255:EHC524255 DXA524255:DXG524255 DNE524255:DNK524255 DDI524255:DDO524255 CTM524255:CTS524255 CJQ524255:CJW524255 BZU524255:CAA524255 BPY524255:BQE524255 BGC524255:BGI524255 AWG524255:AWM524255 AMK524255:AMQ524255 ACO524255:ACU524255 SS524255:SY524255 IW524255:JC524255 WVI458719:WVO458719 WLM458719:WLS458719 WBQ458719:WBW458719 VRU458719:VSA458719 VHY458719:VIE458719 UYC458719:UYI458719 UOG458719:UOM458719 UEK458719:UEQ458719 TUO458719:TUU458719 TKS458719:TKY458719 TAW458719:TBC458719 SRA458719:SRG458719 SHE458719:SHK458719 RXI458719:RXO458719 RNM458719:RNS458719 RDQ458719:RDW458719 QTU458719:QUA458719 QJY458719:QKE458719 QAC458719:QAI458719 PQG458719:PQM458719 PGK458719:PGQ458719 OWO458719:OWU458719 OMS458719:OMY458719 OCW458719:ODC458719 NTA458719:NTG458719 NJE458719:NJK458719 MZI458719:MZO458719 MPM458719:MPS458719 MFQ458719:MFW458719 LVU458719:LWA458719 LLY458719:LME458719 LCC458719:LCI458719 KSG458719:KSM458719 KIK458719:KIQ458719 JYO458719:JYU458719 JOS458719:JOY458719 JEW458719:JFC458719 IVA458719:IVG458719 ILE458719:ILK458719 IBI458719:IBO458719 HRM458719:HRS458719 HHQ458719:HHW458719 GXU458719:GYA458719 GNY458719:GOE458719 GEC458719:GEI458719 FUG458719:FUM458719 FKK458719:FKQ458719 FAO458719:FAU458719 EQS458719:EQY458719 EGW458719:EHC458719 DXA458719:DXG458719 DNE458719:DNK458719 DDI458719:DDO458719 CTM458719:CTS458719 CJQ458719:CJW458719 BZU458719:CAA458719 BPY458719:BQE458719 BGC458719:BGI458719 AWG458719:AWM458719 AMK458719:AMQ458719 ACO458719:ACU458719 SS458719:SY458719 IW458719:JC458719 WVI393183:WVO393183 WLM393183:WLS393183 WBQ393183:WBW393183 VRU393183:VSA393183 VHY393183:VIE393183 UYC393183:UYI393183 UOG393183:UOM393183 UEK393183:UEQ393183 TUO393183:TUU393183 TKS393183:TKY393183 TAW393183:TBC393183 SRA393183:SRG393183 SHE393183:SHK393183 RXI393183:RXO393183 RNM393183:RNS393183 RDQ393183:RDW393183 QTU393183:QUA393183 QJY393183:QKE393183 QAC393183:QAI393183 PQG393183:PQM393183 PGK393183:PGQ393183 OWO393183:OWU393183 OMS393183:OMY393183 OCW393183:ODC393183 NTA393183:NTG393183 NJE393183:NJK393183 MZI393183:MZO393183 MPM393183:MPS393183 MFQ393183:MFW393183 LVU393183:LWA393183 LLY393183:LME393183 LCC393183:LCI393183 KSG393183:KSM393183 KIK393183:KIQ393183 JYO393183:JYU393183 JOS393183:JOY393183 JEW393183:JFC393183 IVA393183:IVG393183 ILE393183:ILK393183 IBI393183:IBO393183 HRM393183:HRS393183 HHQ393183:HHW393183 GXU393183:GYA393183 GNY393183:GOE393183 GEC393183:GEI393183 FUG393183:FUM393183 FKK393183:FKQ393183 FAO393183:FAU393183 EQS393183:EQY393183 EGW393183:EHC393183 DXA393183:DXG393183 DNE393183:DNK393183 DDI393183:DDO393183 CTM393183:CTS393183 CJQ393183:CJW393183 BZU393183:CAA393183 BPY393183:BQE393183 BGC393183:BGI393183 AWG393183:AWM393183 AMK393183:AMQ393183 ACO393183:ACU393183 SS393183:SY393183 IW393183:JC393183 WVI327647:WVO327647 WLM327647:WLS327647 WBQ327647:WBW327647 VRU327647:VSA327647 VHY327647:VIE327647 UYC327647:UYI327647 UOG327647:UOM327647 UEK327647:UEQ327647 TUO327647:TUU327647 TKS327647:TKY327647 TAW327647:TBC327647 SRA327647:SRG327647 SHE327647:SHK327647 RXI327647:RXO327647 RNM327647:RNS327647 RDQ327647:RDW327647 QTU327647:QUA327647 QJY327647:QKE327647 QAC327647:QAI327647 PQG327647:PQM327647 PGK327647:PGQ327647 OWO327647:OWU327647 OMS327647:OMY327647 OCW327647:ODC327647 NTA327647:NTG327647 NJE327647:NJK327647 MZI327647:MZO327647 MPM327647:MPS327647 MFQ327647:MFW327647 LVU327647:LWA327647 LLY327647:LME327647 LCC327647:LCI327647 KSG327647:KSM327647 KIK327647:KIQ327647 JYO327647:JYU327647 JOS327647:JOY327647 JEW327647:JFC327647 IVA327647:IVG327647 ILE327647:ILK327647 IBI327647:IBO327647 HRM327647:HRS327647 HHQ327647:HHW327647 GXU327647:GYA327647 GNY327647:GOE327647 GEC327647:GEI327647 FUG327647:FUM327647 FKK327647:FKQ327647 FAO327647:FAU327647 EQS327647:EQY327647 EGW327647:EHC327647 DXA327647:DXG327647 DNE327647:DNK327647 DDI327647:DDO327647 CTM327647:CTS327647 CJQ327647:CJW327647 BZU327647:CAA327647 BPY327647:BQE327647 BGC327647:BGI327647 AWG327647:AWM327647 AMK327647:AMQ327647 ACO327647:ACU327647 SS327647:SY327647 IW327647:JC327647 WVI262111:WVO262111 WLM262111:WLS262111 WBQ262111:WBW262111 VRU262111:VSA262111 VHY262111:VIE262111 UYC262111:UYI262111 UOG262111:UOM262111 UEK262111:UEQ262111 TUO262111:TUU262111 TKS262111:TKY262111 TAW262111:TBC262111 SRA262111:SRG262111 SHE262111:SHK262111 RXI262111:RXO262111 RNM262111:RNS262111 RDQ262111:RDW262111 QTU262111:QUA262111 QJY262111:QKE262111 QAC262111:QAI262111 PQG262111:PQM262111 PGK262111:PGQ262111 OWO262111:OWU262111 OMS262111:OMY262111 OCW262111:ODC262111 NTA262111:NTG262111 NJE262111:NJK262111 MZI262111:MZO262111 MPM262111:MPS262111 MFQ262111:MFW262111 LVU262111:LWA262111 LLY262111:LME262111 LCC262111:LCI262111 KSG262111:KSM262111 KIK262111:KIQ262111 JYO262111:JYU262111 JOS262111:JOY262111 JEW262111:JFC262111 IVA262111:IVG262111 ILE262111:ILK262111 IBI262111:IBO262111 HRM262111:HRS262111 HHQ262111:HHW262111 GXU262111:GYA262111 GNY262111:GOE262111 GEC262111:GEI262111 FUG262111:FUM262111 FKK262111:FKQ262111 FAO262111:FAU262111 EQS262111:EQY262111 EGW262111:EHC262111 DXA262111:DXG262111 DNE262111:DNK262111 DDI262111:DDO262111 CTM262111:CTS262111 CJQ262111:CJW262111 BZU262111:CAA262111 BPY262111:BQE262111 BGC262111:BGI262111 AWG262111:AWM262111 AMK262111:AMQ262111 ACO262111:ACU262111 SS262111:SY262111 IW262111:JC262111 WVI196575:WVO196575 WLM196575:WLS196575 WBQ196575:WBW196575 VRU196575:VSA196575 VHY196575:VIE196575 UYC196575:UYI196575 UOG196575:UOM196575 UEK196575:UEQ196575 TUO196575:TUU196575 TKS196575:TKY196575 TAW196575:TBC196575 SRA196575:SRG196575 SHE196575:SHK196575 RXI196575:RXO196575 RNM196575:RNS196575 RDQ196575:RDW196575 QTU196575:QUA196575 QJY196575:QKE196575 QAC196575:QAI196575 PQG196575:PQM196575 PGK196575:PGQ196575 OWO196575:OWU196575 OMS196575:OMY196575 OCW196575:ODC196575 NTA196575:NTG196575 NJE196575:NJK196575 MZI196575:MZO196575 MPM196575:MPS196575 MFQ196575:MFW196575 LVU196575:LWA196575 LLY196575:LME196575 LCC196575:LCI196575 KSG196575:KSM196575 KIK196575:KIQ196575 JYO196575:JYU196575 JOS196575:JOY196575 JEW196575:JFC196575 IVA196575:IVG196575 ILE196575:ILK196575 IBI196575:IBO196575 HRM196575:HRS196575 HHQ196575:HHW196575 GXU196575:GYA196575 GNY196575:GOE196575 GEC196575:GEI196575 FUG196575:FUM196575 FKK196575:FKQ196575 FAO196575:FAU196575 EQS196575:EQY196575 EGW196575:EHC196575 DXA196575:DXG196575 DNE196575:DNK196575 DDI196575:DDO196575 CTM196575:CTS196575 CJQ196575:CJW196575 BZU196575:CAA196575 BPY196575:BQE196575 BGC196575:BGI196575 AWG196575:AWM196575 AMK196575:AMQ196575 ACO196575:ACU196575 SS196575:SY196575 IW196575:JC196575 WVI131039:WVO131039 WLM131039:WLS131039 WBQ131039:WBW131039 VRU131039:VSA131039 VHY131039:VIE131039 UYC131039:UYI131039 UOG131039:UOM131039 UEK131039:UEQ131039 TUO131039:TUU131039 TKS131039:TKY131039 TAW131039:TBC131039 SRA131039:SRG131039 SHE131039:SHK131039 RXI131039:RXO131039 RNM131039:RNS131039 RDQ131039:RDW131039 QTU131039:QUA131039 QJY131039:QKE131039 QAC131039:QAI131039 PQG131039:PQM131039 PGK131039:PGQ131039 OWO131039:OWU131039 OMS131039:OMY131039 OCW131039:ODC131039 NTA131039:NTG131039 NJE131039:NJK131039 MZI131039:MZO131039 MPM131039:MPS131039 MFQ131039:MFW131039 LVU131039:LWA131039 LLY131039:LME131039 LCC131039:LCI131039 KSG131039:KSM131039 KIK131039:KIQ131039 JYO131039:JYU131039 JOS131039:JOY131039 JEW131039:JFC131039 IVA131039:IVG131039 ILE131039:ILK131039 IBI131039:IBO131039 HRM131039:HRS131039 HHQ131039:HHW131039 GXU131039:GYA131039 GNY131039:GOE131039 GEC131039:GEI131039 FUG131039:FUM131039 FKK131039:FKQ131039 FAO131039:FAU131039 EQS131039:EQY131039 EGW131039:EHC131039 DXA131039:DXG131039 DNE131039:DNK131039 DDI131039:DDO131039 CTM131039:CTS131039 CJQ131039:CJW131039 BZU131039:CAA131039 BPY131039:BQE131039 BGC131039:BGI131039 AWG131039:AWM131039 AMK131039:AMQ131039 ACO131039:ACU131039 SS131039:SY131039 IW131039:JC131039 WVI65503:WVO65503 WLM65503:WLS65503 WBQ65503:WBW65503 VRU65503:VSA65503 VHY65503:VIE65503 UYC65503:UYI65503 UOG65503:UOM65503 UEK65503:UEQ65503 TUO65503:TUU65503 TKS65503:TKY65503 TAW65503:TBC65503 SRA65503:SRG65503 SHE65503:SHK65503 RXI65503:RXO65503 RNM65503:RNS65503 RDQ65503:RDW65503 QTU65503:QUA65503 QJY65503:QKE65503 QAC65503:QAI65503 PQG65503:PQM65503 PGK65503:PGQ65503 OWO65503:OWU65503 OMS65503:OMY65503 OCW65503:ODC65503 NTA65503:NTG65503 NJE65503:NJK65503 MZI65503:MZO65503 MPM65503:MPS65503 MFQ65503:MFW65503 LVU65503:LWA65503 LLY65503:LME65503 LCC65503:LCI65503 KSG65503:KSM65503 KIK65503:KIQ65503 JYO65503:JYU65503 JOS65503:JOY65503 JEW65503:JFC65503 IVA65503:IVG65503 ILE65503:ILK65503 IBI65503:IBO65503 HRM65503:HRS65503 HHQ65503:HHW65503 GXU65503:GYA65503 GNY65503:GOE65503 GEC65503:GEI65503 FUG65503:FUM65503 FKK65503:FKQ65503 FAO65503:FAU65503 EQS65503:EQY65503 EGW65503:EHC65503 DXA65503:DXG65503 DNE65503:DNK65503 DDI65503:DDO65503 CTM65503:CTS65503 CJQ65503:CJW65503 BZU65503:CAA65503 BPY65503:BQE65503 BGC65503:BGI65503 AWG65503:AWM65503 AMK65503:AMQ65503 ACO65503:ACU65503 SS65503:SY65503 WVI3:WVO3 WLM3:WLS3 WBQ3:WBW3 VRU3:VSA3 VHY3:VIE3 UYC3:UYI3 UOG3:UOM3 UEK3:UEQ3 TUO3:TUU3 TKS3:TKY3 TAW3:TBC3 SRA3:SRG3 SHE3:SHK3 RXI3:RXO3 RNM3:RNS3 RDQ3:RDW3 QTU3:QUA3 QJY3:QKE3 QAC3:QAI3 PQG3:PQM3 PGK3:PGQ3 OWO3:OWU3 OMS3:OMY3 OCW3:ODC3 NTA3:NTG3 NJE3:NJK3 MZI3:MZO3 MPM3:MPS3 MFQ3:MFW3 LVU3:LWA3 LLY3:LME3 LCC3:LCI3 KSG3:KSM3 KIK3:KIQ3 JYO3:JYU3 JOS3:JOY3 JEW3:JFC3 IVA3:IVG3 ILE3:ILK3 IBI3:IBO3 HRM3:HRS3 HHQ3:HHW3 GXU3:GYA3 GNY3:GOE3 GEC3:GEI3 FUG3:FUM3 FKK3:FKQ3 FAO3:FAU3 EQS3:EQY3 EGW3:EHC3 DXA3:DXG3 DNE3:DNK3 DDI3:DDO3 CTM3:CTS3 CJQ3:CJW3 BZU3:CAA3 BPY3:BQE3 BGC3:BGI3 AWG3:AWM3 AMK3:AMQ3 ACO3:ACU3 SS3:SY3 IW3:JC3">
      <formula1>$AK$24:$AK$52</formula1>
    </dataValidation>
    <dataValidation type="list" allowBlank="1" showInputMessage="1" showErrorMessage="1" sqref="S20:W21 S8:W18">
      <formula1>$AM$25:$AM$32</formula1>
    </dataValidation>
    <dataValidation type="list" allowBlank="1" showInputMessage="1" showErrorMessage="1" sqref="D5:T5">
      <formula1>$E$28:$E$51</formula1>
    </dataValidation>
  </dataValidations>
  <pageMargins left="0.35433070866141736" right="0.31496062992125984" top="0.6692913385826772" bottom="0.74803149606299213" header="0.31496062992125984" footer="0.31496062992125984"/>
  <pageSetup paperSize="9" scale="93" orientation="portrait" r:id="rId1"/>
  <headerFooter>
    <oddFooter>&amp;L&amp;"华文行楷,加粗"&amp;16
&amp;"-,常规"&amp;11
制单：
日期：&amp;C审核：
日期：</oddFooter>
  </headerFooter>
  <drawing r:id="rId2"/>
</worksheet>
</file>

<file path=xl/worksheets/sheet3.xml><?xml version="1.0" encoding="utf-8"?>
<worksheet xmlns="http://schemas.openxmlformats.org/spreadsheetml/2006/main" xmlns:r="http://schemas.openxmlformats.org/officeDocument/2006/relationships">
  <sheetPr codeName="Sheet10">
    <tabColor rgb="FF591336"/>
  </sheetPr>
  <dimension ref="A1:CO538"/>
  <sheetViews>
    <sheetView view="pageBreakPreview" zoomScale="106" zoomScaleNormal="115" zoomScaleSheetLayoutView="106" zoomScalePageLayoutView="70" workbookViewId="0">
      <selection activeCell="H15" sqref="H15:J15"/>
    </sheetView>
  </sheetViews>
  <sheetFormatPr defaultColWidth="3.125" defaultRowHeight="18" customHeight="1"/>
  <cols>
    <col min="1" max="2" width="3.125" style="12" customWidth="1"/>
    <col min="3" max="4" width="3.125" style="12"/>
    <col min="5" max="5" width="2.125" style="12" customWidth="1"/>
    <col min="6" max="6" width="3.125" style="12" customWidth="1"/>
    <col min="7" max="7" width="1.875" style="12" customWidth="1"/>
    <col min="8" max="8" width="3.375" style="12" customWidth="1"/>
    <col min="9" max="9" width="3.125" style="12"/>
    <col min="10" max="10" width="3.875" style="12" customWidth="1"/>
    <col min="11" max="11" width="3.125" style="12"/>
    <col min="12" max="12" width="3.125" style="12" customWidth="1"/>
    <col min="13" max="14" width="3.125" style="12"/>
    <col min="15" max="15" width="3.125" style="12" customWidth="1"/>
    <col min="16" max="16" width="3.75" style="12" customWidth="1"/>
    <col min="17" max="17" width="3.125" style="12"/>
    <col min="18" max="18" width="3.125" style="12" customWidth="1"/>
    <col min="19" max="19" width="5.5" style="12" bestFit="1" customWidth="1"/>
    <col min="20" max="21" width="3.125" style="12"/>
    <col min="22" max="22" width="7.25" style="12" customWidth="1"/>
    <col min="23" max="23" width="7.75" style="12" customWidth="1"/>
    <col min="24" max="28" width="3.125" style="12" customWidth="1"/>
    <col min="29" max="29" width="4.75" style="12" customWidth="1"/>
    <col min="30" max="30" width="8.5" style="12" customWidth="1"/>
    <col min="31" max="31" width="5.875" style="12" customWidth="1"/>
    <col min="32" max="32" width="8.5" style="23" customWidth="1"/>
    <col min="33" max="34" width="6.5" style="23" customWidth="1"/>
    <col min="35" max="35" width="7.5" style="23" customWidth="1"/>
    <col min="36" max="36" width="6.5" style="23" customWidth="1"/>
    <col min="37" max="45" width="12.5" style="23" customWidth="1"/>
    <col min="46" max="46" width="12.875" style="26" customWidth="1"/>
    <col min="47" max="47" width="11.5" style="26" customWidth="1"/>
    <col min="48" max="48" width="10" style="26" customWidth="1"/>
    <col min="49" max="49" width="12.75" style="12" customWidth="1"/>
    <col min="50" max="50" width="11.375" style="12" customWidth="1"/>
    <col min="51" max="51" width="13.125" style="12" customWidth="1"/>
    <col min="52" max="54" width="6.625" style="23" customWidth="1"/>
    <col min="55" max="56" width="8.5" style="12" customWidth="1"/>
    <col min="57" max="57" width="8.25" style="12" customWidth="1"/>
    <col min="58" max="58" width="7.875" style="12" customWidth="1"/>
    <col min="59" max="59" width="8.625" style="12" customWidth="1"/>
    <col min="60" max="60" width="12.75" style="12" bestFit="1" customWidth="1"/>
    <col min="61" max="61" width="9.125" style="12" customWidth="1"/>
    <col min="62" max="78" width="3.125" style="12"/>
    <col min="79" max="79" width="4.625" style="12" customWidth="1"/>
    <col min="80" max="256" width="3.125" style="12"/>
    <col min="257" max="258" width="3.125" style="12" customWidth="1"/>
    <col min="259" max="260" width="3.125" style="12"/>
    <col min="261" max="261" width="2.125" style="12" customWidth="1"/>
    <col min="262" max="262" width="3.125" style="12" customWidth="1"/>
    <col min="263" max="263" width="1.875" style="12" customWidth="1"/>
    <col min="264" max="264" width="3.375" style="12" customWidth="1"/>
    <col min="265" max="265" width="3.125" style="12"/>
    <col min="266" max="266" width="3.875" style="12" customWidth="1"/>
    <col min="267" max="267" width="3.125" style="12"/>
    <col min="268" max="268" width="3.125" style="12" customWidth="1"/>
    <col min="269" max="270" width="3.125" style="12"/>
    <col min="271" max="271" width="3.125" style="12" customWidth="1"/>
    <col min="272" max="272" width="3.75" style="12" customWidth="1"/>
    <col min="273" max="273" width="3.125" style="12"/>
    <col min="274" max="274" width="3.125" style="12" customWidth="1"/>
    <col min="275" max="275" width="5.5" style="12" bestFit="1" customWidth="1"/>
    <col min="276" max="277" width="3.125" style="12"/>
    <col min="278" max="278" width="7.25" style="12" customWidth="1"/>
    <col min="279" max="279" width="12" style="12" customWidth="1"/>
    <col min="280" max="282" width="3.125" style="12"/>
    <col min="283" max="283" width="1.75" style="12" customWidth="1"/>
    <col min="284" max="284" width="0.875" style="12" customWidth="1"/>
    <col min="285" max="285" width="4.75" style="12" customWidth="1"/>
    <col min="286" max="286" width="8.5" style="12" bestFit="1" customWidth="1"/>
    <col min="287" max="287" width="5.875" style="12" bestFit="1" customWidth="1"/>
    <col min="288" max="288" width="8.5" style="12" bestFit="1" customWidth="1"/>
    <col min="289" max="290" width="6.5" style="12" bestFit="1" customWidth="1"/>
    <col min="291" max="291" width="7.5" style="12" bestFit="1" customWidth="1"/>
    <col min="292" max="292" width="6.5" style="12" bestFit="1" customWidth="1"/>
    <col min="293" max="301" width="12.5" style="12" bestFit="1" customWidth="1"/>
    <col min="302" max="307" width="12" style="12" customWidth="1"/>
    <col min="308" max="310" width="6.625" style="12" customWidth="1"/>
    <col min="311" max="315" width="7.625" style="12" customWidth="1"/>
    <col min="316" max="316" width="12.75" style="12" bestFit="1" customWidth="1"/>
    <col min="317" max="317" width="5.125" style="12" customWidth="1"/>
    <col min="318" max="334" width="3.125" style="12"/>
    <col min="335" max="335" width="4.625" style="12" customWidth="1"/>
    <col min="336" max="512" width="3.125" style="12"/>
    <col min="513" max="514" width="3.125" style="12" customWidth="1"/>
    <col min="515" max="516" width="3.125" style="12"/>
    <col min="517" max="517" width="2.125" style="12" customWidth="1"/>
    <col min="518" max="518" width="3.125" style="12" customWidth="1"/>
    <col min="519" max="519" width="1.875" style="12" customWidth="1"/>
    <col min="520" max="520" width="3.375" style="12" customWidth="1"/>
    <col min="521" max="521" width="3.125" style="12"/>
    <col min="522" max="522" width="3.875" style="12" customWidth="1"/>
    <col min="523" max="523" width="3.125" style="12"/>
    <col min="524" max="524" width="3.125" style="12" customWidth="1"/>
    <col min="525" max="526" width="3.125" style="12"/>
    <col min="527" max="527" width="3.125" style="12" customWidth="1"/>
    <col min="528" max="528" width="3.75" style="12" customWidth="1"/>
    <col min="529" max="529" width="3.125" style="12"/>
    <col min="530" max="530" width="3.125" style="12" customWidth="1"/>
    <col min="531" max="531" width="5.5" style="12" bestFit="1" customWidth="1"/>
    <col min="532" max="533" width="3.125" style="12"/>
    <col min="534" max="534" width="7.25" style="12" customWidth="1"/>
    <col min="535" max="535" width="12" style="12" customWidth="1"/>
    <col min="536" max="538" width="3.125" style="12"/>
    <col min="539" max="539" width="1.75" style="12" customWidth="1"/>
    <col min="540" max="540" width="0.875" style="12" customWidth="1"/>
    <col min="541" max="541" width="4.75" style="12" customWidth="1"/>
    <col min="542" max="542" width="8.5" style="12" bestFit="1" customWidth="1"/>
    <col min="543" max="543" width="5.875" style="12" bestFit="1" customWidth="1"/>
    <col min="544" max="544" width="8.5" style="12" bestFit="1" customWidth="1"/>
    <col min="545" max="546" width="6.5" style="12" bestFit="1" customWidth="1"/>
    <col min="547" max="547" width="7.5" style="12" bestFit="1" customWidth="1"/>
    <col min="548" max="548" width="6.5" style="12" bestFit="1" customWidth="1"/>
    <col min="549" max="557" width="12.5" style="12" bestFit="1" customWidth="1"/>
    <col min="558" max="563" width="12" style="12" customWidth="1"/>
    <col min="564" max="566" width="6.625" style="12" customWidth="1"/>
    <col min="567" max="571" width="7.625" style="12" customWidth="1"/>
    <col min="572" max="572" width="12.75" style="12" bestFit="1" customWidth="1"/>
    <col min="573" max="573" width="5.125" style="12" customWidth="1"/>
    <col min="574" max="590" width="3.125" style="12"/>
    <col min="591" max="591" width="4.625" style="12" customWidth="1"/>
    <col min="592" max="768" width="3.125" style="12"/>
    <col min="769" max="770" width="3.125" style="12" customWidth="1"/>
    <col min="771" max="772" width="3.125" style="12"/>
    <col min="773" max="773" width="2.125" style="12" customWidth="1"/>
    <col min="774" max="774" width="3.125" style="12" customWidth="1"/>
    <col min="775" max="775" width="1.875" style="12" customWidth="1"/>
    <col min="776" max="776" width="3.375" style="12" customWidth="1"/>
    <col min="777" max="777" width="3.125" style="12"/>
    <col min="778" max="778" width="3.875" style="12" customWidth="1"/>
    <col min="779" max="779" width="3.125" style="12"/>
    <col min="780" max="780" width="3.125" style="12" customWidth="1"/>
    <col min="781" max="782" width="3.125" style="12"/>
    <col min="783" max="783" width="3.125" style="12" customWidth="1"/>
    <col min="784" max="784" width="3.75" style="12" customWidth="1"/>
    <col min="785" max="785" width="3.125" style="12"/>
    <col min="786" max="786" width="3.125" style="12" customWidth="1"/>
    <col min="787" max="787" width="5.5" style="12" bestFit="1" customWidth="1"/>
    <col min="788" max="789" width="3.125" style="12"/>
    <col min="790" max="790" width="7.25" style="12" customWidth="1"/>
    <col min="791" max="791" width="12" style="12" customWidth="1"/>
    <col min="792" max="794" width="3.125" style="12"/>
    <col min="795" max="795" width="1.75" style="12" customWidth="1"/>
    <col min="796" max="796" width="0.875" style="12" customWidth="1"/>
    <col min="797" max="797" width="4.75" style="12" customWidth="1"/>
    <col min="798" max="798" width="8.5" style="12" bestFit="1" customWidth="1"/>
    <col min="799" max="799" width="5.875" style="12" bestFit="1" customWidth="1"/>
    <col min="800" max="800" width="8.5" style="12" bestFit="1" customWidth="1"/>
    <col min="801" max="802" width="6.5" style="12" bestFit="1" customWidth="1"/>
    <col min="803" max="803" width="7.5" style="12" bestFit="1" customWidth="1"/>
    <col min="804" max="804" width="6.5" style="12" bestFit="1" customWidth="1"/>
    <col min="805" max="813" width="12.5" style="12" bestFit="1" customWidth="1"/>
    <col min="814" max="819" width="12" style="12" customWidth="1"/>
    <col min="820" max="822" width="6.625" style="12" customWidth="1"/>
    <col min="823" max="827" width="7.625" style="12" customWidth="1"/>
    <col min="828" max="828" width="12.75" style="12" bestFit="1" customWidth="1"/>
    <col min="829" max="829" width="5.125" style="12" customWidth="1"/>
    <col min="830" max="846" width="3.125" style="12"/>
    <col min="847" max="847" width="4.625" style="12" customWidth="1"/>
    <col min="848" max="1024" width="3.125" style="12"/>
    <col min="1025" max="1026" width="3.125" style="12" customWidth="1"/>
    <col min="1027" max="1028" width="3.125" style="12"/>
    <col min="1029" max="1029" width="2.125" style="12" customWidth="1"/>
    <col min="1030" max="1030" width="3.125" style="12" customWidth="1"/>
    <col min="1031" max="1031" width="1.875" style="12" customWidth="1"/>
    <col min="1032" max="1032" width="3.375" style="12" customWidth="1"/>
    <col min="1033" max="1033" width="3.125" style="12"/>
    <col min="1034" max="1034" width="3.875" style="12" customWidth="1"/>
    <col min="1035" max="1035" width="3.125" style="12"/>
    <col min="1036" max="1036" width="3.125" style="12" customWidth="1"/>
    <col min="1037" max="1038" width="3.125" style="12"/>
    <col min="1039" max="1039" width="3.125" style="12" customWidth="1"/>
    <col min="1040" max="1040" width="3.75" style="12" customWidth="1"/>
    <col min="1041" max="1041" width="3.125" style="12"/>
    <col min="1042" max="1042" width="3.125" style="12" customWidth="1"/>
    <col min="1043" max="1043" width="5.5" style="12" bestFit="1" customWidth="1"/>
    <col min="1044" max="1045" width="3.125" style="12"/>
    <col min="1046" max="1046" width="7.25" style="12" customWidth="1"/>
    <col min="1047" max="1047" width="12" style="12" customWidth="1"/>
    <col min="1048" max="1050" width="3.125" style="12"/>
    <col min="1051" max="1051" width="1.75" style="12" customWidth="1"/>
    <col min="1052" max="1052" width="0.875" style="12" customWidth="1"/>
    <col min="1053" max="1053" width="4.75" style="12" customWidth="1"/>
    <col min="1054" max="1054" width="8.5" style="12" bestFit="1" customWidth="1"/>
    <col min="1055" max="1055" width="5.875" style="12" bestFit="1" customWidth="1"/>
    <col min="1056" max="1056" width="8.5" style="12" bestFit="1" customWidth="1"/>
    <col min="1057" max="1058" width="6.5" style="12" bestFit="1" customWidth="1"/>
    <col min="1059" max="1059" width="7.5" style="12" bestFit="1" customWidth="1"/>
    <col min="1060" max="1060" width="6.5" style="12" bestFit="1" customWidth="1"/>
    <col min="1061" max="1069" width="12.5" style="12" bestFit="1" customWidth="1"/>
    <col min="1070" max="1075" width="12" style="12" customWidth="1"/>
    <col min="1076" max="1078" width="6.625" style="12" customWidth="1"/>
    <col min="1079" max="1083" width="7.625" style="12" customWidth="1"/>
    <col min="1084" max="1084" width="12.75" style="12" bestFit="1" customWidth="1"/>
    <col min="1085" max="1085" width="5.125" style="12" customWidth="1"/>
    <col min="1086" max="1102" width="3.125" style="12"/>
    <col min="1103" max="1103" width="4.625" style="12" customWidth="1"/>
    <col min="1104" max="1280" width="3.125" style="12"/>
    <col min="1281" max="1282" width="3.125" style="12" customWidth="1"/>
    <col min="1283" max="1284" width="3.125" style="12"/>
    <col min="1285" max="1285" width="2.125" style="12" customWidth="1"/>
    <col min="1286" max="1286" width="3.125" style="12" customWidth="1"/>
    <col min="1287" max="1287" width="1.875" style="12" customWidth="1"/>
    <col min="1288" max="1288" width="3.375" style="12" customWidth="1"/>
    <col min="1289" max="1289" width="3.125" style="12"/>
    <col min="1290" max="1290" width="3.875" style="12" customWidth="1"/>
    <col min="1291" max="1291" width="3.125" style="12"/>
    <col min="1292" max="1292" width="3.125" style="12" customWidth="1"/>
    <col min="1293" max="1294" width="3.125" style="12"/>
    <col min="1295" max="1295" width="3.125" style="12" customWidth="1"/>
    <col min="1296" max="1296" width="3.75" style="12" customWidth="1"/>
    <col min="1297" max="1297" width="3.125" style="12"/>
    <col min="1298" max="1298" width="3.125" style="12" customWidth="1"/>
    <col min="1299" max="1299" width="5.5" style="12" bestFit="1" customWidth="1"/>
    <col min="1300" max="1301" width="3.125" style="12"/>
    <col min="1302" max="1302" width="7.25" style="12" customWidth="1"/>
    <col min="1303" max="1303" width="12" style="12" customWidth="1"/>
    <col min="1304" max="1306" width="3.125" style="12"/>
    <col min="1307" max="1307" width="1.75" style="12" customWidth="1"/>
    <col min="1308" max="1308" width="0.875" style="12" customWidth="1"/>
    <col min="1309" max="1309" width="4.75" style="12" customWidth="1"/>
    <col min="1310" max="1310" width="8.5" style="12" bestFit="1" customWidth="1"/>
    <col min="1311" max="1311" width="5.875" style="12" bestFit="1" customWidth="1"/>
    <col min="1312" max="1312" width="8.5" style="12" bestFit="1" customWidth="1"/>
    <col min="1313" max="1314" width="6.5" style="12" bestFit="1" customWidth="1"/>
    <col min="1315" max="1315" width="7.5" style="12" bestFit="1" customWidth="1"/>
    <col min="1316" max="1316" width="6.5" style="12" bestFit="1" customWidth="1"/>
    <col min="1317" max="1325" width="12.5" style="12" bestFit="1" customWidth="1"/>
    <col min="1326" max="1331" width="12" style="12" customWidth="1"/>
    <col min="1332" max="1334" width="6.625" style="12" customWidth="1"/>
    <col min="1335" max="1339" width="7.625" style="12" customWidth="1"/>
    <col min="1340" max="1340" width="12.75" style="12" bestFit="1" customWidth="1"/>
    <col min="1341" max="1341" width="5.125" style="12" customWidth="1"/>
    <col min="1342" max="1358" width="3.125" style="12"/>
    <col min="1359" max="1359" width="4.625" style="12" customWidth="1"/>
    <col min="1360" max="1536" width="3.125" style="12"/>
    <col min="1537" max="1538" width="3.125" style="12" customWidth="1"/>
    <col min="1539" max="1540" width="3.125" style="12"/>
    <col min="1541" max="1541" width="2.125" style="12" customWidth="1"/>
    <col min="1542" max="1542" width="3.125" style="12" customWidth="1"/>
    <col min="1543" max="1543" width="1.875" style="12" customWidth="1"/>
    <col min="1544" max="1544" width="3.375" style="12" customWidth="1"/>
    <col min="1545" max="1545" width="3.125" style="12"/>
    <col min="1546" max="1546" width="3.875" style="12" customWidth="1"/>
    <col min="1547" max="1547" width="3.125" style="12"/>
    <col min="1548" max="1548" width="3.125" style="12" customWidth="1"/>
    <col min="1549" max="1550" width="3.125" style="12"/>
    <col min="1551" max="1551" width="3.125" style="12" customWidth="1"/>
    <col min="1552" max="1552" width="3.75" style="12" customWidth="1"/>
    <col min="1553" max="1553" width="3.125" style="12"/>
    <col min="1554" max="1554" width="3.125" style="12" customWidth="1"/>
    <col min="1555" max="1555" width="5.5" style="12" bestFit="1" customWidth="1"/>
    <col min="1556" max="1557" width="3.125" style="12"/>
    <col min="1558" max="1558" width="7.25" style="12" customWidth="1"/>
    <col min="1559" max="1559" width="12" style="12" customWidth="1"/>
    <col min="1560" max="1562" width="3.125" style="12"/>
    <col min="1563" max="1563" width="1.75" style="12" customWidth="1"/>
    <col min="1564" max="1564" width="0.875" style="12" customWidth="1"/>
    <col min="1565" max="1565" width="4.75" style="12" customWidth="1"/>
    <col min="1566" max="1566" width="8.5" style="12" bestFit="1" customWidth="1"/>
    <col min="1567" max="1567" width="5.875" style="12" bestFit="1" customWidth="1"/>
    <col min="1568" max="1568" width="8.5" style="12" bestFit="1" customWidth="1"/>
    <col min="1569" max="1570" width="6.5" style="12" bestFit="1" customWidth="1"/>
    <col min="1571" max="1571" width="7.5" style="12" bestFit="1" customWidth="1"/>
    <col min="1572" max="1572" width="6.5" style="12" bestFit="1" customWidth="1"/>
    <col min="1573" max="1581" width="12.5" style="12" bestFit="1" customWidth="1"/>
    <col min="1582" max="1587" width="12" style="12" customWidth="1"/>
    <col min="1588" max="1590" width="6.625" style="12" customWidth="1"/>
    <col min="1591" max="1595" width="7.625" style="12" customWidth="1"/>
    <col min="1596" max="1596" width="12.75" style="12" bestFit="1" customWidth="1"/>
    <col min="1597" max="1597" width="5.125" style="12" customWidth="1"/>
    <col min="1598" max="1614" width="3.125" style="12"/>
    <col min="1615" max="1615" width="4.625" style="12" customWidth="1"/>
    <col min="1616" max="1792" width="3.125" style="12"/>
    <col min="1793" max="1794" width="3.125" style="12" customWidth="1"/>
    <col min="1795" max="1796" width="3.125" style="12"/>
    <col min="1797" max="1797" width="2.125" style="12" customWidth="1"/>
    <col min="1798" max="1798" width="3.125" style="12" customWidth="1"/>
    <col min="1799" max="1799" width="1.875" style="12" customWidth="1"/>
    <col min="1800" max="1800" width="3.375" style="12" customWidth="1"/>
    <col min="1801" max="1801" width="3.125" style="12"/>
    <col min="1802" max="1802" width="3.875" style="12" customWidth="1"/>
    <col min="1803" max="1803" width="3.125" style="12"/>
    <col min="1804" max="1804" width="3.125" style="12" customWidth="1"/>
    <col min="1805" max="1806" width="3.125" style="12"/>
    <col min="1807" max="1807" width="3.125" style="12" customWidth="1"/>
    <col min="1808" max="1808" width="3.75" style="12" customWidth="1"/>
    <col min="1809" max="1809" width="3.125" style="12"/>
    <col min="1810" max="1810" width="3.125" style="12" customWidth="1"/>
    <col min="1811" max="1811" width="5.5" style="12" bestFit="1" customWidth="1"/>
    <col min="1812" max="1813" width="3.125" style="12"/>
    <col min="1814" max="1814" width="7.25" style="12" customWidth="1"/>
    <col min="1815" max="1815" width="12" style="12" customWidth="1"/>
    <col min="1816" max="1818" width="3.125" style="12"/>
    <col min="1819" max="1819" width="1.75" style="12" customWidth="1"/>
    <col min="1820" max="1820" width="0.875" style="12" customWidth="1"/>
    <col min="1821" max="1821" width="4.75" style="12" customWidth="1"/>
    <col min="1822" max="1822" width="8.5" style="12" bestFit="1" customWidth="1"/>
    <col min="1823" max="1823" width="5.875" style="12" bestFit="1" customWidth="1"/>
    <col min="1824" max="1824" width="8.5" style="12" bestFit="1" customWidth="1"/>
    <col min="1825" max="1826" width="6.5" style="12" bestFit="1" customWidth="1"/>
    <col min="1827" max="1827" width="7.5" style="12" bestFit="1" customWidth="1"/>
    <col min="1828" max="1828" width="6.5" style="12" bestFit="1" customWidth="1"/>
    <col min="1829" max="1837" width="12.5" style="12" bestFit="1" customWidth="1"/>
    <col min="1838" max="1843" width="12" style="12" customWidth="1"/>
    <col min="1844" max="1846" width="6.625" style="12" customWidth="1"/>
    <col min="1847" max="1851" width="7.625" style="12" customWidth="1"/>
    <col min="1852" max="1852" width="12.75" style="12" bestFit="1" customWidth="1"/>
    <col min="1853" max="1853" width="5.125" style="12" customWidth="1"/>
    <col min="1854" max="1870" width="3.125" style="12"/>
    <col min="1871" max="1871" width="4.625" style="12" customWidth="1"/>
    <col min="1872" max="2048" width="3.125" style="12"/>
    <col min="2049" max="2050" width="3.125" style="12" customWidth="1"/>
    <col min="2051" max="2052" width="3.125" style="12"/>
    <col min="2053" max="2053" width="2.125" style="12" customWidth="1"/>
    <col min="2054" max="2054" width="3.125" style="12" customWidth="1"/>
    <col min="2055" max="2055" width="1.875" style="12" customWidth="1"/>
    <col min="2056" max="2056" width="3.375" style="12" customWidth="1"/>
    <col min="2057" max="2057" width="3.125" style="12"/>
    <col min="2058" max="2058" width="3.875" style="12" customWidth="1"/>
    <col min="2059" max="2059" width="3.125" style="12"/>
    <col min="2060" max="2060" width="3.125" style="12" customWidth="1"/>
    <col min="2061" max="2062" width="3.125" style="12"/>
    <col min="2063" max="2063" width="3.125" style="12" customWidth="1"/>
    <col min="2064" max="2064" width="3.75" style="12" customWidth="1"/>
    <col min="2065" max="2065" width="3.125" style="12"/>
    <col min="2066" max="2066" width="3.125" style="12" customWidth="1"/>
    <col min="2067" max="2067" width="5.5" style="12" bestFit="1" customWidth="1"/>
    <col min="2068" max="2069" width="3.125" style="12"/>
    <col min="2070" max="2070" width="7.25" style="12" customWidth="1"/>
    <col min="2071" max="2071" width="12" style="12" customWidth="1"/>
    <col min="2072" max="2074" width="3.125" style="12"/>
    <col min="2075" max="2075" width="1.75" style="12" customWidth="1"/>
    <col min="2076" max="2076" width="0.875" style="12" customWidth="1"/>
    <col min="2077" max="2077" width="4.75" style="12" customWidth="1"/>
    <col min="2078" max="2078" width="8.5" style="12" bestFit="1" customWidth="1"/>
    <col min="2079" max="2079" width="5.875" style="12" bestFit="1" customWidth="1"/>
    <col min="2080" max="2080" width="8.5" style="12" bestFit="1" customWidth="1"/>
    <col min="2081" max="2082" width="6.5" style="12" bestFit="1" customWidth="1"/>
    <col min="2083" max="2083" width="7.5" style="12" bestFit="1" customWidth="1"/>
    <col min="2084" max="2084" width="6.5" style="12" bestFit="1" customWidth="1"/>
    <col min="2085" max="2093" width="12.5" style="12" bestFit="1" customWidth="1"/>
    <col min="2094" max="2099" width="12" style="12" customWidth="1"/>
    <col min="2100" max="2102" width="6.625" style="12" customWidth="1"/>
    <col min="2103" max="2107" width="7.625" style="12" customWidth="1"/>
    <col min="2108" max="2108" width="12.75" style="12" bestFit="1" customWidth="1"/>
    <col min="2109" max="2109" width="5.125" style="12" customWidth="1"/>
    <col min="2110" max="2126" width="3.125" style="12"/>
    <col min="2127" max="2127" width="4.625" style="12" customWidth="1"/>
    <col min="2128" max="2304" width="3.125" style="12"/>
    <col min="2305" max="2306" width="3.125" style="12" customWidth="1"/>
    <col min="2307" max="2308" width="3.125" style="12"/>
    <col min="2309" max="2309" width="2.125" style="12" customWidth="1"/>
    <col min="2310" max="2310" width="3.125" style="12" customWidth="1"/>
    <col min="2311" max="2311" width="1.875" style="12" customWidth="1"/>
    <col min="2312" max="2312" width="3.375" style="12" customWidth="1"/>
    <col min="2313" max="2313" width="3.125" style="12"/>
    <col min="2314" max="2314" width="3.875" style="12" customWidth="1"/>
    <col min="2315" max="2315" width="3.125" style="12"/>
    <col min="2316" max="2316" width="3.125" style="12" customWidth="1"/>
    <col min="2317" max="2318" width="3.125" style="12"/>
    <col min="2319" max="2319" width="3.125" style="12" customWidth="1"/>
    <col min="2320" max="2320" width="3.75" style="12" customWidth="1"/>
    <col min="2321" max="2321" width="3.125" style="12"/>
    <col min="2322" max="2322" width="3.125" style="12" customWidth="1"/>
    <col min="2323" max="2323" width="5.5" style="12" bestFit="1" customWidth="1"/>
    <col min="2324" max="2325" width="3.125" style="12"/>
    <col min="2326" max="2326" width="7.25" style="12" customWidth="1"/>
    <col min="2327" max="2327" width="12" style="12" customWidth="1"/>
    <col min="2328" max="2330" width="3.125" style="12"/>
    <col min="2331" max="2331" width="1.75" style="12" customWidth="1"/>
    <col min="2332" max="2332" width="0.875" style="12" customWidth="1"/>
    <col min="2333" max="2333" width="4.75" style="12" customWidth="1"/>
    <col min="2334" max="2334" width="8.5" style="12" bestFit="1" customWidth="1"/>
    <col min="2335" max="2335" width="5.875" style="12" bestFit="1" customWidth="1"/>
    <col min="2336" max="2336" width="8.5" style="12" bestFit="1" customWidth="1"/>
    <col min="2337" max="2338" width="6.5" style="12" bestFit="1" customWidth="1"/>
    <col min="2339" max="2339" width="7.5" style="12" bestFit="1" customWidth="1"/>
    <col min="2340" max="2340" width="6.5" style="12" bestFit="1" customWidth="1"/>
    <col min="2341" max="2349" width="12.5" style="12" bestFit="1" customWidth="1"/>
    <col min="2350" max="2355" width="12" style="12" customWidth="1"/>
    <col min="2356" max="2358" width="6.625" style="12" customWidth="1"/>
    <col min="2359" max="2363" width="7.625" style="12" customWidth="1"/>
    <col min="2364" max="2364" width="12.75" style="12" bestFit="1" customWidth="1"/>
    <col min="2365" max="2365" width="5.125" style="12" customWidth="1"/>
    <col min="2366" max="2382" width="3.125" style="12"/>
    <col min="2383" max="2383" width="4.625" style="12" customWidth="1"/>
    <col min="2384" max="2560" width="3.125" style="12"/>
    <col min="2561" max="2562" width="3.125" style="12" customWidth="1"/>
    <col min="2563" max="2564" width="3.125" style="12"/>
    <col min="2565" max="2565" width="2.125" style="12" customWidth="1"/>
    <col min="2566" max="2566" width="3.125" style="12" customWidth="1"/>
    <col min="2567" max="2567" width="1.875" style="12" customWidth="1"/>
    <col min="2568" max="2568" width="3.375" style="12" customWidth="1"/>
    <col min="2569" max="2569" width="3.125" style="12"/>
    <col min="2570" max="2570" width="3.875" style="12" customWidth="1"/>
    <col min="2571" max="2571" width="3.125" style="12"/>
    <col min="2572" max="2572" width="3.125" style="12" customWidth="1"/>
    <col min="2573" max="2574" width="3.125" style="12"/>
    <col min="2575" max="2575" width="3.125" style="12" customWidth="1"/>
    <col min="2576" max="2576" width="3.75" style="12" customWidth="1"/>
    <col min="2577" max="2577" width="3.125" style="12"/>
    <col min="2578" max="2578" width="3.125" style="12" customWidth="1"/>
    <col min="2579" max="2579" width="5.5" style="12" bestFit="1" customWidth="1"/>
    <col min="2580" max="2581" width="3.125" style="12"/>
    <col min="2582" max="2582" width="7.25" style="12" customWidth="1"/>
    <col min="2583" max="2583" width="12" style="12" customWidth="1"/>
    <col min="2584" max="2586" width="3.125" style="12"/>
    <col min="2587" max="2587" width="1.75" style="12" customWidth="1"/>
    <col min="2588" max="2588" width="0.875" style="12" customWidth="1"/>
    <col min="2589" max="2589" width="4.75" style="12" customWidth="1"/>
    <col min="2590" max="2590" width="8.5" style="12" bestFit="1" customWidth="1"/>
    <col min="2591" max="2591" width="5.875" style="12" bestFit="1" customWidth="1"/>
    <col min="2592" max="2592" width="8.5" style="12" bestFit="1" customWidth="1"/>
    <col min="2593" max="2594" width="6.5" style="12" bestFit="1" customWidth="1"/>
    <col min="2595" max="2595" width="7.5" style="12" bestFit="1" customWidth="1"/>
    <col min="2596" max="2596" width="6.5" style="12" bestFit="1" customWidth="1"/>
    <col min="2597" max="2605" width="12.5" style="12" bestFit="1" customWidth="1"/>
    <col min="2606" max="2611" width="12" style="12" customWidth="1"/>
    <col min="2612" max="2614" width="6.625" style="12" customWidth="1"/>
    <col min="2615" max="2619" width="7.625" style="12" customWidth="1"/>
    <col min="2620" max="2620" width="12.75" style="12" bestFit="1" customWidth="1"/>
    <col min="2621" max="2621" width="5.125" style="12" customWidth="1"/>
    <col min="2622" max="2638" width="3.125" style="12"/>
    <col min="2639" max="2639" width="4.625" style="12" customWidth="1"/>
    <col min="2640" max="2816" width="3.125" style="12"/>
    <col min="2817" max="2818" width="3.125" style="12" customWidth="1"/>
    <col min="2819" max="2820" width="3.125" style="12"/>
    <col min="2821" max="2821" width="2.125" style="12" customWidth="1"/>
    <col min="2822" max="2822" width="3.125" style="12" customWidth="1"/>
    <col min="2823" max="2823" width="1.875" style="12" customWidth="1"/>
    <col min="2824" max="2824" width="3.375" style="12" customWidth="1"/>
    <col min="2825" max="2825" width="3.125" style="12"/>
    <col min="2826" max="2826" width="3.875" style="12" customWidth="1"/>
    <col min="2827" max="2827" width="3.125" style="12"/>
    <col min="2828" max="2828" width="3.125" style="12" customWidth="1"/>
    <col min="2829" max="2830" width="3.125" style="12"/>
    <col min="2831" max="2831" width="3.125" style="12" customWidth="1"/>
    <col min="2832" max="2832" width="3.75" style="12" customWidth="1"/>
    <col min="2833" max="2833" width="3.125" style="12"/>
    <col min="2834" max="2834" width="3.125" style="12" customWidth="1"/>
    <col min="2835" max="2835" width="5.5" style="12" bestFit="1" customWidth="1"/>
    <col min="2836" max="2837" width="3.125" style="12"/>
    <col min="2838" max="2838" width="7.25" style="12" customWidth="1"/>
    <col min="2839" max="2839" width="12" style="12" customWidth="1"/>
    <col min="2840" max="2842" width="3.125" style="12"/>
    <col min="2843" max="2843" width="1.75" style="12" customWidth="1"/>
    <col min="2844" max="2844" width="0.875" style="12" customWidth="1"/>
    <col min="2845" max="2845" width="4.75" style="12" customWidth="1"/>
    <col min="2846" max="2846" width="8.5" style="12" bestFit="1" customWidth="1"/>
    <col min="2847" max="2847" width="5.875" style="12" bestFit="1" customWidth="1"/>
    <col min="2848" max="2848" width="8.5" style="12" bestFit="1" customWidth="1"/>
    <col min="2849" max="2850" width="6.5" style="12" bestFit="1" customWidth="1"/>
    <col min="2851" max="2851" width="7.5" style="12" bestFit="1" customWidth="1"/>
    <col min="2852" max="2852" width="6.5" style="12" bestFit="1" customWidth="1"/>
    <col min="2853" max="2861" width="12.5" style="12" bestFit="1" customWidth="1"/>
    <col min="2862" max="2867" width="12" style="12" customWidth="1"/>
    <col min="2868" max="2870" width="6.625" style="12" customWidth="1"/>
    <col min="2871" max="2875" width="7.625" style="12" customWidth="1"/>
    <col min="2876" max="2876" width="12.75" style="12" bestFit="1" customWidth="1"/>
    <col min="2877" max="2877" width="5.125" style="12" customWidth="1"/>
    <col min="2878" max="2894" width="3.125" style="12"/>
    <col min="2895" max="2895" width="4.625" style="12" customWidth="1"/>
    <col min="2896" max="3072" width="3.125" style="12"/>
    <col min="3073" max="3074" width="3.125" style="12" customWidth="1"/>
    <col min="3075" max="3076" width="3.125" style="12"/>
    <col min="3077" max="3077" width="2.125" style="12" customWidth="1"/>
    <col min="3078" max="3078" width="3.125" style="12" customWidth="1"/>
    <col min="3079" max="3079" width="1.875" style="12" customWidth="1"/>
    <col min="3080" max="3080" width="3.375" style="12" customWidth="1"/>
    <col min="3081" max="3081" width="3.125" style="12"/>
    <col min="3082" max="3082" width="3.875" style="12" customWidth="1"/>
    <col min="3083" max="3083" width="3.125" style="12"/>
    <col min="3084" max="3084" width="3.125" style="12" customWidth="1"/>
    <col min="3085" max="3086" width="3.125" style="12"/>
    <col min="3087" max="3087" width="3.125" style="12" customWidth="1"/>
    <col min="3088" max="3088" width="3.75" style="12" customWidth="1"/>
    <col min="3089" max="3089" width="3.125" style="12"/>
    <col min="3090" max="3090" width="3.125" style="12" customWidth="1"/>
    <col min="3091" max="3091" width="5.5" style="12" bestFit="1" customWidth="1"/>
    <col min="3092" max="3093" width="3.125" style="12"/>
    <col min="3094" max="3094" width="7.25" style="12" customWidth="1"/>
    <col min="3095" max="3095" width="12" style="12" customWidth="1"/>
    <col min="3096" max="3098" width="3.125" style="12"/>
    <col min="3099" max="3099" width="1.75" style="12" customWidth="1"/>
    <col min="3100" max="3100" width="0.875" style="12" customWidth="1"/>
    <col min="3101" max="3101" width="4.75" style="12" customWidth="1"/>
    <col min="3102" max="3102" width="8.5" style="12" bestFit="1" customWidth="1"/>
    <col min="3103" max="3103" width="5.875" style="12" bestFit="1" customWidth="1"/>
    <col min="3104" max="3104" width="8.5" style="12" bestFit="1" customWidth="1"/>
    <col min="3105" max="3106" width="6.5" style="12" bestFit="1" customWidth="1"/>
    <col min="3107" max="3107" width="7.5" style="12" bestFit="1" customWidth="1"/>
    <col min="3108" max="3108" width="6.5" style="12" bestFit="1" customWidth="1"/>
    <col min="3109" max="3117" width="12.5" style="12" bestFit="1" customWidth="1"/>
    <col min="3118" max="3123" width="12" style="12" customWidth="1"/>
    <col min="3124" max="3126" width="6.625" style="12" customWidth="1"/>
    <col min="3127" max="3131" width="7.625" style="12" customWidth="1"/>
    <col min="3132" max="3132" width="12.75" style="12" bestFit="1" customWidth="1"/>
    <col min="3133" max="3133" width="5.125" style="12" customWidth="1"/>
    <col min="3134" max="3150" width="3.125" style="12"/>
    <col min="3151" max="3151" width="4.625" style="12" customWidth="1"/>
    <col min="3152" max="3328" width="3.125" style="12"/>
    <col min="3329" max="3330" width="3.125" style="12" customWidth="1"/>
    <col min="3331" max="3332" width="3.125" style="12"/>
    <col min="3333" max="3333" width="2.125" style="12" customWidth="1"/>
    <col min="3334" max="3334" width="3.125" style="12" customWidth="1"/>
    <col min="3335" max="3335" width="1.875" style="12" customWidth="1"/>
    <col min="3336" max="3336" width="3.375" style="12" customWidth="1"/>
    <col min="3337" max="3337" width="3.125" style="12"/>
    <col min="3338" max="3338" width="3.875" style="12" customWidth="1"/>
    <col min="3339" max="3339" width="3.125" style="12"/>
    <col min="3340" max="3340" width="3.125" style="12" customWidth="1"/>
    <col min="3341" max="3342" width="3.125" style="12"/>
    <col min="3343" max="3343" width="3.125" style="12" customWidth="1"/>
    <col min="3344" max="3344" width="3.75" style="12" customWidth="1"/>
    <col min="3345" max="3345" width="3.125" style="12"/>
    <col min="3346" max="3346" width="3.125" style="12" customWidth="1"/>
    <col min="3347" max="3347" width="5.5" style="12" bestFit="1" customWidth="1"/>
    <col min="3348" max="3349" width="3.125" style="12"/>
    <col min="3350" max="3350" width="7.25" style="12" customWidth="1"/>
    <col min="3351" max="3351" width="12" style="12" customWidth="1"/>
    <col min="3352" max="3354" width="3.125" style="12"/>
    <col min="3355" max="3355" width="1.75" style="12" customWidth="1"/>
    <col min="3356" max="3356" width="0.875" style="12" customWidth="1"/>
    <col min="3357" max="3357" width="4.75" style="12" customWidth="1"/>
    <col min="3358" max="3358" width="8.5" style="12" bestFit="1" customWidth="1"/>
    <col min="3359" max="3359" width="5.875" style="12" bestFit="1" customWidth="1"/>
    <col min="3360" max="3360" width="8.5" style="12" bestFit="1" customWidth="1"/>
    <col min="3361" max="3362" width="6.5" style="12" bestFit="1" customWidth="1"/>
    <col min="3363" max="3363" width="7.5" style="12" bestFit="1" customWidth="1"/>
    <col min="3364" max="3364" width="6.5" style="12" bestFit="1" customWidth="1"/>
    <col min="3365" max="3373" width="12.5" style="12" bestFit="1" customWidth="1"/>
    <col min="3374" max="3379" width="12" style="12" customWidth="1"/>
    <col min="3380" max="3382" width="6.625" style="12" customWidth="1"/>
    <col min="3383" max="3387" width="7.625" style="12" customWidth="1"/>
    <col min="3388" max="3388" width="12.75" style="12" bestFit="1" customWidth="1"/>
    <col min="3389" max="3389" width="5.125" style="12" customWidth="1"/>
    <col min="3390" max="3406" width="3.125" style="12"/>
    <col min="3407" max="3407" width="4.625" style="12" customWidth="1"/>
    <col min="3408" max="3584" width="3.125" style="12"/>
    <col min="3585" max="3586" width="3.125" style="12" customWidth="1"/>
    <col min="3587" max="3588" width="3.125" style="12"/>
    <col min="3589" max="3589" width="2.125" style="12" customWidth="1"/>
    <col min="3590" max="3590" width="3.125" style="12" customWidth="1"/>
    <col min="3591" max="3591" width="1.875" style="12" customWidth="1"/>
    <col min="3592" max="3592" width="3.375" style="12" customWidth="1"/>
    <col min="3593" max="3593" width="3.125" style="12"/>
    <col min="3594" max="3594" width="3.875" style="12" customWidth="1"/>
    <col min="3595" max="3595" width="3.125" style="12"/>
    <col min="3596" max="3596" width="3.125" style="12" customWidth="1"/>
    <col min="3597" max="3598" width="3.125" style="12"/>
    <col min="3599" max="3599" width="3.125" style="12" customWidth="1"/>
    <col min="3600" max="3600" width="3.75" style="12" customWidth="1"/>
    <col min="3601" max="3601" width="3.125" style="12"/>
    <col min="3602" max="3602" width="3.125" style="12" customWidth="1"/>
    <col min="3603" max="3603" width="5.5" style="12" bestFit="1" customWidth="1"/>
    <col min="3604" max="3605" width="3.125" style="12"/>
    <col min="3606" max="3606" width="7.25" style="12" customWidth="1"/>
    <col min="3607" max="3607" width="12" style="12" customWidth="1"/>
    <col min="3608" max="3610" width="3.125" style="12"/>
    <col min="3611" max="3611" width="1.75" style="12" customWidth="1"/>
    <col min="3612" max="3612" width="0.875" style="12" customWidth="1"/>
    <col min="3613" max="3613" width="4.75" style="12" customWidth="1"/>
    <col min="3614" max="3614" width="8.5" style="12" bestFit="1" customWidth="1"/>
    <col min="3615" max="3615" width="5.875" style="12" bestFit="1" customWidth="1"/>
    <col min="3616" max="3616" width="8.5" style="12" bestFit="1" customWidth="1"/>
    <col min="3617" max="3618" width="6.5" style="12" bestFit="1" customWidth="1"/>
    <col min="3619" max="3619" width="7.5" style="12" bestFit="1" customWidth="1"/>
    <col min="3620" max="3620" width="6.5" style="12" bestFit="1" customWidth="1"/>
    <col min="3621" max="3629" width="12.5" style="12" bestFit="1" customWidth="1"/>
    <col min="3630" max="3635" width="12" style="12" customWidth="1"/>
    <col min="3636" max="3638" width="6.625" style="12" customWidth="1"/>
    <col min="3639" max="3643" width="7.625" style="12" customWidth="1"/>
    <col min="3644" max="3644" width="12.75" style="12" bestFit="1" customWidth="1"/>
    <col min="3645" max="3645" width="5.125" style="12" customWidth="1"/>
    <col min="3646" max="3662" width="3.125" style="12"/>
    <col min="3663" max="3663" width="4.625" style="12" customWidth="1"/>
    <col min="3664" max="3840" width="3.125" style="12"/>
    <col min="3841" max="3842" width="3.125" style="12" customWidth="1"/>
    <col min="3843" max="3844" width="3.125" style="12"/>
    <col min="3845" max="3845" width="2.125" style="12" customWidth="1"/>
    <col min="3846" max="3846" width="3.125" style="12" customWidth="1"/>
    <col min="3847" max="3847" width="1.875" style="12" customWidth="1"/>
    <col min="3848" max="3848" width="3.375" style="12" customWidth="1"/>
    <col min="3849" max="3849" width="3.125" style="12"/>
    <col min="3850" max="3850" width="3.875" style="12" customWidth="1"/>
    <col min="3851" max="3851" width="3.125" style="12"/>
    <col min="3852" max="3852" width="3.125" style="12" customWidth="1"/>
    <col min="3853" max="3854" width="3.125" style="12"/>
    <col min="3855" max="3855" width="3.125" style="12" customWidth="1"/>
    <col min="3856" max="3856" width="3.75" style="12" customWidth="1"/>
    <col min="3857" max="3857" width="3.125" style="12"/>
    <col min="3858" max="3858" width="3.125" style="12" customWidth="1"/>
    <col min="3859" max="3859" width="5.5" style="12" bestFit="1" customWidth="1"/>
    <col min="3860" max="3861" width="3.125" style="12"/>
    <col min="3862" max="3862" width="7.25" style="12" customWidth="1"/>
    <col min="3863" max="3863" width="12" style="12" customWidth="1"/>
    <col min="3864" max="3866" width="3.125" style="12"/>
    <col min="3867" max="3867" width="1.75" style="12" customWidth="1"/>
    <col min="3868" max="3868" width="0.875" style="12" customWidth="1"/>
    <col min="3869" max="3869" width="4.75" style="12" customWidth="1"/>
    <col min="3870" max="3870" width="8.5" style="12" bestFit="1" customWidth="1"/>
    <col min="3871" max="3871" width="5.875" style="12" bestFit="1" customWidth="1"/>
    <col min="3872" max="3872" width="8.5" style="12" bestFit="1" customWidth="1"/>
    <col min="3873" max="3874" width="6.5" style="12" bestFit="1" customWidth="1"/>
    <col min="3875" max="3875" width="7.5" style="12" bestFit="1" customWidth="1"/>
    <col min="3876" max="3876" width="6.5" style="12" bestFit="1" customWidth="1"/>
    <col min="3877" max="3885" width="12.5" style="12" bestFit="1" customWidth="1"/>
    <col min="3886" max="3891" width="12" style="12" customWidth="1"/>
    <col min="3892" max="3894" width="6.625" style="12" customWidth="1"/>
    <col min="3895" max="3899" width="7.625" style="12" customWidth="1"/>
    <col min="3900" max="3900" width="12.75" style="12" bestFit="1" customWidth="1"/>
    <col min="3901" max="3901" width="5.125" style="12" customWidth="1"/>
    <col min="3902" max="3918" width="3.125" style="12"/>
    <col min="3919" max="3919" width="4.625" style="12" customWidth="1"/>
    <col min="3920" max="4096" width="3.125" style="12"/>
    <col min="4097" max="4098" width="3.125" style="12" customWidth="1"/>
    <col min="4099" max="4100" width="3.125" style="12"/>
    <col min="4101" max="4101" width="2.125" style="12" customWidth="1"/>
    <col min="4102" max="4102" width="3.125" style="12" customWidth="1"/>
    <col min="4103" max="4103" width="1.875" style="12" customWidth="1"/>
    <col min="4104" max="4104" width="3.375" style="12" customWidth="1"/>
    <col min="4105" max="4105" width="3.125" style="12"/>
    <col min="4106" max="4106" width="3.875" style="12" customWidth="1"/>
    <col min="4107" max="4107" width="3.125" style="12"/>
    <col min="4108" max="4108" width="3.125" style="12" customWidth="1"/>
    <col min="4109" max="4110" width="3.125" style="12"/>
    <col min="4111" max="4111" width="3.125" style="12" customWidth="1"/>
    <col min="4112" max="4112" width="3.75" style="12" customWidth="1"/>
    <col min="4113" max="4113" width="3.125" style="12"/>
    <col min="4114" max="4114" width="3.125" style="12" customWidth="1"/>
    <col min="4115" max="4115" width="5.5" style="12" bestFit="1" customWidth="1"/>
    <col min="4116" max="4117" width="3.125" style="12"/>
    <col min="4118" max="4118" width="7.25" style="12" customWidth="1"/>
    <col min="4119" max="4119" width="12" style="12" customWidth="1"/>
    <col min="4120" max="4122" width="3.125" style="12"/>
    <col min="4123" max="4123" width="1.75" style="12" customWidth="1"/>
    <col min="4124" max="4124" width="0.875" style="12" customWidth="1"/>
    <col min="4125" max="4125" width="4.75" style="12" customWidth="1"/>
    <col min="4126" max="4126" width="8.5" style="12" bestFit="1" customWidth="1"/>
    <col min="4127" max="4127" width="5.875" style="12" bestFit="1" customWidth="1"/>
    <col min="4128" max="4128" width="8.5" style="12" bestFit="1" customWidth="1"/>
    <col min="4129" max="4130" width="6.5" style="12" bestFit="1" customWidth="1"/>
    <col min="4131" max="4131" width="7.5" style="12" bestFit="1" customWidth="1"/>
    <col min="4132" max="4132" width="6.5" style="12" bestFit="1" customWidth="1"/>
    <col min="4133" max="4141" width="12.5" style="12" bestFit="1" customWidth="1"/>
    <col min="4142" max="4147" width="12" style="12" customWidth="1"/>
    <col min="4148" max="4150" width="6.625" style="12" customWidth="1"/>
    <col min="4151" max="4155" width="7.625" style="12" customWidth="1"/>
    <col min="4156" max="4156" width="12.75" style="12" bestFit="1" customWidth="1"/>
    <col min="4157" max="4157" width="5.125" style="12" customWidth="1"/>
    <col min="4158" max="4174" width="3.125" style="12"/>
    <col min="4175" max="4175" width="4.625" style="12" customWidth="1"/>
    <col min="4176" max="4352" width="3.125" style="12"/>
    <col min="4353" max="4354" width="3.125" style="12" customWidth="1"/>
    <col min="4355" max="4356" width="3.125" style="12"/>
    <col min="4357" max="4357" width="2.125" style="12" customWidth="1"/>
    <col min="4358" max="4358" width="3.125" style="12" customWidth="1"/>
    <col min="4359" max="4359" width="1.875" style="12" customWidth="1"/>
    <col min="4360" max="4360" width="3.375" style="12" customWidth="1"/>
    <col min="4361" max="4361" width="3.125" style="12"/>
    <col min="4362" max="4362" width="3.875" style="12" customWidth="1"/>
    <col min="4363" max="4363" width="3.125" style="12"/>
    <col min="4364" max="4364" width="3.125" style="12" customWidth="1"/>
    <col min="4365" max="4366" width="3.125" style="12"/>
    <col min="4367" max="4367" width="3.125" style="12" customWidth="1"/>
    <col min="4368" max="4368" width="3.75" style="12" customWidth="1"/>
    <col min="4369" max="4369" width="3.125" style="12"/>
    <col min="4370" max="4370" width="3.125" style="12" customWidth="1"/>
    <col min="4371" max="4371" width="5.5" style="12" bestFit="1" customWidth="1"/>
    <col min="4372" max="4373" width="3.125" style="12"/>
    <col min="4374" max="4374" width="7.25" style="12" customWidth="1"/>
    <col min="4375" max="4375" width="12" style="12" customWidth="1"/>
    <col min="4376" max="4378" width="3.125" style="12"/>
    <col min="4379" max="4379" width="1.75" style="12" customWidth="1"/>
    <col min="4380" max="4380" width="0.875" style="12" customWidth="1"/>
    <col min="4381" max="4381" width="4.75" style="12" customWidth="1"/>
    <col min="4382" max="4382" width="8.5" style="12" bestFit="1" customWidth="1"/>
    <col min="4383" max="4383" width="5.875" style="12" bestFit="1" customWidth="1"/>
    <col min="4384" max="4384" width="8.5" style="12" bestFit="1" customWidth="1"/>
    <col min="4385" max="4386" width="6.5" style="12" bestFit="1" customWidth="1"/>
    <col min="4387" max="4387" width="7.5" style="12" bestFit="1" customWidth="1"/>
    <col min="4388" max="4388" width="6.5" style="12" bestFit="1" customWidth="1"/>
    <col min="4389" max="4397" width="12.5" style="12" bestFit="1" customWidth="1"/>
    <col min="4398" max="4403" width="12" style="12" customWidth="1"/>
    <col min="4404" max="4406" width="6.625" style="12" customWidth="1"/>
    <col min="4407" max="4411" width="7.625" style="12" customWidth="1"/>
    <col min="4412" max="4412" width="12.75" style="12" bestFit="1" customWidth="1"/>
    <col min="4413" max="4413" width="5.125" style="12" customWidth="1"/>
    <col min="4414" max="4430" width="3.125" style="12"/>
    <col min="4431" max="4431" width="4.625" style="12" customWidth="1"/>
    <col min="4432" max="4608" width="3.125" style="12"/>
    <col min="4609" max="4610" width="3.125" style="12" customWidth="1"/>
    <col min="4611" max="4612" width="3.125" style="12"/>
    <col min="4613" max="4613" width="2.125" style="12" customWidth="1"/>
    <col min="4614" max="4614" width="3.125" style="12" customWidth="1"/>
    <col min="4615" max="4615" width="1.875" style="12" customWidth="1"/>
    <col min="4616" max="4616" width="3.375" style="12" customWidth="1"/>
    <col min="4617" max="4617" width="3.125" style="12"/>
    <col min="4618" max="4618" width="3.875" style="12" customWidth="1"/>
    <col min="4619" max="4619" width="3.125" style="12"/>
    <col min="4620" max="4620" width="3.125" style="12" customWidth="1"/>
    <col min="4621" max="4622" width="3.125" style="12"/>
    <col min="4623" max="4623" width="3.125" style="12" customWidth="1"/>
    <col min="4624" max="4624" width="3.75" style="12" customWidth="1"/>
    <col min="4625" max="4625" width="3.125" style="12"/>
    <col min="4626" max="4626" width="3.125" style="12" customWidth="1"/>
    <col min="4627" max="4627" width="5.5" style="12" bestFit="1" customWidth="1"/>
    <col min="4628" max="4629" width="3.125" style="12"/>
    <col min="4630" max="4630" width="7.25" style="12" customWidth="1"/>
    <col min="4631" max="4631" width="12" style="12" customWidth="1"/>
    <col min="4632" max="4634" width="3.125" style="12"/>
    <col min="4635" max="4635" width="1.75" style="12" customWidth="1"/>
    <col min="4636" max="4636" width="0.875" style="12" customWidth="1"/>
    <col min="4637" max="4637" width="4.75" style="12" customWidth="1"/>
    <col min="4638" max="4638" width="8.5" style="12" bestFit="1" customWidth="1"/>
    <col min="4639" max="4639" width="5.875" style="12" bestFit="1" customWidth="1"/>
    <col min="4640" max="4640" width="8.5" style="12" bestFit="1" customWidth="1"/>
    <col min="4641" max="4642" width="6.5" style="12" bestFit="1" customWidth="1"/>
    <col min="4643" max="4643" width="7.5" style="12" bestFit="1" customWidth="1"/>
    <col min="4644" max="4644" width="6.5" style="12" bestFit="1" customWidth="1"/>
    <col min="4645" max="4653" width="12.5" style="12" bestFit="1" customWidth="1"/>
    <col min="4654" max="4659" width="12" style="12" customWidth="1"/>
    <col min="4660" max="4662" width="6.625" style="12" customWidth="1"/>
    <col min="4663" max="4667" width="7.625" style="12" customWidth="1"/>
    <col min="4668" max="4668" width="12.75" style="12" bestFit="1" customWidth="1"/>
    <col min="4669" max="4669" width="5.125" style="12" customWidth="1"/>
    <col min="4670" max="4686" width="3.125" style="12"/>
    <col min="4687" max="4687" width="4.625" style="12" customWidth="1"/>
    <col min="4688" max="4864" width="3.125" style="12"/>
    <col min="4865" max="4866" width="3.125" style="12" customWidth="1"/>
    <col min="4867" max="4868" width="3.125" style="12"/>
    <col min="4869" max="4869" width="2.125" style="12" customWidth="1"/>
    <col min="4870" max="4870" width="3.125" style="12" customWidth="1"/>
    <col min="4871" max="4871" width="1.875" style="12" customWidth="1"/>
    <col min="4872" max="4872" width="3.375" style="12" customWidth="1"/>
    <col min="4873" max="4873" width="3.125" style="12"/>
    <col min="4874" max="4874" width="3.875" style="12" customWidth="1"/>
    <col min="4875" max="4875" width="3.125" style="12"/>
    <col min="4876" max="4876" width="3.125" style="12" customWidth="1"/>
    <col min="4877" max="4878" width="3.125" style="12"/>
    <col min="4879" max="4879" width="3.125" style="12" customWidth="1"/>
    <col min="4880" max="4880" width="3.75" style="12" customWidth="1"/>
    <col min="4881" max="4881" width="3.125" style="12"/>
    <col min="4882" max="4882" width="3.125" style="12" customWidth="1"/>
    <col min="4883" max="4883" width="5.5" style="12" bestFit="1" customWidth="1"/>
    <col min="4884" max="4885" width="3.125" style="12"/>
    <col min="4886" max="4886" width="7.25" style="12" customWidth="1"/>
    <col min="4887" max="4887" width="12" style="12" customWidth="1"/>
    <col min="4888" max="4890" width="3.125" style="12"/>
    <col min="4891" max="4891" width="1.75" style="12" customWidth="1"/>
    <col min="4892" max="4892" width="0.875" style="12" customWidth="1"/>
    <col min="4893" max="4893" width="4.75" style="12" customWidth="1"/>
    <col min="4894" max="4894" width="8.5" style="12" bestFit="1" customWidth="1"/>
    <col min="4895" max="4895" width="5.875" style="12" bestFit="1" customWidth="1"/>
    <col min="4896" max="4896" width="8.5" style="12" bestFit="1" customWidth="1"/>
    <col min="4897" max="4898" width="6.5" style="12" bestFit="1" customWidth="1"/>
    <col min="4899" max="4899" width="7.5" style="12" bestFit="1" customWidth="1"/>
    <col min="4900" max="4900" width="6.5" style="12" bestFit="1" customWidth="1"/>
    <col min="4901" max="4909" width="12.5" style="12" bestFit="1" customWidth="1"/>
    <col min="4910" max="4915" width="12" style="12" customWidth="1"/>
    <col min="4916" max="4918" width="6.625" style="12" customWidth="1"/>
    <col min="4919" max="4923" width="7.625" style="12" customWidth="1"/>
    <col min="4924" max="4924" width="12.75" style="12" bestFit="1" customWidth="1"/>
    <col min="4925" max="4925" width="5.125" style="12" customWidth="1"/>
    <col min="4926" max="4942" width="3.125" style="12"/>
    <col min="4943" max="4943" width="4.625" style="12" customWidth="1"/>
    <col min="4944" max="5120" width="3.125" style="12"/>
    <col min="5121" max="5122" width="3.125" style="12" customWidth="1"/>
    <col min="5123" max="5124" width="3.125" style="12"/>
    <col min="5125" max="5125" width="2.125" style="12" customWidth="1"/>
    <col min="5126" max="5126" width="3.125" style="12" customWidth="1"/>
    <col min="5127" max="5127" width="1.875" style="12" customWidth="1"/>
    <col min="5128" max="5128" width="3.375" style="12" customWidth="1"/>
    <col min="5129" max="5129" width="3.125" style="12"/>
    <col min="5130" max="5130" width="3.875" style="12" customWidth="1"/>
    <col min="5131" max="5131" width="3.125" style="12"/>
    <col min="5132" max="5132" width="3.125" style="12" customWidth="1"/>
    <col min="5133" max="5134" width="3.125" style="12"/>
    <col min="5135" max="5135" width="3.125" style="12" customWidth="1"/>
    <col min="5136" max="5136" width="3.75" style="12" customWidth="1"/>
    <col min="5137" max="5137" width="3.125" style="12"/>
    <col min="5138" max="5138" width="3.125" style="12" customWidth="1"/>
    <col min="5139" max="5139" width="5.5" style="12" bestFit="1" customWidth="1"/>
    <col min="5140" max="5141" width="3.125" style="12"/>
    <col min="5142" max="5142" width="7.25" style="12" customWidth="1"/>
    <col min="5143" max="5143" width="12" style="12" customWidth="1"/>
    <col min="5144" max="5146" width="3.125" style="12"/>
    <col min="5147" max="5147" width="1.75" style="12" customWidth="1"/>
    <col min="5148" max="5148" width="0.875" style="12" customWidth="1"/>
    <col min="5149" max="5149" width="4.75" style="12" customWidth="1"/>
    <col min="5150" max="5150" width="8.5" style="12" bestFit="1" customWidth="1"/>
    <col min="5151" max="5151" width="5.875" style="12" bestFit="1" customWidth="1"/>
    <col min="5152" max="5152" width="8.5" style="12" bestFit="1" customWidth="1"/>
    <col min="5153" max="5154" width="6.5" style="12" bestFit="1" customWidth="1"/>
    <col min="5155" max="5155" width="7.5" style="12" bestFit="1" customWidth="1"/>
    <col min="5156" max="5156" width="6.5" style="12" bestFit="1" customWidth="1"/>
    <col min="5157" max="5165" width="12.5" style="12" bestFit="1" customWidth="1"/>
    <col min="5166" max="5171" width="12" style="12" customWidth="1"/>
    <col min="5172" max="5174" width="6.625" style="12" customWidth="1"/>
    <col min="5175" max="5179" width="7.625" style="12" customWidth="1"/>
    <col min="5180" max="5180" width="12.75" style="12" bestFit="1" customWidth="1"/>
    <col min="5181" max="5181" width="5.125" style="12" customWidth="1"/>
    <col min="5182" max="5198" width="3.125" style="12"/>
    <col min="5199" max="5199" width="4.625" style="12" customWidth="1"/>
    <col min="5200" max="5376" width="3.125" style="12"/>
    <col min="5377" max="5378" width="3.125" style="12" customWidth="1"/>
    <col min="5379" max="5380" width="3.125" style="12"/>
    <col min="5381" max="5381" width="2.125" style="12" customWidth="1"/>
    <col min="5382" max="5382" width="3.125" style="12" customWidth="1"/>
    <col min="5383" max="5383" width="1.875" style="12" customWidth="1"/>
    <col min="5384" max="5384" width="3.375" style="12" customWidth="1"/>
    <col min="5385" max="5385" width="3.125" style="12"/>
    <col min="5386" max="5386" width="3.875" style="12" customWidth="1"/>
    <col min="5387" max="5387" width="3.125" style="12"/>
    <col min="5388" max="5388" width="3.125" style="12" customWidth="1"/>
    <col min="5389" max="5390" width="3.125" style="12"/>
    <col min="5391" max="5391" width="3.125" style="12" customWidth="1"/>
    <col min="5392" max="5392" width="3.75" style="12" customWidth="1"/>
    <col min="5393" max="5393" width="3.125" style="12"/>
    <col min="5394" max="5394" width="3.125" style="12" customWidth="1"/>
    <col min="5395" max="5395" width="5.5" style="12" bestFit="1" customWidth="1"/>
    <col min="5396" max="5397" width="3.125" style="12"/>
    <col min="5398" max="5398" width="7.25" style="12" customWidth="1"/>
    <col min="5399" max="5399" width="12" style="12" customWidth="1"/>
    <col min="5400" max="5402" width="3.125" style="12"/>
    <col min="5403" max="5403" width="1.75" style="12" customWidth="1"/>
    <col min="5404" max="5404" width="0.875" style="12" customWidth="1"/>
    <col min="5405" max="5405" width="4.75" style="12" customWidth="1"/>
    <col min="5406" max="5406" width="8.5" style="12" bestFit="1" customWidth="1"/>
    <col min="5407" max="5407" width="5.875" style="12" bestFit="1" customWidth="1"/>
    <col min="5408" max="5408" width="8.5" style="12" bestFit="1" customWidth="1"/>
    <col min="5409" max="5410" width="6.5" style="12" bestFit="1" customWidth="1"/>
    <col min="5411" max="5411" width="7.5" style="12" bestFit="1" customWidth="1"/>
    <col min="5412" max="5412" width="6.5" style="12" bestFit="1" customWidth="1"/>
    <col min="5413" max="5421" width="12.5" style="12" bestFit="1" customWidth="1"/>
    <col min="5422" max="5427" width="12" style="12" customWidth="1"/>
    <col min="5428" max="5430" width="6.625" style="12" customWidth="1"/>
    <col min="5431" max="5435" width="7.625" style="12" customWidth="1"/>
    <col min="5436" max="5436" width="12.75" style="12" bestFit="1" customWidth="1"/>
    <col min="5437" max="5437" width="5.125" style="12" customWidth="1"/>
    <col min="5438" max="5454" width="3.125" style="12"/>
    <col min="5455" max="5455" width="4.625" style="12" customWidth="1"/>
    <col min="5456" max="5632" width="3.125" style="12"/>
    <col min="5633" max="5634" width="3.125" style="12" customWidth="1"/>
    <col min="5635" max="5636" width="3.125" style="12"/>
    <col min="5637" max="5637" width="2.125" style="12" customWidth="1"/>
    <col min="5638" max="5638" width="3.125" style="12" customWidth="1"/>
    <col min="5639" max="5639" width="1.875" style="12" customWidth="1"/>
    <col min="5640" max="5640" width="3.375" style="12" customWidth="1"/>
    <col min="5641" max="5641" width="3.125" style="12"/>
    <col min="5642" max="5642" width="3.875" style="12" customWidth="1"/>
    <col min="5643" max="5643" width="3.125" style="12"/>
    <col min="5644" max="5644" width="3.125" style="12" customWidth="1"/>
    <col min="5645" max="5646" width="3.125" style="12"/>
    <col min="5647" max="5647" width="3.125" style="12" customWidth="1"/>
    <col min="5648" max="5648" width="3.75" style="12" customWidth="1"/>
    <col min="5649" max="5649" width="3.125" style="12"/>
    <col min="5650" max="5650" width="3.125" style="12" customWidth="1"/>
    <col min="5651" max="5651" width="5.5" style="12" bestFit="1" customWidth="1"/>
    <col min="5652" max="5653" width="3.125" style="12"/>
    <col min="5654" max="5654" width="7.25" style="12" customWidth="1"/>
    <col min="5655" max="5655" width="12" style="12" customWidth="1"/>
    <col min="5656" max="5658" width="3.125" style="12"/>
    <col min="5659" max="5659" width="1.75" style="12" customWidth="1"/>
    <col min="5660" max="5660" width="0.875" style="12" customWidth="1"/>
    <col min="5661" max="5661" width="4.75" style="12" customWidth="1"/>
    <col min="5662" max="5662" width="8.5" style="12" bestFit="1" customWidth="1"/>
    <col min="5663" max="5663" width="5.875" style="12" bestFit="1" customWidth="1"/>
    <col min="5664" max="5664" width="8.5" style="12" bestFit="1" customWidth="1"/>
    <col min="5665" max="5666" width="6.5" style="12" bestFit="1" customWidth="1"/>
    <col min="5667" max="5667" width="7.5" style="12" bestFit="1" customWidth="1"/>
    <col min="5668" max="5668" width="6.5" style="12" bestFit="1" customWidth="1"/>
    <col min="5669" max="5677" width="12.5" style="12" bestFit="1" customWidth="1"/>
    <col min="5678" max="5683" width="12" style="12" customWidth="1"/>
    <col min="5684" max="5686" width="6.625" style="12" customWidth="1"/>
    <col min="5687" max="5691" width="7.625" style="12" customWidth="1"/>
    <col min="5692" max="5692" width="12.75" style="12" bestFit="1" customWidth="1"/>
    <col min="5693" max="5693" width="5.125" style="12" customWidth="1"/>
    <col min="5694" max="5710" width="3.125" style="12"/>
    <col min="5711" max="5711" width="4.625" style="12" customWidth="1"/>
    <col min="5712" max="5888" width="3.125" style="12"/>
    <col min="5889" max="5890" width="3.125" style="12" customWidth="1"/>
    <col min="5891" max="5892" width="3.125" style="12"/>
    <col min="5893" max="5893" width="2.125" style="12" customWidth="1"/>
    <col min="5894" max="5894" width="3.125" style="12" customWidth="1"/>
    <col min="5895" max="5895" width="1.875" style="12" customWidth="1"/>
    <col min="5896" max="5896" width="3.375" style="12" customWidth="1"/>
    <col min="5897" max="5897" width="3.125" style="12"/>
    <col min="5898" max="5898" width="3.875" style="12" customWidth="1"/>
    <col min="5899" max="5899" width="3.125" style="12"/>
    <col min="5900" max="5900" width="3.125" style="12" customWidth="1"/>
    <col min="5901" max="5902" width="3.125" style="12"/>
    <col min="5903" max="5903" width="3.125" style="12" customWidth="1"/>
    <col min="5904" max="5904" width="3.75" style="12" customWidth="1"/>
    <col min="5905" max="5905" width="3.125" style="12"/>
    <col min="5906" max="5906" width="3.125" style="12" customWidth="1"/>
    <col min="5907" max="5907" width="5.5" style="12" bestFit="1" customWidth="1"/>
    <col min="5908" max="5909" width="3.125" style="12"/>
    <col min="5910" max="5910" width="7.25" style="12" customWidth="1"/>
    <col min="5911" max="5911" width="12" style="12" customWidth="1"/>
    <col min="5912" max="5914" width="3.125" style="12"/>
    <col min="5915" max="5915" width="1.75" style="12" customWidth="1"/>
    <col min="5916" max="5916" width="0.875" style="12" customWidth="1"/>
    <col min="5917" max="5917" width="4.75" style="12" customWidth="1"/>
    <col min="5918" max="5918" width="8.5" style="12" bestFit="1" customWidth="1"/>
    <col min="5919" max="5919" width="5.875" style="12" bestFit="1" customWidth="1"/>
    <col min="5920" max="5920" width="8.5" style="12" bestFit="1" customWidth="1"/>
    <col min="5921" max="5922" width="6.5" style="12" bestFit="1" customWidth="1"/>
    <col min="5923" max="5923" width="7.5" style="12" bestFit="1" customWidth="1"/>
    <col min="5924" max="5924" width="6.5" style="12" bestFit="1" customWidth="1"/>
    <col min="5925" max="5933" width="12.5" style="12" bestFit="1" customWidth="1"/>
    <col min="5934" max="5939" width="12" style="12" customWidth="1"/>
    <col min="5940" max="5942" width="6.625" style="12" customWidth="1"/>
    <col min="5943" max="5947" width="7.625" style="12" customWidth="1"/>
    <col min="5948" max="5948" width="12.75" style="12" bestFit="1" customWidth="1"/>
    <col min="5949" max="5949" width="5.125" style="12" customWidth="1"/>
    <col min="5950" max="5966" width="3.125" style="12"/>
    <col min="5967" max="5967" width="4.625" style="12" customWidth="1"/>
    <col min="5968" max="6144" width="3.125" style="12"/>
    <col min="6145" max="6146" width="3.125" style="12" customWidth="1"/>
    <col min="6147" max="6148" width="3.125" style="12"/>
    <col min="6149" max="6149" width="2.125" style="12" customWidth="1"/>
    <col min="6150" max="6150" width="3.125" style="12" customWidth="1"/>
    <col min="6151" max="6151" width="1.875" style="12" customWidth="1"/>
    <col min="6152" max="6152" width="3.375" style="12" customWidth="1"/>
    <col min="6153" max="6153" width="3.125" style="12"/>
    <col min="6154" max="6154" width="3.875" style="12" customWidth="1"/>
    <col min="6155" max="6155" width="3.125" style="12"/>
    <col min="6156" max="6156" width="3.125" style="12" customWidth="1"/>
    <col min="6157" max="6158" width="3.125" style="12"/>
    <col min="6159" max="6159" width="3.125" style="12" customWidth="1"/>
    <col min="6160" max="6160" width="3.75" style="12" customWidth="1"/>
    <col min="6161" max="6161" width="3.125" style="12"/>
    <col min="6162" max="6162" width="3.125" style="12" customWidth="1"/>
    <col min="6163" max="6163" width="5.5" style="12" bestFit="1" customWidth="1"/>
    <col min="6164" max="6165" width="3.125" style="12"/>
    <col min="6166" max="6166" width="7.25" style="12" customWidth="1"/>
    <col min="6167" max="6167" width="12" style="12" customWidth="1"/>
    <col min="6168" max="6170" width="3.125" style="12"/>
    <col min="6171" max="6171" width="1.75" style="12" customWidth="1"/>
    <col min="6172" max="6172" width="0.875" style="12" customWidth="1"/>
    <col min="6173" max="6173" width="4.75" style="12" customWidth="1"/>
    <col min="6174" max="6174" width="8.5" style="12" bestFit="1" customWidth="1"/>
    <col min="6175" max="6175" width="5.875" style="12" bestFit="1" customWidth="1"/>
    <col min="6176" max="6176" width="8.5" style="12" bestFit="1" customWidth="1"/>
    <col min="6177" max="6178" width="6.5" style="12" bestFit="1" customWidth="1"/>
    <col min="6179" max="6179" width="7.5" style="12" bestFit="1" customWidth="1"/>
    <col min="6180" max="6180" width="6.5" style="12" bestFit="1" customWidth="1"/>
    <col min="6181" max="6189" width="12.5" style="12" bestFit="1" customWidth="1"/>
    <col min="6190" max="6195" width="12" style="12" customWidth="1"/>
    <col min="6196" max="6198" width="6.625" style="12" customWidth="1"/>
    <col min="6199" max="6203" width="7.625" style="12" customWidth="1"/>
    <col min="6204" max="6204" width="12.75" style="12" bestFit="1" customWidth="1"/>
    <col min="6205" max="6205" width="5.125" style="12" customWidth="1"/>
    <col min="6206" max="6222" width="3.125" style="12"/>
    <col min="6223" max="6223" width="4.625" style="12" customWidth="1"/>
    <col min="6224" max="6400" width="3.125" style="12"/>
    <col min="6401" max="6402" width="3.125" style="12" customWidth="1"/>
    <col min="6403" max="6404" width="3.125" style="12"/>
    <col min="6405" max="6405" width="2.125" style="12" customWidth="1"/>
    <col min="6406" max="6406" width="3.125" style="12" customWidth="1"/>
    <col min="6407" max="6407" width="1.875" style="12" customWidth="1"/>
    <col min="6408" max="6408" width="3.375" style="12" customWidth="1"/>
    <col min="6409" max="6409" width="3.125" style="12"/>
    <col min="6410" max="6410" width="3.875" style="12" customWidth="1"/>
    <col min="6411" max="6411" width="3.125" style="12"/>
    <col min="6412" max="6412" width="3.125" style="12" customWidth="1"/>
    <col min="6413" max="6414" width="3.125" style="12"/>
    <col min="6415" max="6415" width="3.125" style="12" customWidth="1"/>
    <col min="6416" max="6416" width="3.75" style="12" customWidth="1"/>
    <col min="6417" max="6417" width="3.125" style="12"/>
    <col min="6418" max="6418" width="3.125" style="12" customWidth="1"/>
    <col min="6419" max="6419" width="5.5" style="12" bestFit="1" customWidth="1"/>
    <col min="6420" max="6421" width="3.125" style="12"/>
    <col min="6422" max="6422" width="7.25" style="12" customWidth="1"/>
    <col min="6423" max="6423" width="12" style="12" customWidth="1"/>
    <col min="6424" max="6426" width="3.125" style="12"/>
    <col min="6427" max="6427" width="1.75" style="12" customWidth="1"/>
    <col min="6428" max="6428" width="0.875" style="12" customWidth="1"/>
    <col min="6429" max="6429" width="4.75" style="12" customWidth="1"/>
    <col min="6430" max="6430" width="8.5" style="12" bestFit="1" customWidth="1"/>
    <col min="6431" max="6431" width="5.875" style="12" bestFit="1" customWidth="1"/>
    <col min="6432" max="6432" width="8.5" style="12" bestFit="1" customWidth="1"/>
    <col min="6433" max="6434" width="6.5" style="12" bestFit="1" customWidth="1"/>
    <col min="6435" max="6435" width="7.5" style="12" bestFit="1" customWidth="1"/>
    <col min="6436" max="6436" width="6.5" style="12" bestFit="1" customWidth="1"/>
    <col min="6437" max="6445" width="12.5" style="12" bestFit="1" customWidth="1"/>
    <col min="6446" max="6451" width="12" style="12" customWidth="1"/>
    <col min="6452" max="6454" width="6.625" style="12" customWidth="1"/>
    <col min="6455" max="6459" width="7.625" style="12" customWidth="1"/>
    <col min="6460" max="6460" width="12.75" style="12" bestFit="1" customWidth="1"/>
    <col min="6461" max="6461" width="5.125" style="12" customWidth="1"/>
    <col min="6462" max="6478" width="3.125" style="12"/>
    <col min="6479" max="6479" width="4.625" style="12" customWidth="1"/>
    <col min="6480" max="6656" width="3.125" style="12"/>
    <col min="6657" max="6658" width="3.125" style="12" customWidth="1"/>
    <col min="6659" max="6660" width="3.125" style="12"/>
    <col min="6661" max="6661" width="2.125" style="12" customWidth="1"/>
    <col min="6662" max="6662" width="3.125" style="12" customWidth="1"/>
    <col min="6663" max="6663" width="1.875" style="12" customWidth="1"/>
    <col min="6664" max="6664" width="3.375" style="12" customWidth="1"/>
    <col min="6665" max="6665" width="3.125" style="12"/>
    <col min="6666" max="6666" width="3.875" style="12" customWidth="1"/>
    <col min="6667" max="6667" width="3.125" style="12"/>
    <col min="6668" max="6668" width="3.125" style="12" customWidth="1"/>
    <col min="6669" max="6670" width="3.125" style="12"/>
    <col min="6671" max="6671" width="3.125" style="12" customWidth="1"/>
    <col min="6672" max="6672" width="3.75" style="12" customWidth="1"/>
    <col min="6673" max="6673" width="3.125" style="12"/>
    <col min="6674" max="6674" width="3.125" style="12" customWidth="1"/>
    <col min="6675" max="6675" width="5.5" style="12" bestFit="1" customWidth="1"/>
    <col min="6676" max="6677" width="3.125" style="12"/>
    <col min="6678" max="6678" width="7.25" style="12" customWidth="1"/>
    <col min="6679" max="6679" width="12" style="12" customWidth="1"/>
    <col min="6680" max="6682" width="3.125" style="12"/>
    <col min="6683" max="6683" width="1.75" style="12" customWidth="1"/>
    <col min="6684" max="6684" width="0.875" style="12" customWidth="1"/>
    <col min="6685" max="6685" width="4.75" style="12" customWidth="1"/>
    <col min="6686" max="6686" width="8.5" style="12" bestFit="1" customWidth="1"/>
    <col min="6687" max="6687" width="5.875" style="12" bestFit="1" customWidth="1"/>
    <col min="6688" max="6688" width="8.5" style="12" bestFit="1" customWidth="1"/>
    <col min="6689" max="6690" width="6.5" style="12" bestFit="1" customWidth="1"/>
    <col min="6691" max="6691" width="7.5" style="12" bestFit="1" customWidth="1"/>
    <col min="6692" max="6692" width="6.5" style="12" bestFit="1" customWidth="1"/>
    <col min="6693" max="6701" width="12.5" style="12" bestFit="1" customWidth="1"/>
    <col min="6702" max="6707" width="12" style="12" customWidth="1"/>
    <col min="6708" max="6710" width="6.625" style="12" customWidth="1"/>
    <col min="6711" max="6715" width="7.625" style="12" customWidth="1"/>
    <col min="6716" max="6716" width="12.75" style="12" bestFit="1" customWidth="1"/>
    <col min="6717" max="6717" width="5.125" style="12" customWidth="1"/>
    <col min="6718" max="6734" width="3.125" style="12"/>
    <col min="6735" max="6735" width="4.625" style="12" customWidth="1"/>
    <col min="6736" max="6912" width="3.125" style="12"/>
    <col min="6913" max="6914" width="3.125" style="12" customWidth="1"/>
    <col min="6915" max="6916" width="3.125" style="12"/>
    <col min="6917" max="6917" width="2.125" style="12" customWidth="1"/>
    <col min="6918" max="6918" width="3.125" style="12" customWidth="1"/>
    <col min="6919" max="6919" width="1.875" style="12" customWidth="1"/>
    <col min="6920" max="6920" width="3.375" style="12" customWidth="1"/>
    <col min="6921" max="6921" width="3.125" style="12"/>
    <col min="6922" max="6922" width="3.875" style="12" customWidth="1"/>
    <col min="6923" max="6923" width="3.125" style="12"/>
    <col min="6924" max="6924" width="3.125" style="12" customWidth="1"/>
    <col min="6925" max="6926" width="3.125" style="12"/>
    <col min="6927" max="6927" width="3.125" style="12" customWidth="1"/>
    <col min="6928" max="6928" width="3.75" style="12" customWidth="1"/>
    <col min="6929" max="6929" width="3.125" style="12"/>
    <col min="6930" max="6930" width="3.125" style="12" customWidth="1"/>
    <col min="6931" max="6931" width="5.5" style="12" bestFit="1" customWidth="1"/>
    <col min="6932" max="6933" width="3.125" style="12"/>
    <col min="6934" max="6934" width="7.25" style="12" customWidth="1"/>
    <col min="6935" max="6935" width="12" style="12" customWidth="1"/>
    <col min="6936" max="6938" width="3.125" style="12"/>
    <col min="6939" max="6939" width="1.75" style="12" customWidth="1"/>
    <col min="6940" max="6940" width="0.875" style="12" customWidth="1"/>
    <col min="6941" max="6941" width="4.75" style="12" customWidth="1"/>
    <col min="6942" max="6942" width="8.5" style="12" bestFit="1" customWidth="1"/>
    <col min="6943" max="6943" width="5.875" style="12" bestFit="1" customWidth="1"/>
    <col min="6944" max="6944" width="8.5" style="12" bestFit="1" customWidth="1"/>
    <col min="6945" max="6946" width="6.5" style="12" bestFit="1" customWidth="1"/>
    <col min="6947" max="6947" width="7.5" style="12" bestFit="1" customWidth="1"/>
    <col min="6948" max="6948" width="6.5" style="12" bestFit="1" customWidth="1"/>
    <col min="6949" max="6957" width="12.5" style="12" bestFit="1" customWidth="1"/>
    <col min="6958" max="6963" width="12" style="12" customWidth="1"/>
    <col min="6964" max="6966" width="6.625" style="12" customWidth="1"/>
    <col min="6967" max="6971" width="7.625" style="12" customWidth="1"/>
    <col min="6972" max="6972" width="12.75" style="12" bestFit="1" customWidth="1"/>
    <col min="6973" max="6973" width="5.125" style="12" customWidth="1"/>
    <col min="6974" max="6990" width="3.125" style="12"/>
    <col min="6991" max="6991" width="4.625" style="12" customWidth="1"/>
    <col min="6992" max="7168" width="3.125" style="12"/>
    <col min="7169" max="7170" width="3.125" style="12" customWidth="1"/>
    <col min="7171" max="7172" width="3.125" style="12"/>
    <col min="7173" max="7173" width="2.125" style="12" customWidth="1"/>
    <col min="7174" max="7174" width="3.125" style="12" customWidth="1"/>
    <col min="7175" max="7175" width="1.875" style="12" customWidth="1"/>
    <col min="7176" max="7176" width="3.375" style="12" customWidth="1"/>
    <col min="7177" max="7177" width="3.125" style="12"/>
    <col min="7178" max="7178" width="3.875" style="12" customWidth="1"/>
    <col min="7179" max="7179" width="3.125" style="12"/>
    <col min="7180" max="7180" width="3.125" style="12" customWidth="1"/>
    <col min="7181" max="7182" width="3.125" style="12"/>
    <col min="7183" max="7183" width="3.125" style="12" customWidth="1"/>
    <col min="7184" max="7184" width="3.75" style="12" customWidth="1"/>
    <col min="7185" max="7185" width="3.125" style="12"/>
    <col min="7186" max="7186" width="3.125" style="12" customWidth="1"/>
    <col min="7187" max="7187" width="5.5" style="12" bestFit="1" customWidth="1"/>
    <col min="7188" max="7189" width="3.125" style="12"/>
    <col min="7190" max="7190" width="7.25" style="12" customWidth="1"/>
    <col min="7191" max="7191" width="12" style="12" customWidth="1"/>
    <col min="7192" max="7194" width="3.125" style="12"/>
    <col min="7195" max="7195" width="1.75" style="12" customWidth="1"/>
    <col min="7196" max="7196" width="0.875" style="12" customWidth="1"/>
    <col min="7197" max="7197" width="4.75" style="12" customWidth="1"/>
    <col min="7198" max="7198" width="8.5" style="12" bestFit="1" customWidth="1"/>
    <col min="7199" max="7199" width="5.875" style="12" bestFit="1" customWidth="1"/>
    <col min="7200" max="7200" width="8.5" style="12" bestFit="1" customWidth="1"/>
    <col min="7201" max="7202" width="6.5" style="12" bestFit="1" customWidth="1"/>
    <col min="7203" max="7203" width="7.5" style="12" bestFit="1" customWidth="1"/>
    <col min="7204" max="7204" width="6.5" style="12" bestFit="1" customWidth="1"/>
    <col min="7205" max="7213" width="12.5" style="12" bestFit="1" customWidth="1"/>
    <col min="7214" max="7219" width="12" style="12" customWidth="1"/>
    <col min="7220" max="7222" width="6.625" style="12" customWidth="1"/>
    <col min="7223" max="7227" width="7.625" style="12" customWidth="1"/>
    <col min="7228" max="7228" width="12.75" style="12" bestFit="1" customWidth="1"/>
    <col min="7229" max="7229" width="5.125" style="12" customWidth="1"/>
    <col min="7230" max="7246" width="3.125" style="12"/>
    <col min="7247" max="7247" width="4.625" style="12" customWidth="1"/>
    <col min="7248" max="7424" width="3.125" style="12"/>
    <col min="7425" max="7426" width="3.125" style="12" customWidth="1"/>
    <col min="7427" max="7428" width="3.125" style="12"/>
    <col min="7429" max="7429" width="2.125" style="12" customWidth="1"/>
    <col min="7430" max="7430" width="3.125" style="12" customWidth="1"/>
    <col min="7431" max="7431" width="1.875" style="12" customWidth="1"/>
    <col min="7432" max="7432" width="3.375" style="12" customWidth="1"/>
    <col min="7433" max="7433" width="3.125" style="12"/>
    <col min="7434" max="7434" width="3.875" style="12" customWidth="1"/>
    <col min="7435" max="7435" width="3.125" style="12"/>
    <col min="7436" max="7436" width="3.125" style="12" customWidth="1"/>
    <col min="7437" max="7438" width="3.125" style="12"/>
    <col min="7439" max="7439" width="3.125" style="12" customWidth="1"/>
    <col min="7440" max="7440" width="3.75" style="12" customWidth="1"/>
    <col min="7441" max="7441" width="3.125" style="12"/>
    <col min="7442" max="7442" width="3.125" style="12" customWidth="1"/>
    <col min="7443" max="7443" width="5.5" style="12" bestFit="1" customWidth="1"/>
    <col min="7444" max="7445" width="3.125" style="12"/>
    <col min="7446" max="7446" width="7.25" style="12" customWidth="1"/>
    <col min="7447" max="7447" width="12" style="12" customWidth="1"/>
    <col min="7448" max="7450" width="3.125" style="12"/>
    <col min="7451" max="7451" width="1.75" style="12" customWidth="1"/>
    <col min="7452" max="7452" width="0.875" style="12" customWidth="1"/>
    <col min="7453" max="7453" width="4.75" style="12" customWidth="1"/>
    <col min="7454" max="7454" width="8.5" style="12" bestFit="1" customWidth="1"/>
    <col min="7455" max="7455" width="5.875" style="12" bestFit="1" customWidth="1"/>
    <col min="7456" max="7456" width="8.5" style="12" bestFit="1" customWidth="1"/>
    <col min="7457" max="7458" width="6.5" style="12" bestFit="1" customWidth="1"/>
    <col min="7459" max="7459" width="7.5" style="12" bestFit="1" customWidth="1"/>
    <col min="7460" max="7460" width="6.5" style="12" bestFit="1" customWidth="1"/>
    <col min="7461" max="7469" width="12.5" style="12" bestFit="1" customWidth="1"/>
    <col min="7470" max="7475" width="12" style="12" customWidth="1"/>
    <col min="7476" max="7478" width="6.625" style="12" customWidth="1"/>
    <col min="7479" max="7483" width="7.625" style="12" customWidth="1"/>
    <col min="7484" max="7484" width="12.75" style="12" bestFit="1" customWidth="1"/>
    <col min="7485" max="7485" width="5.125" style="12" customWidth="1"/>
    <col min="7486" max="7502" width="3.125" style="12"/>
    <col min="7503" max="7503" width="4.625" style="12" customWidth="1"/>
    <col min="7504" max="7680" width="3.125" style="12"/>
    <col min="7681" max="7682" width="3.125" style="12" customWidth="1"/>
    <col min="7683" max="7684" width="3.125" style="12"/>
    <col min="7685" max="7685" width="2.125" style="12" customWidth="1"/>
    <col min="7686" max="7686" width="3.125" style="12" customWidth="1"/>
    <col min="7687" max="7687" width="1.875" style="12" customWidth="1"/>
    <col min="7688" max="7688" width="3.375" style="12" customWidth="1"/>
    <col min="7689" max="7689" width="3.125" style="12"/>
    <col min="7690" max="7690" width="3.875" style="12" customWidth="1"/>
    <col min="7691" max="7691" width="3.125" style="12"/>
    <col min="7692" max="7692" width="3.125" style="12" customWidth="1"/>
    <col min="7693" max="7694" width="3.125" style="12"/>
    <col min="7695" max="7695" width="3.125" style="12" customWidth="1"/>
    <col min="7696" max="7696" width="3.75" style="12" customWidth="1"/>
    <col min="7697" max="7697" width="3.125" style="12"/>
    <col min="7698" max="7698" width="3.125" style="12" customWidth="1"/>
    <col min="7699" max="7699" width="5.5" style="12" bestFit="1" customWidth="1"/>
    <col min="7700" max="7701" width="3.125" style="12"/>
    <col min="7702" max="7702" width="7.25" style="12" customWidth="1"/>
    <col min="7703" max="7703" width="12" style="12" customWidth="1"/>
    <col min="7704" max="7706" width="3.125" style="12"/>
    <col min="7707" max="7707" width="1.75" style="12" customWidth="1"/>
    <col min="7708" max="7708" width="0.875" style="12" customWidth="1"/>
    <col min="7709" max="7709" width="4.75" style="12" customWidth="1"/>
    <col min="7710" max="7710" width="8.5" style="12" bestFit="1" customWidth="1"/>
    <col min="7711" max="7711" width="5.875" style="12" bestFit="1" customWidth="1"/>
    <col min="7712" max="7712" width="8.5" style="12" bestFit="1" customWidth="1"/>
    <col min="7713" max="7714" width="6.5" style="12" bestFit="1" customWidth="1"/>
    <col min="7715" max="7715" width="7.5" style="12" bestFit="1" customWidth="1"/>
    <col min="7716" max="7716" width="6.5" style="12" bestFit="1" customWidth="1"/>
    <col min="7717" max="7725" width="12.5" style="12" bestFit="1" customWidth="1"/>
    <col min="7726" max="7731" width="12" style="12" customWidth="1"/>
    <col min="7732" max="7734" width="6.625" style="12" customWidth="1"/>
    <col min="7735" max="7739" width="7.625" style="12" customWidth="1"/>
    <col min="7740" max="7740" width="12.75" style="12" bestFit="1" customWidth="1"/>
    <col min="7741" max="7741" width="5.125" style="12" customWidth="1"/>
    <col min="7742" max="7758" width="3.125" style="12"/>
    <col min="7759" max="7759" width="4.625" style="12" customWidth="1"/>
    <col min="7760" max="7936" width="3.125" style="12"/>
    <col min="7937" max="7938" width="3.125" style="12" customWidth="1"/>
    <col min="7939" max="7940" width="3.125" style="12"/>
    <col min="7941" max="7941" width="2.125" style="12" customWidth="1"/>
    <col min="7942" max="7942" width="3.125" style="12" customWidth="1"/>
    <col min="7943" max="7943" width="1.875" style="12" customWidth="1"/>
    <col min="7944" max="7944" width="3.375" style="12" customWidth="1"/>
    <col min="7945" max="7945" width="3.125" style="12"/>
    <col min="7946" max="7946" width="3.875" style="12" customWidth="1"/>
    <col min="7947" max="7947" width="3.125" style="12"/>
    <col min="7948" max="7948" width="3.125" style="12" customWidth="1"/>
    <col min="7949" max="7950" width="3.125" style="12"/>
    <col min="7951" max="7951" width="3.125" style="12" customWidth="1"/>
    <col min="7952" max="7952" width="3.75" style="12" customWidth="1"/>
    <col min="7953" max="7953" width="3.125" style="12"/>
    <col min="7954" max="7954" width="3.125" style="12" customWidth="1"/>
    <col min="7955" max="7955" width="5.5" style="12" bestFit="1" customWidth="1"/>
    <col min="7956" max="7957" width="3.125" style="12"/>
    <col min="7958" max="7958" width="7.25" style="12" customWidth="1"/>
    <col min="7959" max="7959" width="12" style="12" customWidth="1"/>
    <col min="7960" max="7962" width="3.125" style="12"/>
    <col min="7963" max="7963" width="1.75" style="12" customWidth="1"/>
    <col min="7964" max="7964" width="0.875" style="12" customWidth="1"/>
    <col min="7965" max="7965" width="4.75" style="12" customWidth="1"/>
    <col min="7966" max="7966" width="8.5" style="12" bestFit="1" customWidth="1"/>
    <col min="7967" max="7967" width="5.875" style="12" bestFit="1" customWidth="1"/>
    <col min="7968" max="7968" width="8.5" style="12" bestFit="1" customWidth="1"/>
    <col min="7969" max="7970" width="6.5" style="12" bestFit="1" customWidth="1"/>
    <col min="7971" max="7971" width="7.5" style="12" bestFit="1" customWidth="1"/>
    <col min="7972" max="7972" width="6.5" style="12" bestFit="1" customWidth="1"/>
    <col min="7973" max="7981" width="12.5" style="12" bestFit="1" customWidth="1"/>
    <col min="7982" max="7987" width="12" style="12" customWidth="1"/>
    <col min="7988" max="7990" width="6.625" style="12" customWidth="1"/>
    <col min="7991" max="7995" width="7.625" style="12" customWidth="1"/>
    <col min="7996" max="7996" width="12.75" style="12" bestFit="1" customWidth="1"/>
    <col min="7997" max="7997" width="5.125" style="12" customWidth="1"/>
    <col min="7998" max="8014" width="3.125" style="12"/>
    <col min="8015" max="8015" width="4.625" style="12" customWidth="1"/>
    <col min="8016" max="8192" width="3.125" style="12"/>
    <col min="8193" max="8194" width="3.125" style="12" customWidth="1"/>
    <col min="8195" max="8196" width="3.125" style="12"/>
    <col min="8197" max="8197" width="2.125" style="12" customWidth="1"/>
    <col min="8198" max="8198" width="3.125" style="12" customWidth="1"/>
    <col min="8199" max="8199" width="1.875" style="12" customWidth="1"/>
    <col min="8200" max="8200" width="3.375" style="12" customWidth="1"/>
    <col min="8201" max="8201" width="3.125" style="12"/>
    <col min="8202" max="8202" width="3.875" style="12" customWidth="1"/>
    <col min="8203" max="8203" width="3.125" style="12"/>
    <col min="8204" max="8204" width="3.125" style="12" customWidth="1"/>
    <col min="8205" max="8206" width="3.125" style="12"/>
    <col min="8207" max="8207" width="3.125" style="12" customWidth="1"/>
    <col min="8208" max="8208" width="3.75" style="12" customWidth="1"/>
    <col min="8209" max="8209" width="3.125" style="12"/>
    <col min="8210" max="8210" width="3.125" style="12" customWidth="1"/>
    <col min="8211" max="8211" width="5.5" style="12" bestFit="1" customWidth="1"/>
    <col min="8212" max="8213" width="3.125" style="12"/>
    <col min="8214" max="8214" width="7.25" style="12" customWidth="1"/>
    <col min="8215" max="8215" width="12" style="12" customWidth="1"/>
    <col min="8216" max="8218" width="3.125" style="12"/>
    <col min="8219" max="8219" width="1.75" style="12" customWidth="1"/>
    <col min="8220" max="8220" width="0.875" style="12" customWidth="1"/>
    <col min="8221" max="8221" width="4.75" style="12" customWidth="1"/>
    <col min="8222" max="8222" width="8.5" style="12" bestFit="1" customWidth="1"/>
    <col min="8223" max="8223" width="5.875" style="12" bestFit="1" customWidth="1"/>
    <col min="8224" max="8224" width="8.5" style="12" bestFit="1" customWidth="1"/>
    <col min="8225" max="8226" width="6.5" style="12" bestFit="1" customWidth="1"/>
    <col min="8227" max="8227" width="7.5" style="12" bestFit="1" customWidth="1"/>
    <col min="8228" max="8228" width="6.5" style="12" bestFit="1" customWidth="1"/>
    <col min="8229" max="8237" width="12.5" style="12" bestFit="1" customWidth="1"/>
    <col min="8238" max="8243" width="12" style="12" customWidth="1"/>
    <col min="8244" max="8246" width="6.625" style="12" customWidth="1"/>
    <col min="8247" max="8251" width="7.625" style="12" customWidth="1"/>
    <col min="8252" max="8252" width="12.75" style="12" bestFit="1" customWidth="1"/>
    <col min="8253" max="8253" width="5.125" style="12" customWidth="1"/>
    <col min="8254" max="8270" width="3.125" style="12"/>
    <col min="8271" max="8271" width="4.625" style="12" customWidth="1"/>
    <col min="8272" max="8448" width="3.125" style="12"/>
    <col min="8449" max="8450" width="3.125" style="12" customWidth="1"/>
    <col min="8451" max="8452" width="3.125" style="12"/>
    <col min="8453" max="8453" width="2.125" style="12" customWidth="1"/>
    <col min="8454" max="8454" width="3.125" style="12" customWidth="1"/>
    <col min="8455" max="8455" width="1.875" style="12" customWidth="1"/>
    <col min="8456" max="8456" width="3.375" style="12" customWidth="1"/>
    <col min="8457" max="8457" width="3.125" style="12"/>
    <col min="8458" max="8458" width="3.875" style="12" customWidth="1"/>
    <col min="8459" max="8459" width="3.125" style="12"/>
    <col min="8460" max="8460" width="3.125" style="12" customWidth="1"/>
    <col min="8461" max="8462" width="3.125" style="12"/>
    <col min="8463" max="8463" width="3.125" style="12" customWidth="1"/>
    <col min="8464" max="8464" width="3.75" style="12" customWidth="1"/>
    <col min="8465" max="8465" width="3.125" style="12"/>
    <col min="8466" max="8466" width="3.125" style="12" customWidth="1"/>
    <col min="8467" max="8467" width="5.5" style="12" bestFit="1" customWidth="1"/>
    <col min="8468" max="8469" width="3.125" style="12"/>
    <col min="8470" max="8470" width="7.25" style="12" customWidth="1"/>
    <col min="8471" max="8471" width="12" style="12" customWidth="1"/>
    <col min="8472" max="8474" width="3.125" style="12"/>
    <col min="8475" max="8475" width="1.75" style="12" customWidth="1"/>
    <col min="8476" max="8476" width="0.875" style="12" customWidth="1"/>
    <col min="8477" max="8477" width="4.75" style="12" customWidth="1"/>
    <col min="8478" max="8478" width="8.5" style="12" bestFit="1" customWidth="1"/>
    <col min="8479" max="8479" width="5.875" style="12" bestFit="1" customWidth="1"/>
    <col min="8480" max="8480" width="8.5" style="12" bestFit="1" customWidth="1"/>
    <col min="8481" max="8482" width="6.5" style="12" bestFit="1" customWidth="1"/>
    <col min="8483" max="8483" width="7.5" style="12" bestFit="1" customWidth="1"/>
    <col min="8484" max="8484" width="6.5" style="12" bestFit="1" customWidth="1"/>
    <col min="8485" max="8493" width="12.5" style="12" bestFit="1" customWidth="1"/>
    <col min="8494" max="8499" width="12" style="12" customWidth="1"/>
    <col min="8500" max="8502" width="6.625" style="12" customWidth="1"/>
    <col min="8503" max="8507" width="7.625" style="12" customWidth="1"/>
    <col min="8508" max="8508" width="12.75" style="12" bestFit="1" customWidth="1"/>
    <col min="8509" max="8509" width="5.125" style="12" customWidth="1"/>
    <col min="8510" max="8526" width="3.125" style="12"/>
    <col min="8527" max="8527" width="4.625" style="12" customWidth="1"/>
    <col min="8528" max="8704" width="3.125" style="12"/>
    <col min="8705" max="8706" width="3.125" style="12" customWidth="1"/>
    <col min="8707" max="8708" width="3.125" style="12"/>
    <col min="8709" max="8709" width="2.125" style="12" customWidth="1"/>
    <col min="8710" max="8710" width="3.125" style="12" customWidth="1"/>
    <col min="8711" max="8711" width="1.875" style="12" customWidth="1"/>
    <col min="8712" max="8712" width="3.375" style="12" customWidth="1"/>
    <col min="8713" max="8713" width="3.125" style="12"/>
    <col min="8714" max="8714" width="3.875" style="12" customWidth="1"/>
    <col min="8715" max="8715" width="3.125" style="12"/>
    <col min="8716" max="8716" width="3.125" style="12" customWidth="1"/>
    <col min="8717" max="8718" width="3.125" style="12"/>
    <col min="8719" max="8719" width="3.125" style="12" customWidth="1"/>
    <col min="8720" max="8720" width="3.75" style="12" customWidth="1"/>
    <col min="8721" max="8721" width="3.125" style="12"/>
    <col min="8722" max="8722" width="3.125" style="12" customWidth="1"/>
    <col min="8723" max="8723" width="5.5" style="12" bestFit="1" customWidth="1"/>
    <col min="8724" max="8725" width="3.125" style="12"/>
    <col min="8726" max="8726" width="7.25" style="12" customWidth="1"/>
    <col min="8727" max="8727" width="12" style="12" customWidth="1"/>
    <col min="8728" max="8730" width="3.125" style="12"/>
    <col min="8731" max="8731" width="1.75" style="12" customWidth="1"/>
    <col min="8732" max="8732" width="0.875" style="12" customWidth="1"/>
    <col min="8733" max="8733" width="4.75" style="12" customWidth="1"/>
    <col min="8734" max="8734" width="8.5" style="12" bestFit="1" customWidth="1"/>
    <col min="8735" max="8735" width="5.875" style="12" bestFit="1" customWidth="1"/>
    <col min="8736" max="8736" width="8.5" style="12" bestFit="1" customWidth="1"/>
    <col min="8737" max="8738" width="6.5" style="12" bestFit="1" customWidth="1"/>
    <col min="8739" max="8739" width="7.5" style="12" bestFit="1" customWidth="1"/>
    <col min="8740" max="8740" width="6.5" style="12" bestFit="1" customWidth="1"/>
    <col min="8741" max="8749" width="12.5" style="12" bestFit="1" customWidth="1"/>
    <col min="8750" max="8755" width="12" style="12" customWidth="1"/>
    <col min="8756" max="8758" width="6.625" style="12" customWidth="1"/>
    <col min="8759" max="8763" width="7.625" style="12" customWidth="1"/>
    <col min="8764" max="8764" width="12.75" style="12" bestFit="1" customWidth="1"/>
    <col min="8765" max="8765" width="5.125" style="12" customWidth="1"/>
    <col min="8766" max="8782" width="3.125" style="12"/>
    <col min="8783" max="8783" width="4.625" style="12" customWidth="1"/>
    <col min="8784" max="8960" width="3.125" style="12"/>
    <col min="8961" max="8962" width="3.125" style="12" customWidth="1"/>
    <col min="8963" max="8964" width="3.125" style="12"/>
    <col min="8965" max="8965" width="2.125" style="12" customWidth="1"/>
    <col min="8966" max="8966" width="3.125" style="12" customWidth="1"/>
    <col min="8967" max="8967" width="1.875" style="12" customWidth="1"/>
    <col min="8968" max="8968" width="3.375" style="12" customWidth="1"/>
    <col min="8969" max="8969" width="3.125" style="12"/>
    <col min="8970" max="8970" width="3.875" style="12" customWidth="1"/>
    <col min="8971" max="8971" width="3.125" style="12"/>
    <col min="8972" max="8972" width="3.125" style="12" customWidth="1"/>
    <col min="8973" max="8974" width="3.125" style="12"/>
    <col min="8975" max="8975" width="3.125" style="12" customWidth="1"/>
    <col min="8976" max="8976" width="3.75" style="12" customWidth="1"/>
    <col min="8977" max="8977" width="3.125" style="12"/>
    <col min="8978" max="8978" width="3.125" style="12" customWidth="1"/>
    <col min="8979" max="8979" width="5.5" style="12" bestFit="1" customWidth="1"/>
    <col min="8980" max="8981" width="3.125" style="12"/>
    <col min="8982" max="8982" width="7.25" style="12" customWidth="1"/>
    <col min="8983" max="8983" width="12" style="12" customWidth="1"/>
    <col min="8984" max="8986" width="3.125" style="12"/>
    <col min="8987" max="8987" width="1.75" style="12" customWidth="1"/>
    <col min="8988" max="8988" width="0.875" style="12" customWidth="1"/>
    <col min="8989" max="8989" width="4.75" style="12" customWidth="1"/>
    <col min="8990" max="8990" width="8.5" style="12" bestFit="1" customWidth="1"/>
    <col min="8991" max="8991" width="5.875" style="12" bestFit="1" customWidth="1"/>
    <col min="8992" max="8992" width="8.5" style="12" bestFit="1" customWidth="1"/>
    <col min="8993" max="8994" width="6.5" style="12" bestFit="1" customWidth="1"/>
    <col min="8995" max="8995" width="7.5" style="12" bestFit="1" customWidth="1"/>
    <col min="8996" max="8996" width="6.5" style="12" bestFit="1" customWidth="1"/>
    <col min="8997" max="9005" width="12.5" style="12" bestFit="1" customWidth="1"/>
    <col min="9006" max="9011" width="12" style="12" customWidth="1"/>
    <col min="9012" max="9014" width="6.625" style="12" customWidth="1"/>
    <col min="9015" max="9019" width="7.625" style="12" customWidth="1"/>
    <col min="9020" max="9020" width="12.75" style="12" bestFit="1" customWidth="1"/>
    <col min="9021" max="9021" width="5.125" style="12" customWidth="1"/>
    <col min="9022" max="9038" width="3.125" style="12"/>
    <col min="9039" max="9039" width="4.625" style="12" customWidth="1"/>
    <col min="9040" max="9216" width="3.125" style="12"/>
    <col min="9217" max="9218" width="3.125" style="12" customWidth="1"/>
    <col min="9219" max="9220" width="3.125" style="12"/>
    <col min="9221" max="9221" width="2.125" style="12" customWidth="1"/>
    <col min="9222" max="9222" width="3.125" style="12" customWidth="1"/>
    <col min="9223" max="9223" width="1.875" style="12" customWidth="1"/>
    <col min="9224" max="9224" width="3.375" style="12" customWidth="1"/>
    <col min="9225" max="9225" width="3.125" style="12"/>
    <col min="9226" max="9226" width="3.875" style="12" customWidth="1"/>
    <col min="9227" max="9227" width="3.125" style="12"/>
    <col min="9228" max="9228" width="3.125" style="12" customWidth="1"/>
    <col min="9229" max="9230" width="3.125" style="12"/>
    <col min="9231" max="9231" width="3.125" style="12" customWidth="1"/>
    <col min="9232" max="9232" width="3.75" style="12" customWidth="1"/>
    <col min="9233" max="9233" width="3.125" style="12"/>
    <col min="9234" max="9234" width="3.125" style="12" customWidth="1"/>
    <col min="9235" max="9235" width="5.5" style="12" bestFit="1" customWidth="1"/>
    <col min="9236" max="9237" width="3.125" style="12"/>
    <col min="9238" max="9238" width="7.25" style="12" customWidth="1"/>
    <col min="9239" max="9239" width="12" style="12" customWidth="1"/>
    <col min="9240" max="9242" width="3.125" style="12"/>
    <col min="9243" max="9243" width="1.75" style="12" customWidth="1"/>
    <col min="9244" max="9244" width="0.875" style="12" customWidth="1"/>
    <col min="9245" max="9245" width="4.75" style="12" customWidth="1"/>
    <col min="9246" max="9246" width="8.5" style="12" bestFit="1" customWidth="1"/>
    <col min="9247" max="9247" width="5.875" style="12" bestFit="1" customWidth="1"/>
    <col min="9248" max="9248" width="8.5" style="12" bestFit="1" customWidth="1"/>
    <col min="9249" max="9250" width="6.5" style="12" bestFit="1" customWidth="1"/>
    <col min="9251" max="9251" width="7.5" style="12" bestFit="1" customWidth="1"/>
    <col min="9252" max="9252" width="6.5" style="12" bestFit="1" customWidth="1"/>
    <col min="9253" max="9261" width="12.5" style="12" bestFit="1" customWidth="1"/>
    <col min="9262" max="9267" width="12" style="12" customWidth="1"/>
    <col min="9268" max="9270" width="6.625" style="12" customWidth="1"/>
    <col min="9271" max="9275" width="7.625" style="12" customWidth="1"/>
    <col min="9276" max="9276" width="12.75" style="12" bestFit="1" customWidth="1"/>
    <col min="9277" max="9277" width="5.125" style="12" customWidth="1"/>
    <col min="9278" max="9294" width="3.125" style="12"/>
    <col min="9295" max="9295" width="4.625" style="12" customWidth="1"/>
    <col min="9296" max="9472" width="3.125" style="12"/>
    <col min="9473" max="9474" width="3.125" style="12" customWidth="1"/>
    <col min="9475" max="9476" width="3.125" style="12"/>
    <col min="9477" max="9477" width="2.125" style="12" customWidth="1"/>
    <col min="9478" max="9478" width="3.125" style="12" customWidth="1"/>
    <col min="9479" max="9479" width="1.875" style="12" customWidth="1"/>
    <col min="9480" max="9480" width="3.375" style="12" customWidth="1"/>
    <col min="9481" max="9481" width="3.125" style="12"/>
    <col min="9482" max="9482" width="3.875" style="12" customWidth="1"/>
    <col min="9483" max="9483" width="3.125" style="12"/>
    <col min="9484" max="9484" width="3.125" style="12" customWidth="1"/>
    <col min="9485" max="9486" width="3.125" style="12"/>
    <col min="9487" max="9487" width="3.125" style="12" customWidth="1"/>
    <col min="9488" max="9488" width="3.75" style="12" customWidth="1"/>
    <col min="9489" max="9489" width="3.125" style="12"/>
    <col min="9490" max="9490" width="3.125" style="12" customWidth="1"/>
    <col min="9491" max="9491" width="5.5" style="12" bestFit="1" customWidth="1"/>
    <col min="9492" max="9493" width="3.125" style="12"/>
    <col min="9494" max="9494" width="7.25" style="12" customWidth="1"/>
    <col min="9495" max="9495" width="12" style="12" customWidth="1"/>
    <col min="9496" max="9498" width="3.125" style="12"/>
    <col min="9499" max="9499" width="1.75" style="12" customWidth="1"/>
    <col min="9500" max="9500" width="0.875" style="12" customWidth="1"/>
    <col min="9501" max="9501" width="4.75" style="12" customWidth="1"/>
    <col min="9502" max="9502" width="8.5" style="12" bestFit="1" customWidth="1"/>
    <col min="9503" max="9503" width="5.875" style="12" bestFit="1" customWidth="1"/>
    <col min="9504" max="9504" width="8.5" style="12" bestFit="1" customWidth="1"/>
    <col min="9505" max="9506" width="6.5" style="12" bestFit="1" customWidth="1"/>
    <col min="9507" max="9507" width="7.5" style="12" bestFit="1" customWidth="1"/>
    <col min="9508" max="9508" width="6.5" style="12" bestFit="1" customWidth="1"/>
    <col min="9509" max="9517" width="12.5" style="12" bestFit="1" customWidth="1"/>
    <col min="9518" max="9523" width="12" style="12" customWidth="1"/>
    <col min="9524" max="9526" width="6.625" style="12" customWidth="1"/>
    <col min="9527" max="9531" width="7.625" style="12" customWidth="1"/>
    <col min="9532" max="9532" width="12.75" style="12" bestFit="1" customWidth="1"/>
    <col min="9533" max="9533" width="5.125" style="12" customWidth="1"/>
    <col min="9534" max="9550" width="3.125" style="12"/>
    <col min="9551" max="9551" width="4.625" style="12" customWidth="1"/>
    <col min="9552" max="9728" width="3.125" style="12"/>
    <col min="9729" max="9730" width="3.125" style="12" customWidth="1"/>
    <col min="9731" max="9732" width="3.125" style="12"/>
    <col min="9733" max="9733" width="2.125" style="12" customWidth="1"/>
    <col min="9734" max="9734" width="3.125" style="12" customWidth="1"/>
    <col min="9735" max="9735" width="1.875" style="12" customWidth="1"/>
    <col min="9736" max="9736" width="3.375" style="12" customWidth="1"/>
    <col min="9737" max="9737" width="3.125" style="12"/>
    <col min="9738" max="9738" width="3.875" style="12" customWidth="1"/>
    <col min="9739" max="9739" width="3.125" style="12"/>
    <col min="9740" max="9740" width="3.125" style="12" customWidth="1"/>
    <col min="9741" max="9742" width="3.125" style="12"/>
    <col min="9743" max="9743" width="3.125" style="12" customWidth="1"/>
    <col min="9744" max="9744" width="3.75" style="12" customWidth="1"/>
    <col min="9745" max="9745" width="3.125" style="12"/>
    <col min="9746" max="9746" width="3.125" style="12" customWidth="1"/>
    <col min="9747" max="9747" width="5.5" style="12" bestFit="1" customWidth="1"/>
    <col min="9748" max="9749" width="3.125" style="12"/>
    <col min="9750" max="9750" width="7.25" style="12" customWidth="1"/>
    <col min="9751" max="9751" width="12" style="12" customWidth="1"/>
    <col min="9752" max="9754" width="3.125" style="12"/>
    <col min="9755" max="9755" width="1.75" style="12" customWidth="1"/>
    <col min="9756" max="9756" width="0.875" style="12" customWidth="1"/>
    <col min="9757" max="9757" width="4.75" style="12" customWidth="1"/>
    <col min="9758" max="9758" width="8.5" style="12" bestFit="1" customWidth="1"/>
    <col min="9759" max="9759" width="5.875" style="12" bestFit="1" customWidth="1"/>
    <col min="9760" max="9760" width="8.5" style="12" bestFit="1" customWidth="1"/>
    <col min="9761" max="9762" width="6.5" style="12" bestFit="1" customWidth="1"/>
    <col min="9763" max="9763" width="7.5" style="12" bestFit="1" customWidth="1"/>
    <col min="9764" max="9764" width="6.5" style="12" bestFit="1" customWidth="1"/>
    <col min="9765" max="9773" width="12.5" style="12" bestFit="1" customWidth="1"/>
    <col min="9774" max="9779" width="12" style="12" customWidth="1"/>
    <col min="9780" max="9782" width="6.625" style="12" customWidth="1"/>
    <col min="9783" max="9787" width="7.625" style="12" customWidth="1"/>
    <col min="9788" max="9788" width="12.75" style="12" bestFit="1" customWidth="1"/>
    <col min="9789" max="9789" width="5.125" style="12" customWidth="1"/>
    <col min="9790" max="9806" width="3.125" style="12"/>
    <col min="9807" max="9807" width="4.625" style="12" customWidth="1"/>
    <col min="9808" max="9984" width="3.125" style="12"/>
    <col min="9985" max="9986" width="3.125" style="12" customWidth="1"/>
    <col min="9987" max="9988" width="3.125" style="12"/>
    <col min="9989" max="9989" width="2.125" style="12" customWidth="1"/>
    <col min="9990" max="9990" width="3.125" style="12" customWidth="1"/>
    <col min="9991" max="9991" width="1.875" style="12" customWidth="1"/>
    <col min="9992" max="9992" width="3.375" style="12" customWidth="1"/>
    <col min="9993" max="9993" width="3.125" style="12"/>
    <col min="9994" max="9994" width="3.875" style="12" customWidth="1"/>
    <col min="9995" max="9995" width="3.125" style="12"/>
    <col min="9996" max="9996" width="3.125" style="12" customWidth="1"/>
    <col min="9997" max="9998" width="3.125" style="12"/>
    <col min="9999" max="9999" width="3.125" style="12" customWidth="1"/>
    <col min="10000" max="10000" width="3.75" style="12" customWidth="1"/>
    <col min="10001" max="10001" width="3.125" style="12"/>
    <col min="10002" max="10002" width="3.125" style="12" customWidth="1"/>
    <col min="10003" max="10003" width="5.5" style="12" bestFit="1" customWidth="1"/>
    <col min="10004" max="10005" width="3.125" style="12"/>
    <col min="10006" max="10006" width="7.25" style="12" customWidth="1"/>
    <col min="10007" max="10007" width="12" style="12" customWidth="1"/>
    <col min="10008" max="10010" width="3.125" style="12"/>
    <col min="10011" max="10011" width="1.75" style="12" customWidth="1"/>
    <col min="10012" max="10012" width="0.875" style="12" customWidth="1"/>
    <col min="10013" max="10013" width="4.75" style="12" customWidth="1"/>
    <col min="10014" max="10014" width="8.5" style="12" bestFit="1" customWidth="1"/>
    <col min="10015" max="10015" width="5.875" style="12" bestFit="1" customWidth="1"/>
    <col min="10016" max="10016" width="8.5" style="12" bestFit="1" customWidth="1"/>
    <col min="10017" max="10018" width="6.5" style="12" bestFit="1" customWidth="1"/>
    <col min="10019" max="10019" width="7.5" style="12" bestFit="1" customWidth="1"/>
    <col min="10020" max="10020" width="6.5" style="12" bestFit="1" customWidth="1"/>
    <col min="10021" max="10029" width="12.5" style="12" bestFit="1" customWidth="1"/>
    <col min="10030" max="10035" width="12" style="12" customWidth="1"/>
    <col min="10036" max="10038" width="6.625" style="12" customWidth="1"/>
    <col min="10039" max="10043" width="7.625" style="12" customWidth="1"/>
    <col min="10044" max="10044" width="12.75" style="12" bestFit="1" customWidth="1"/>
    <col min="10045" max="10045" width="5.125" style="12" customWidth="1"/>
    <col min="10046" max="10062" width="3.125" style="12"/>
    <col min="10063" max="10063" width="4.625" style="12" customWidth="1"/>
    <col min="10064" max="10240" width="3.125" style="12"/>
    <col min="10241" max="10242" width="3.125" style="12" customWidth="1"/>
    <col min="10243" max="10244" width="3.125" style="12"/>
    <col min="10245" max="10245" width="2.125" style="12" customWidth="1"/>
    <col min="10246" max="10246" width="3.125" style="12" customWidth="1"/>
    <col min="10247" max="10247" width="1.875" style="12" customWidth="1"/>
    <col min="10248" max="10248" width="3.375" style="12" customWidth="1"/>
    <col min="10249" max="10249" width="3.125" style="12"/>
    <col min="10250" max="10250" width="3.875" style="12" customWidth="1"/>
    <col min="10251" max="10251" width="3.125" style="12"/>
    <col min="10252" max="10252" width="3.125" style="12" customWidth="1"/>
    <col min="10253" max="10254" width="3.125" style="12"/>
    <col min="10255" max="10255" width="3.125" style="12" customWidth="1"/>
    <col min="10256" max="10256" width="3.75" style="12" customWidth="1"/>
    <col min="10257" max="10257" width="3.125" style="12"/>
    <col min="10258" max="10258" width="3.125" style="12" customWidth="1"/>
    <col min="10259" max="10259" width="5.5" style="12" bestFit="1" customWidth="1"/>
    <col min="10260" max="10261" width="3.125" style="12"/>
    <col min="10262" max="10262" width="7.25" style="12" customWidth="1"/>
    <col min="10263" max="10263" width="12" style="12" customWidth="1"/>
    <col min="10264" max="10266" width="3.125" style="12"/>
    <col min="10267" max="10267" width="1.75" style="12" customWidth="1"/>
    <col min="10268" max="10268" width="0.875" style="12" customWidth="1"/>
    <col min="10269" max="10269" width="4.75" style="12" customWidth="1"/>
    <col min="10270" max="10270" width="8.5" style="12" bestFit="1" customWidth="1"/>
    <col min="10271" max="10271" width="5.875" style="12" bestFit="1" customWidth="1"/>
    <col min="10272" max="10272" width="8.5" style="12" bestFit="1" customWidth="1"/>
    <col min="10273" max="10274" width="6.5" style="12" bestFit="1" customWidth="1"/>
    <col min="10275" max="10275" width="7.5" style="12" bestFit="1" customWidth="1"/>
    <col min="10276" max="10276" width="6.5" style="12" bestFit="1" customWidth="1"/>
    <col min="10277" max="10285" width="12.5" style="12" bestFit="1" customWidth="1"/>
    <col min="10286" max="10291" width="12" style="12" customWidth="1"/>
    <col min="10292" max="10294" width="6.625" style="12" customWidth="1"/>
    <col min="10295" max="10299" width="7.625" style="12" customWidth="1"/>
    <col min="10300" max="10300" width="12.75" style="12" bestFit="1" customWidth="1"/>
    <col min="10301" max="10301" width="5.125" style="12" customWidth="1"/>
    <col min="10302" max="10318" width="3.125" style="12"/>
    <col min="10319" max="10319" width="4.625" style="12" customWidth="1"/>
    <col min="10320" max="10496" width="3.125" style="12"/>
    <col min="10497" max="10498" width="3.125" style="12" customWidth="1"/>
    <col min="10499" max="10500" width="3.125" style="12"/>
    <col min="10501" max="10501" width="2.125" style="12" customWidth="1"/>
    <col min="10502" max="10502" width="3.125" style="12" customWidth="1"/>
    <col min="10503" max="10503" width="1.875" style="12" customWidth="1"/>
    <col min="10504" max="10504" width="3.375" style="12" customWidth="1"/>
    <col min="10505" max="10505" width="3.125" style="12"/>
    <col min="10506" max="10506" width="3.875" style="12" customWidth="1"/>
    <col min="10507" max="10507" width="3.125" style="12"/>
    <col min="10508" max="10508" width="3.125" style="12" customWidth="1"/>
    <col min="10509" max="10510" width="3.125" style="12"/>
    <col min="10511" max="10511" width="3.125" style="12" customWidth="1"/>
    <col min="10512" max="10512" width="3.75" style="12" customWidth="1"/>
    <col min="10513" max="10513" width="3.125" style="12"/>
    <col min="10514" max="10514" width="3.125" style="12" customWidth="1"/>
    <col min="10515" max="10515" width="5.5" style="12" bestFit="1" customWidth="1"/>
    <col min="10516" max="10517" width="3.125" style="12"/>
    <col min="10518" max="10518" width="7.25" style="12" customWidth="1"/>
    <col min="10519" max="10519" width="12" style="12" customWidth="1"/>
    <col min="10520" max="10522" width="3.125" style="12"/>
    <col min="10523" max="10523" width="1.75" style="12" customWidth="1"/>
    <col min="10524" max="10524" width="0.875" style="12" customWidth="1"/>
    <col min="10525" max="10525" width="4.75" style="12" customWidth="1"/>
    <col min="10526" max="10526" width="8.5" style="12" bestFit="1" customWidth="1"/>
    <col min="10527" max="10527" width="5.875" style="12" bestFit="1" customWidth="1"/>
    <col min="10528" max="10528" width="8.5" style="12" bestFit="1" customWidth="1"/>
    <col min="10529" max="10530" width="6.5" style="12" bestFit="1" customWidth="1"/>
    <col min="10531" max="10531" width="7.5" style="12" bestFit="1" customWidth="1"/>
    <col min="10532" max="10532" width="6.5" style="12" bestFit="1" customWidth="1"/>
    <col min="10533" max="10541" width="12.5" style="12" bestFit="1" customWidth="1"/>
    <col min="10542" max="10547" width="12" style="12" customWidth="1"/>
    <col min="10548" max="10550" width="6.625" style="12" customWidth="1"/>
    <col min="10551" max="10555" width="7.625" style="12" customWidth="1"/>
    <col min="10556" max="10556" width="12.75" style="12" bestFit="1" customWidth="1"/>
    <col min="10557" max="10557" width="5.125" style="12" customWidth="1"/>
    <col min="10558" max="10574" width="3.125" style="12"/>
    <col min="10575" max="10575" width="4.625" style="12" customWidth="1"/>
    <col min="10576" max="10752" width="3.125" style="12"/>
    <col min="10753" max="10754" width="3.125" style="12" customWidth="1"/>
    <col min="10755" max="10756" width="3.125" style="12"/>
    <col min="10757" max="10757" width="2.125" style="12" customWidth="1"/>
    <col min="10758" max="10758" width="3.125" style="12" customWidth="1"/>
    <col min="10759" max="10759" width="1.875" style="12" customWidth="1"/>
    <col min="10760" max="10760" width="3.375" style="12" customWidth="1"/>
    <col min="10761" max="10761" width="3.125" style="12"/>
    <col min="10762" max="10762" width="3.875" style="12" customWidth="1"/>
    <col min="10763" max="10763" width="3.125" style="12"/>
    <col min="10764" max="10764" width="3.125" style="12" customWidth="1"/>
    <col min="10765" max="10766" width="3.125" style="12"/>
    <col min="10767" max="10767" width="3.125" style="12" customWidth="1"/>
    <col min="10768" max="10768" width="3.75" style="12" customWidth="1"/>
    <col min="10769" max="10769" width="3.125" style="12"/>
    <col min="10770" max="10770" width="3.125" style="12" customWidth="1"/>
    <col min="10771" max="10771" width="5.5" style="12" bestFit="1" customWidth="1"/>
    <col min="10772" max="10773" width="3.125" style="12"/>
    <col min="10774" max="10774" width="7.25" style="12" customWidth="1"/>
    <col min="10775" max="10775" width="12" style="12" customWidth="1"/>
    <col min="10776" max="10778" width="3.125" style="12"/>
    <col min="10779" max="10779" width="1.75" style="12" customWidth="1"/>
    <col min="10780" max="10780" width="0.875" style="12" customWidth="1"/>
    <col min="10781" max="10781" width="4.75" style="12" customWidth="1"/>
    <col min="10782" max="10782" width="8.5" style="12" bestFit="1" customWidth="1"/>
    <col min="10783" max="10783" width="5.875" style="12" bestFit="1" customWidth="1"/>
    <col min="10784" max="10784" width="8.5" style="12" bestFit="1" customWidth="1"/>
    <col min="10785" max="10786" width="6.5" style="12" bestFit="1" customWidth="1"/>
    <col min="10787" max="10787" width="7.5" style="12" bestFit="1" customWidth="1"/>
    <col min="10788" max="10788" width="6.5" style="12" bestFit="1" customWidth="1"/>
    <col min="10789" max="10797" width="12.5" style="12" bestFit="1" customWidth="1"/>
    <col min="10798" max="10803" width="12" style="12" customWidth="1"/>
    <col min="10804" max="10806" width="6.625" style="12" customWidth="1"/>
    <col min="10807" max="10811" width="7.625" style="12" customWidth="1"/>
    <col min="10812" max="10812" width="12.75" style="12" bestFit="1" customWidth="1"/>
    <col min="10813" max="10813" width="5.125" style="12" customWidth="1"/>
    <col min="10814" max="10830" width="3.125" style="12"/>
    <col min="10831" max="10831" width="4.625" style="12" customWidth="1"/>
    <col min="10832" max="11008" width="3.125" style="12"/>
    <col min="11009" max="11010" width="3.125" style="12" customWidth="1"/>
    <col min="11011" max="11012" width="3.125" style="12"/>
    <col min="11013" max="11013" width="2.125" style="12" customWidth="1"/>
    <col min="11014" max="11014" width="3.125" style="12" customWidth="1"/>
    <col min="11015" max="11015" width="1.875" style="12" customWidth="1"/>
    <col min="11016" max="11016" width="3.375" style="12" customWidth="1"/>
    <col min="11017" max="11017" width="3.125" style="12"/>
    <col min="11018" max="11018" width="3.875" style="12" customWidth="1"/>
    <col min="11019" max="11019" width="3.125" style="12"/>
    <col min="11020" max="11020" width="3.125" style="12" customWidth="1"/>
    <col min="11021" max="11022" width="3.125" style="12"/>
    <col min="11023" max="11023" width="3.125" style="12" customWidth="1"/>
    <col min="11024" max="11024" width="3.75" style="12" customWidth="1"/>
    <col min="11025" max="11025" width="3.125" style="12"/>
    <col min="11026" max="11026" width="3.125" style="12" customWidth="1"/>
    <col min="11027" max="11027" width="5.5" style="12" bestFit="1" customWidth="1"/>
    <col min="11028" max="11029" width="3.125" style="12"/>
    <col min="11030" max="11030" width="7.25" style="12" customWidth="1"/>
    <col min="11031" max="11031" width="12" style="12" customWidth="1"/>
    <col min="11032" max="11034" width="3.125" style="12"/>
    <col min="11035" max="11035" width="1.75" style="12" customWidth="1"/>
    <col min="11036" max="11036" width="0.875" style="12" customWidth="1"/>
    <col min="11037" max="11037" width="4.75" style="12" customWidth="1"/>
    <col min="11038" max="11038" width="8.5" style="12" bestFit="1" customWidth="1"/>
    <col min="11039" max="11039" width="5.875" style="12" bestFit="1" customWidth="1"/>
    <col min="11040" max="11040" width="8.5" style="12" bestFit="1" customWidth="1"/>
    <col min="11041" max="11042" width="6.5" style="12" bestFit="1" customWidth="1"/>
    <col min="11043" max="11043" width="7.5" style="12" bestFit="1" customWidth="1"/>
    <col min="11044" max="11044" width="6.5" style="12" bestFit="1" customWidth="1"/>
    <col min="11045" max="11053" width="12.5" style="12" bestFit="1" customWidth="1"/>
    <col min="11054" max="11059" width="12" style="12" customWidth="1"/>
    <col min="11060" max="11062" width="6.625" style="12" customWidth="1"/>
    <col min="11063" max="11067" width="7.625" style="12" customWidth="1"/>
    <col min="11068" max="11068" width="12.75" style="12" bestFit="1" customWidth="1"/>
    <col min="11069" max="11069" width="5.125" style="12" customWidth="1"/>
    <col min="11070" max="11086" width="3.125" style="12"/>
    <col min="11087" max="11087" width="4.625" style="12" customWidth="1"/>
    <col min="11088" max="11264" width="3.125" style="12"/>
    <col min="11265" max="11266" width="3.125" style="12" customWidth="1"/>
    <col min="11267" max="11268" width="3.125" style="12"/>
    <col min="11269" max="11269" width="2.125" style="12" customWidth="1"/>
    <col min="11270" max="11270" width="3.125" style="12" customWidth="1"/>
    <col min="11271" max="11271" width="1.875" style="12" customWidth="1"/>
    <col min="11272" max="11272" width="3.375" style="12" customWidth="1"/>
    <col min="11273" max="11273" width="3.125" style="12"/>
    <col min="11274" max="11274" width="3.875" style="12" customWidth="1"/>
    <col min="11275" max="11275" width="3.125" style="12"/>
    <col min="11276" max="11276" width="3.125" style="12" customWidth="1"/>
    <col min="11277" max="11278" width="3.125" style="12"/>
    <col min="11279" max="11279" width="3.125" style="12" customWidth="1"/>
    <col min="11280" max="11280" width="3.75" style="12" customWidth="1"/>
    <col min="11281" max="11281" width="3.125" style="12"/>
    <col min="11282" max="11282" width="3.125" style="12" customWidth="1"/>
    <col min="11283" max="11283" width="5.5" style="12" bestFit="1" customWidth="1"/>
    <col min="11284" max="11285" width="3.125" style="12"/>
    <col min="11286" max="11286" width="7.25" style="12" customWidth="1"/>
    <col min="11287" max="11287" width="12" style="12" customWidth="1"/>
    <col min="11288" max="11290" width="3.125" style="12"/>
    <col min="11291" max="11291" width="1.75" style="12" customWidth="1"/>
    <col min="11292" max="11292" width="0.875" style="12" customWidth="1"/>
    <col min="11293" max="11293" width="4.75" style="12" customWidth="1"/>
    <col min="11294" max="11294" width="8.5" style="12" bestFit="1" customWidth="1"/>
    <col min="11295" max="11295" width="5.875" style="12" bestFit="1" customWidth="1"/>
    <col min="11296" max="11296" width="8.5" style="12" bestFit="1" customWidth="1"/>
    <col min="11297" max="11298" width="6.5" style="12" bestFit="1" customWidth="1"/>
    <col min="11299" max="11299" width="7.5" style="12" bestFit="1" customWidth="1"/>
    <col min="11300" max="11300" width="6.5" style="12" bestFit="1" customWidth="1"/>
    <col min="11301" max="11309" width="12.5" style="12" bestFit="1" customWidth="1"/>
    <col min="11310" max="11315" width="12" style="12" customWidth="1"/>
    <col min="11316" max="11318" width="6.625" style="12" customWidth="1"/>
    <col min="11319" max="11323" width="7.625" style="12" customWidth="1"/>
    <col min="11324" max="11324" width="12.75" style="12" bestFit="1" customWidth="1"/>
    <col min="11325" max="11325" width="5.125" style="12" customWidth="1"/>
    <col min="11326" max="11342" width="3.125" style="12"/>
    <col min="11343" max="11343" width="4.625" style="12" customWidth="1"/>
    <col min="11344" max="11520" width="3.125" style="12"/>
    <col min="11521" max="11522" width="3.125" style="12" customWidth="1"/>
    <col min="11523" max="11524" width="3.125" style="12"/>
    <col min="11525" max="11525" width="2.125" style="12" customWidth="1"/>
    <col min="11526" max="11526" width="3.125" style="12" customWidth="1"/>
    <col min="11527" max="11527" width="1.875" style="12" customWidth="1"/>
    <col min="11528" max="11528" width="3.375" style="12" customWidth="1"/>
    <col min="11529" max="11529" width="3.125" style="12"/>
    <col min="11530" max="11530" width="3.875" style="12" customWidth="1"/>
    <col min="11531" max="11531" width="3.125" style="12"/>
    <col min="11532" max="11532" width="3.125" style="12" customWidth="1"/>
    <col min="11533" max="11534" width="3.125" style="12"/>
    <col min="11535" max="11535" width="3.125" style="12" customWidth="1"/>
    <col min="11536" max="11536" width="3.75" style="12" customWidth="1"/>
    <col min="11537" max="11537" width="3.125" style="12"/>
    <col min="11538" max="11538" width="3.125" style="12" customWidth="1"/>
    <col min="11539" max="11539" width="5.5" style="12" bestFit="1" customWidth="1"/>
    <col min="11540" max="11541" width="3.125" style="12"/>
    <col min="11542" max="11542" width="7.25" style="12" customWidth="1"/>
    <col min="11543" max="11543" width="12" style="12" customWidth="1"/>
    <col min="11544" max="11546" width="3.125" style="12"/>
    <col min="11547" max="11547" width="1.75" style="12" customWidth="1"/>
    <col min="11548" max="11548" width="0.875" style="12" customWidth="1"/>
    <col min="11549" max="11549" width="4.75" style="12" customWidth="1"/>
    <col min="11550" max="11550" width="8.5" style="12" bestFit="1" customWidth="1"/>
    <col min="11551" max="11551" width="5.875" style="12" bestFit="1" customWidth="1"/>
    <col min="11552" max="11552" width="8.5" style="12" bestFit="1" customWidth="1"/>
    <col min="11553" max="11554" width="6.5" style="12" bestFit="1" customWidth="1"/>
    <col min="11555" max="11555" width="7.5" style="12" bestFit="1" customWidth="1"/>
    <col min="11556" max="11556" width="6.5" style="12" bestFit="1" customWidth="1"/>
    <col min="11557" max="11565" width="12.5" style="12" bestFit="1" customWidth="1"/>
    <col min="11566" max="11571" width="12" style="12" customWidth="1"/>
    <col min="11572" max="11574" width="6.625" style="12" customWidth="1"/>
    <col min="11575" max="11579" width="7.625" style="12" customWidth="1"/>
    <col min="11580" max="11580" width="12.75" style="12" bestFit="1" customWidth="1"/>
    <col min="11581" max="11581" width="5.125" style="12" customWidth="1"/>
    <col min="11582" max="11598" width="3.125" style="12"/>
    <col min="11599" max="11599" width="4.625" style="12" customWidth="1"/>
    <col min="11600" max="11776" width="3.125" style="12"/>
    <col min="11777" max="11778" width="3.125" style="12" customWidth="1"/>
    <col min="11779" max="11780" width="3.125" style="12"/>
    <col min="11781" max="11781" width="2.125" style="12" customWidth="1"/>
    <col min="11782" max="11782" width="3.125" style="12" customWidth="1"/>
    <col min="11783" max="11783" width="1.875" style="12" customWidth="1"/>
    <col min="11784" max="11784" width="3.375" style="12" customWidth="1"/>
    <col min="11785" max="11785" width="3.125" style="12"/>
    <col min="11786" max="11786" width="3.875" style="12" customWidth="1"/>
    <col min="11787" max="11787" width="3.125" style="12"/>
    <col min="11788" max="11788" width="3.125" style="12" customWidth="1"/>
    <col min="11789" max="11790" width="3.125" style="12"/>
    <col min="11791" max="11791" width="3.125" style="12" customWidth="1"/>
    <col min="11792" max="11792" width="3.75" style="12" customWidth="1"/>
    <col min="11793" max="11793" width="3.125" style="12"/>
    <col min="11794" max="11794" width="3.125" style="12" customWidth="1"/>
    <col min="11795" max="11795" width="5.5" style="12" bestFit="1" customWidth="1"/>
    <col min="11796" max="11797" width="3.125" style="12"/>
    <col min="11798" max="11798" width="7.25" style="12" customWidth="1"/>
    <col min="11799" max="11799" width="12" style="12" customWidth="1"/>
    <col min="11800" max="11802" width="3.125" style="12"/>
    <col min="11803" max="11803" width="1.75" style="12" customWidth="1"/>
    <col min="11804" max="11804" width="0.875" style="12" customWidth="1"/>
    <col min="11805" max="11805" width="4.75" style="12" customWidth="1"/>
    <col min="11806" max="11806" width="8.5" style="12" bestFit="1" customWidth="1"/>
    <col min="11807" max="11807" width="5.875" style="12" bestFit="1" customWidth="1"/>
    <col min="11808" max="11808" width="8.5" style="12" bestFit="1" customWidth="1"/>
    <col min="11809" max="11810" width="6.5" style="12" bestFit="1" customWidth="1"/>
    <col min="11811" max="11811" width="7.5" style="12" bestFit="1" customWidth="1"/>
    <col min="11812" max="11812" width="6.5" style="12" bestFit="1" customWidth="1"/>
    <col min="11813" max="11821" width="12.5" style="12" bestFit="1" customWidth="1"/>
    <col min="11822" max="11827" width="12" style="12" customWidth="1"/>
    <col min="11828" max="11830" width="6.625" style="12" customWidth="1"/>
    <col min="11831" max="11835" width="7.625" style="12" customWidth="1"/>
    <col min="11836" max="11836" width="12.75" style="12" bestFit="1" customWidth="1"/>
    <col min="11837" max="11837" width="5.125" style="12" customWidth="1"/>
    <col min="11838" max="11854" width="3.125" style="12"/>
    <col min="11855" max="11855" width="4.625" style="12" customWidth="1"/>
    <col min="11856" max="12032" width="3.125" style="12"/>
    <col min="12033" max="12034" width="3.125" style="12" customWidth="1"/>
    <col min="12035" max="12036" width="3.125" style="12"/>
    <col min="12037" max="12037" width="2.125" style="12" customWidth="1"/>
    <col min="12038" max="12038" width="3.125" style="12" customWidth="1"/>
    <col min="12039" max="12039" width="1.875" style="12" customWidth="1"/>
    <col min="12040" max="12040" width="3.375" style="12" customWidth="1"/>
    <col min="12041" max="12041" width="3.125" style="12"/>
    <col min="12042" max="12042" width="3.875" style="12" customWidth="1"/>
    <col min="12043" max="12043" width="3.125" style="12"/>
    <col min="12044" max="12044" width="3.125" style="12" customWidth="1"/>
    <col min="12045" max="12046" width="3.125" style="12"/>
    <col min="12047" max="12047" width="3.125" style="12" customWidth="1"/>
    <col min="12048" max="12048" width="3.75" style="12" customWidth="1"/>
    <col min="12049" max="12049" width="3.125" style="12"/>
    <col min="12050" max="12050" width="3.125" style="12" customWidth="1"/>
    <col min="12051" max="12051" width="5.5" style="12" bestFit="1" customWidth="1"/>
    <col min="12052" max="12053" width="3.125" style="12"/>
    <col min="12054" max="12054" width="7.25" style="12" customWidth="1"/>
    <col min="12055" max="12055" width="12" style="12" customWidth="1"/>
    <col min="12056" max="12058" width="3.125" style="12"/>
    <col min="12059" max="12059" width="1.75" style="12" customWidth="1"/>
    <col min="12060" max="12060" width="0.875" style="12" customWidth="1"/>
    <col min="12061" max="12061" width="4.75" style="12" customWidth="1"/>
    <col min="12062" max="12062" width="8.5" style="12" bestFit="1" customWidth="1"/>
    <col min="12063" max="12063" width="5.875" style="12" bestFit="1" customWidth="1"/>
    <col min="12064" max="12064" width="8.5" style="12" bestFit="1" customWidth="1"/>
    <col min="12065" max="12066" width="6.5" style="12" bestFit="1" customWidth="1"/>
    <col min="12067" max="12067" width="7.5" style="12" bestFit="1" customWidth="1"/>
    <col min="12068" max="12068" width="6.5" style="12" bestFit="1" customWidth="1"/>
    <col min="12069" max="12077" width="12.5" style="12" bestFit="1" customWidth="1"/>
    <col min="12078" max="12083" width="12" style="12" customWidth="1"/>
    <col min="12084" max="12086" width="6.625" style="12" customWidth="1"/>
    <col min="12087" max="12091" width="7.625" style="12" customWidth="1"/>
    <col min="12092" max="12092" width="12.75" style="12" bestFit="1" customWidth="1"/>
    <col min="12093" max="12093" width="5.125" style="12" customWidth="1"/>
    <col min="12094" max="12110" width="3.125" style="12"/>
    <col min="12111" max="12111" width="4.625" style="12" customWidth="1"/>
    <col min="12112" max="12288" width="3.125" style="12"/>
    <col min="12289" max="12290" width="3.125" style="12" customWidth="1"/>
    <col min="12291" max="12292" width="3.125" style="12"/>
    <col min="12293" max="12293" width="2.125" style="12" customWidth="1"/>
    <col min="12294" max="12294" width="3.125" style="12" customWidth="1"/>
    <col min="12295" max="12295" width="1.875" style="12" customWidth="1"/>
    <col min="12296" max="12296" width="3.375" style="12" customWidth="1"/>
    <col min="12297" max="12297" width="3.125" style="12"/>
    <col min="12298" max="12298" width="3.875" style="12" customWidth="1"/>
    <col min="12299" max="12299" width="3.125" style="12"/>
    <col min="12300" max="12300" width="3.125" style="12" customWidth="1"/>
    <col min="12301" max="12302" width="3.125" style="12"/>
    <col min="12303" max="12303" width="3.125" style="12" customWidth="1"/>
    <col min="12304" max="12304" width="3.75" style="12" customWidth="1"/>
    <col min="12305" max="12305" width="3.125" style="12"/>
    <col min="12306" max="12306" width="3.125" style="12" customWidth="1"/>
    <col min="12307" max="12307" width="5.5" style="12" bestFit="1" customWidth="1"/>
    <col min="12308" max="12309" width="3.125" style="12"/>
    <col min="12310" max="12310" width="7.25" style="12" customWidth="1"/>
    <col min="12311" max="12311" width="12" style="12" customWidth="1"/>
    <col min="12312" max="12314" width="3.125" style="12"/>
    <col min="12315" max="12315" width="1.75" style="12" customWidth="1"/>
    <col min="12316" max="12316" width="0.875" style="12" customWidth="1"/>
    <col min="12317" max="12317" width="4.75" style="12" customWidth="1"/>
    <col min="12318" max="12318" width="8.5" style="12" bestFit="1" customWidth="1"/>
    <col min="12319" max="12319" width="5.875" style="12" bestFit="1" customWidth="1"/>
    <col min="12320" max="12320" width="8.5" style="12" bestFit="1" customWidth="1"/>
    <col min="12321" max="12322" width="6.5" style="12" bestFit="1" customWidth="1"/>
    <col min="12323" max="12323" width="7.5" style="12" bestFit="1" customWidth="1"/>
    <col min="12324" max="12324" width="6.5" style="12" bestFit="1" customWidth="1"/>
    <col min="12325" max="12333" width="12.5" style="12" bestFit="1" customWidth="1"/>
    <col min="12334" max="12339" width="12" style="12" customWidth="1"/>
    <col min="12340" max="12342" width="6.625" style="12" customWidth="1"/>
    <col min="12343" max="12347" width="7.625" style="12" customWidth="1"/>
    <col min="12348" max="12348" width="12.75" style="12" bestFit="1" customWidth="1"/>
    <col min="12349" max="12349" width="5.125" style="12" customWidth="1"/>
    <col min="12350" max="12366" width="3.125" style="12"/>
    <col min="12367" max="12367" width="4.625" style="12" customWidth="1"/>
    <col min="12368" max="12544" width="3.125" style="12"/>
    <col min="12545" max="12546" width="3.125" style="12" customWidth="1"/>
    <col min="12547" max="12548" width="3.125" style="12"/>
    <col min="12549" max="12549" width="2.125" style="12" customWidth="1"/>
    <col min="12550" max="12550" width="3.125" style="12" customWidth="1"/>
    <col min="12551" max="12551" width="1.875" style="12" customWidth="1"/>
    <col min="12552" max="12552" width="3.375" style="12" customWidth="1"/>
    <col min="12553" max="12553" width="3.125" style="12"/>
    <col min="12554" max="12554" width="3.875" style="12" customWidth="1"/>
    <col min="12555" max="12555" width="3.125" style="12"/>
    <col min="12556" max="12556" width="3.125" style="12" customWidth="1"/>
    <col min="12557" max="12558" width="3.125" style="12"/>
    <col min="12559" max="12559" width="3.125" style="12" customWidth="1"/>
    <col min="12560" max="12560" width="3.75" style="12" customWidth="1"/>
    <col min="12561" max="12561" width="3.125" style="12"/>
    <col min="12562" max="12562" width="3.125" style="12" customWidth="1"/>
    <col min="12563" max="12563" width="5.5" style="12" bestFit="1" customWidth="1"/>
    <col min="12564" max="12565" width="3.125" style="12"/>
    <col min="12566" max="12566" width="7.25" style="12" customWidth="1"/>
    <col min="12567" max="12567" width="12" style="12" customWidth="1"/>
    <col min="12568" max="12570" width="3.125" style="12"/>
    <col min="12571" max="12571" width="1.75" style="12" customWidth="1"/>
    <col min="12572" max="12572" width="0.875" style="12" customWidth="1"/>
    <col min="12573" max="12573" width="4.75" style="12" customWidth="1"/>
    <col min="12574" max="12574" width="8.5" style="12" bestFit="1" customWidth="1"/>
    <col min="12575" max="12575" width="5.875" style="12" bestFit="1" customWidth="1"/>
    <col min="12576" max="12576" width="8.5" style="12" bestFit="1" customWidth="1"/>
    <col min="12577" max="12578" width="6.5" style="12" bestFit="1" customWidth="1"/>
    <col min="12579" max="12579" width="7.5" style="12" bestFit="1" customWidth="1"/>
    <col min="12580" max="12580" width="6.5" style="12" bestFit="1" customWidth="1"/>
    <col min="12581" max="12589" width="12.5" style="12" bestFit="1" customWidth="1"/>
    <col min="12590" max="12595" width="12" style="12" customWidth="1"/>
    <col min="12596" max="12598" width="6.625" style="12" customWidth="1"/>
    <col min="12599" max="12603" width="7.625" style="12" customWidth="1"/>
    <col min="12604" max="12604" width="12.75" style="12" bestFit="1" customWidth="1"/>
    <col min="12605" max="12605" width="5.125" style="12" customWidth="1"/>
    <col min="12606" max="12622" width="3.125" style="12"/>
    <col min="12623" max="12623" width="4.625" style="12" customWidth="1"/>
    <col min="12624" max="12800" width="3.125" style="12"/>
    <col min="12801" max="12802" width="3.125" style="12" customWidth="1"/>
    <col min="12803" max="12804" width="3.125" style="12"/>
    <col min="12805" max="12805" width="2.125" style="12" customWidth="1"/>
    <col min="12806" max="12806" width="3.125" style="12" customWidth="1"/>
    <col min="12807" max="12807" width="1.875" style="12" customWidth="1"/>
    <col min="12808" max="12808" width="3.375" style="12" customWidth="1"/>
    <col min="12809" max="12809" width="3.125" style="12"/>
    <col min="12810" max="12810" width="3.875" style="12" customWidth="1"/>
    <col min="12811" max="12811" width="3.125" style="12"/>
    <col min="12812" max="12812" width="3.125" style="12" customWidth="1"/>
    <col min="12813" max="12814" width="3.125" style="12"/>
    <col min="12815" max="12815" width="3.125" style="12" customWidth="1"/>
    <col min="12816" max="12816" width="3.75" style="12" customWidth="1"/>
    <col min="12817" max="12817" width="3.125" style="12"/>
    <col min="12818" max="12818" width="3.125" style="12" customWidth="1"/>
    <col min="12819" max="12819" width="5.5" style="12" bestFit="1" customWidth="1"/>
    <col min="12820" max="12821" width="3.125" style="12"/>
    <col min="12822" max="12822" width="7.25" style="12" customWidth="1"/>
    <col min="12823" max="12823" width="12" style="12" customWidth="1"/>
    <col min="12824" max="12826" width="3.125" style="12"/>
    <col min="12827" max="12827" width="1.75" style="12" customWidth="1"/>
    <col min="12828" max="12828" width="0.875" style="12" customWidth="1"/>
    <col min="12829" max="12829" width="4.75" style="12" customWidth="1"/>
    <col min="12830" max="12830" width="8.5" style="12" bestFit="1" customWidth="1"/>
    <col min="12831" max="12831" width="5.875" style="12" bestFit="1" customWidth="1"/>
    <col min="12832" max="12832" width="8.5" style="12" bestFit="1" customWidth="1"/>
    <col min="12833" max="12834" width="6.5" style="12" bestFit="1" customWidth="1"/>
    <col min="12835" max="12835" width="7.5" style="12" bestFit="1" customWidth="1"/>
    <col min="12836" max="12836" width="6.5" style="12" bestFit="1" customWidth="1"/>
    <col min="12837" max="12845" width="12.5" style="12" bestFit="1" customWidth="1"/>
    <col min="12846" max="12851" width="12" style="12" customWidth="1"/>
    <col min="12852" max="12854" width="6.625" style="12" customWidth="1"/>
    <col min="12855" max="12859" width="7.625" style="12" customWidth="1"/>
    <col min="12860" max="12860" width="12.75" style="12" bestFit="1" customWidth="1"/>
    <col min="12861" max="12861" width="5.125" style="12" customWidth="1"/>
    <col min="12862" max="12878" width="3.125" style="12"/>
    <col min="12879" max="12879" width="4.625" style="12" customWidth="1"/>
    <col min="12880" max="13056" width="3.125" style="12"/>
    <col min="13057" max="13058" width="3.125" style="12" customWidth="1"/>
    <col min="13059" max="13060" width="3.125" style="12"/>
    <col min="13061" max="13061" width="2.125" style="12" customWidth="1"/>
    <col min="13062" max="13062" width="3.125" style="12" customWidth="1"/>
    <col min="13063" max="13063" width="1.875" style="12" customWidth="1"/>
    <col min="13064" max="13064" width="3.375" style="12" customWidth="1"/>
    <col min="13065" max="13065" width="3.125" style="12"/>
    <col min="13066" max="13066" width="3.875" style="12" customWidth="1"/>
    <col min="13067" max="13067" width="3.125" style="12"/>
    <col min="13068" max="13068" width="3.125" style="12" customWidth="1"/>
    <col min="13069" max="13070" width="3.125" style="12"/>
    <col min="13071" max="13071" width="3.125" style="12" customWidth="1"/>
    <col min="13072" max="13072" width="3.75" style="12" customWidth="1"/>
    <col min="13073" max="13073" width="3.125" style="12"/>
    <col min="13074" max="13074" width="3.125" style="12" customWidth="1"/>
    <col min="13075" max="13075" width="5.5" style="12" bestFit="1" customWidth="1"/>
    <col min="13076" max="13077" width="3.125" style="12"/>
    <col min="13078" max="13078" width="7.25" style="12" customWidth="1"/>
    <col min="13079" max="13079" width="12" style="12" customWidth="1"/>
    <col min="13080" max="13082" width="3.125" style="12"/>
    <col min="13083" max="13083" width="1.75" style="12" customWidth="1"/>
    <col min="13084" max="13084" width="0.875" style="12" customWidth="1"/>
    <col min="13085" max="13085" width="4.75" style="12" customWidth="1"/>
    <col min="13086" max="13086" width="8.5" style="12" bestFit="1" customWidth="1"/>
    <col min="13087" max="13087" width="5.875" style="12" bestFit="1" customWidth="1"/>
    <col min="13088" max="13088" width="8.5" style="12" bestFit="1" customWidth="1"/>
    <col min="13089" max="13090" width="6.5" style="12" bestFit="1" customWidth="1"/>
    <col min="13091" max="13091" width="7.5" style="12" bestFit="1" customWidth="1"/>
    <col min="13092" max="13092" width="6.5" style="12" bestFit="1" customWidth="1"/>
    <col min="13093" max="13101" width="12.5" style="12" bestFit="1" customWidth="1"/>
    <col min="13102" max="13107" width="12" style="12" customWidth="1"/>
    <col min="13108" max="13110" width="6.625" style="12" customWidth="1"/>
    <col min="13111" max="13115" width="7.625" style="12" customWidth="1"/>
    <col min="13116" max="13116" width="12.75" style="12" bestFit="1" customWidth="1"/>
    <col min="13117" max="13117" width="5.125" style="12" customWidth="1"/>
    <col min="13118" max="13134" width="3.125" style="12"/>
    <col min="13135" max="13135" width="4.625" style="12" customWidth="1"/>
    <col min="13136" max="13312" width="3.125" style="12"/>
    <col min="13313" max="13314" width="3.125" style="12" customWidth="1"/>
    <col min="13315" max="13316" width="3.125" style="12"/>
    <col min="13317" max="13317" width="2.125" style="12" customWidth="1"/>
    <col min="13318" max="13318" width="3.125" style="12" customWidth="1"/>
    <col min="13319" max="13319" width="1.875" style="12" customWidth="1"/>
    <col min="13320" max="13320" width="3.375" style="12" customWidth="1"/>
    <col min="13321" max="13321" width="3.125" style="12"/>
    <col min="13322" max="13322" width="3.875" style="12" customWidth="1"/>
    <col min="13323" max="13323" width="3.125" style="12"/>
    <col min="13324" max="13324" width="3.125" style="12" customWidth="1"/>
    <col min="13325" max="13326" width="3.125" style="12"/>
    <col min="13327" max="13327" width="3.125" style="12" customWidth="1"/>
    <col min="13328" max="13328" width="3.75" style="12" customWidth="1"/>
    <col min="13329" max="13329" width="3.125" style="12"/>
    <col min="13330" max="13330" width="3.125" style="12" customWidth="1"/>
    <col min="13331" max="13331" width="5.5" style="12" bestFit="1" customWidth="1"/>
    <col min="13332" max="13333" width="3.125" style="12"/>
    <col min="13334" max="13334" width="7.25" style="12" customWidth="1"/>
    <col min="13335" max="13335" width="12" style="12" customWidth="1"/>
    <col min="13336" max="13338" width="3.125" style="12"/>
    <col min="13339" max="13339" width="1.75" style="12" customWidth="1"/>
    <col min="13340" max="13340" width="0.875" style="12" customWidth="1"/>
    <col min="13341" max="13341" width="4.75" style="12" customWidth="1"/>
    <col min="13342" max="13342" width="8.5" style="12" bestFit="1" customWidth="1"/>
    <col min="13343" max="13343" width="5.875" style="12" bestFit="1" customWidth="1"/>
    <col min="13344" max="13344" width="8.5" style="12" bestFit="1" customWidth="1"/>
    <col min="13345" max="13346" width="6.5" style="12" bestFit="1" customWidth="1"/>
    <col min="13347" max="13347" width="7.5" style="12" bestFit="1" customWidth="1"/>
    <col min="13348" max="13348" width="6.5" style="12" bestFit="1" customWidth="1"/>
    <col min="13349" max="13357" width="12.5" style="12" bestFit="1" customWidth="1"/>
    <col min="13358" max="13363" width="12" style="12" customWidth="1"/>
    <col min="13364" max="13366" width="6.625" style="12" customWidth="1"/>
    <col min="13367" max="13371" width="7.625" style="12" customWidth="1"/>
    <col min="13372" max="13372" width="12.75" style="12" bestFit="1" customWidth="1"/>
    <col min="13373" max="13373" width="5.125" style="12" customWidth="1"/>
    <col min="13374" max="13390" width="3.125" style="12"/>
    <col min="13391" max="13391" width="4.625" style="12" customWidth="1"/>
    <col min="13392" max="13568" width="3.125" style="12"/>
    <col min="13569" max="13570" width="3.125" style="12" customWidth="1"/>
    <col min="13571" max="13572" width="3.125" style="12"/>
    <col min="13573" max="13573" width="2.125" style="12" customWidth="1"/>
    <col min="13574" max="13574" width="3.125" style="12" customWidth="1"/>
    <col min="13575" max="13575" width="1.875" style="12" customWidth="1"/>
    <col min="13576" max="13576" width="3.375" style="12" customWidth="1"/>
    <col min="13577" max="13577" width="3.125" style="12"/>
    <col min="13578" max="13578" width="3.875" style="12" customWidth="1"/>
    <col min="13579" max="13579" width="3.125" style="12"/>
    <col min="13580" max="13580" width="3.125" style="12" customWidth="1"/>
    <col min="13581" max="13582" width="3.125" style="12"/>
    <col min="13583" max="13583" width="3.125" style="12" customWidth="1"/>
    <col min="13584" max="13584" width="3.75" style="12" customWidth="1"/>
    <col min="13585" max="13585" width="3.125" style="12"/>
    <col min="13586" max="13586" width="3.125" style="12" customWidth="1"/>
    <col min="13587" max="13587" width="5.5" style="12" bestFit="1" customWidth="1"/>
    <col min="13588" max="13589" width="3.125" style="12"/>
    <col min="13590" max="13590" width="7.25" style="12" customWidth="1"/>
    <col min="13591" max="13591" width="12" style="12" customWidth="1"/>
    <col min="13592" max="13594" width="3.125" style="12"/>
    <col min="13595" max="13595" width="1.75" style="12" customWidth="1"/>
    <col min="13596" max="13596" width="0.875" style="12" customWidth="1"/>
    <col min="13597" max="13597" width="4.75" style="12" customWidth="1"/>
    <col min="13598" max="13598" width="8.5" style="12" bestFit="1" customWidth="1"/>
    <col min="13599" max="13599" width="5.875" style="12" bestFit="1" customWidth="1"/>
    <col min="13600" max="13600" width="8.5" style="12" bestFit="1" customWidth="1"/>
    <col min="13601" max="13602" width="6.5" style="12" bestFit="1" customWidth="1"/>
    <col min="13603" max="13603" width="7.5" style="12" bestFit="1" customWidth="1"/>
    <col min="13604" max="13604" width="6.5" style="12" bestFit="1" customWidth="1"/>
    <col min="13605" max="13613" width="12.5" style="12" bestFit="1" customWidth="1"/>
    <col min="13614" max="13619" width="12" style="12" customWidth="1"/>
    <col min="13620" max="13622" width="6.625" style="12" customWidth="1"/>
    <col min="13623" max="13627" width="7.625" style="12" customWidth="1"/>
    <col min="13628" max="13628" width="12.75" style="12" bestFit="1" customWidth="1"/>
    <col min="13629" max="13629" width="5.125" style="12" customWidth="1"/>
    <col min="13630" max="13646" width="3.125" style="12"/>
    <col min="13647" max="13647" width="4.625" style="12" customWidth="1"/>
    <col min="13648" max="13824" width="3.125" style="12"/>
    <col min="13825" max="13826" width="3.125" style="12" customWidth="1"/>
    <col min="13827" max="13828" width="3.125" style="12"/>
    <col min="13829" max="13829" width="2.125" style="12" customWidth="1"/>
    <col min="13830" max="13830" width="3.125" style="12" customWidth="1"/>
    <col min="13831" max="13831" width="1.875" style="12" customWidth="1"/>
    <col min="13832" max="13832" width="3.375" style="12" customWidth="1"/>
    <col min="13833" max="13833" width="3.125" style="12"/>
    <col min="13834" max="13834" width="3.875" style="12" customWidth="1"/>
    <col min="13835" max="13835" width="3.125" style="12"/>
    <col min="13836" max="13836" width="3.125" style="12" customWidth="1"/>
    <col min="13837" max="13838" width="3.125" style="12"/>
    <col min="13839" max="13839" width="3.125" style="12" customWidth="1"/>
    <col min="13840" max="13840" width="3.75" style="12" customWidth="1"/>
    <col min="13841" max="13841" width="3.125" style="12"/>
    <col min="13842" max="13842" width="3.125" style="12" customWidth="1"/>
    <col min="13843" max="13843" width="5.5" style="12" bestFit="1" customWidth="1"/>
    <col min="13844" max="13845" width="3.125" style="12"/>
    <col min="13846" max="13846" width="7.25" style="12" customWidth="1"/>
    <col min="13847" max="13847" width="12" style="12" customWidth="1"/>
    <col min="13848" max="13850" width="3.125" style="12"/>
    <col min="13851" max="13851" width="1.75" style="12" customWidth="1"/>
    <col min="13852" max="13852" width="0.875" style="12" customWidth="1"/>
    <col min="13853" max="13853" width="4.75" style="12" customWidth="1"/>
    <col min="13854" max="13854" width="8.5" style="12" bestFit="1" customWidth="1"/>
    <col min="13855" max="13855" width="5.875" style="12" bestFit="1" customWidth="1"/>
    <col min="13856" max="13856" width="8.5" style="12" bestFit="1" customWidth="1"/>
    <col min="13857" max="13858" width="6.5" style="12" bestFit="1" customWidth="1"/>
    <col min="13859" max="13859" width="7.5" style="12" bestFit="1" customWidth="1"/>
    <col min="13860" max="13860" width="6.5" style="12" bestFit="1" customWidth="1"/>
    <col min="13861" max="13869" width="12.5" style="12" bestFit="1" customWidth="1"/>
    <col min="13870" max="13875" width="12" style="12" customWidth="1"/>
    <col min="13876" max="13878" width="6.625" style="12" customWidth="1"/>
    <col min="13879" max="13883" width="7.625" style="12" customWidth="1"/>
    <col min="13884" max="13884" width="12.75" style="12" bestFit="1" customWidth="1"/>
    <col min="13885" max="13885" width="5.125" style="12" customWidth="1"/>
    <col min="13886" max="13902" width="3.125" style="12"/>
    <col min="13903" max="13903" width="4.625" style="12" customWidth="1"/>
    <col min="13904" max="14080" width="3.125" style="12"/>
    <col min="14081" max="14082" width="3.125" style="12" customWidth="1"/>
    <col min="14083" max="14084" width="3.125" style="12"/>
    <col min="14085" max="14085" width="2.125" style="12" customWidth="1"/>
    <col min="14086" max="14086" width="3.125" style="12" customWidth="1"/>
    <col min="14087" max="14087" width="1.875" style="12" customWidth="1"/>
    <col min="14088" max="14088" width="3.375" style="12" customWidth="1"/>
    <col min="14089" max="14089" width="3.125" style="12"/>
    <col min="14090" max="14090" width="3.875" style="12" customWidth="1"/>
    <col min="14091" max="14091" width="3.125" style="12"/>
    <col min="14092" max="14092" width="3.125" style="12" customWidth="1"/>
    <col min="14093" max="14094" width="3.125" style="12"/>
    <col min="14095" max="14095" width="3.125" style="12" customWidth="1"/>
    <col min="14096" max="14096" width="3.75" style="12" customWidth="1"/>
    <col min="14097" max="14097" width="3.125" style="12"/>
    <col min="14098" max="14098" width="3.125" style="12" customWidth="1"/>
    <col min="14099" max="14099" width="5.5" style="12" bestFit="1" customWidth="1"/>
    <col min="14100" max="14101" width="3.125" style="12"/>
    <col min="14102" max="14102" width="7.25" style="12" customWidth="1"/>
    <col min="14103" max="14103" width="12" style="12" customWidth="1"/>
    <col min="14104" max="14106" width="3.125" style="12"/>
    <col min="14107" max="14107" width="1.75" style="12" customWidth="1"/>
    <col min="14108" max="14108" width="0.875" style="12" customWidth="1"/>
    <col min="14109" max="14109" width="4.75" style="12" customWidth="1"/>
    <col min="14110" max="14110" width="8.5" style="12" bestFit="1" customWidth="1"/>
    <col min="14111" max="14111" width="5.875" style="12" bestFit="1" customWidth="1"/>
    <col min="14112" max="14112" width="8.5" style="12" bestFit="1" customWidth="1"/>
    <col min="14113" max="14114" width="6.5" style="12" bestFit="1" customWidth="1"/>
    <col min="14115" max="14115" width="7.5" style="12" bestFit="1" customWidth="1"/>
    <col min="14116" max="14116" width="6.5" style="12" bestFit="1" customWidth="1"/>
    <col min="14117" max="14125" width="12.5" style="12" bestFit="1" customWidth="1"/>
    <col min="14126" max="14131" width="12" style="12" customWidth="1"/>
    <col min="14132" max="14134" width="6.625" style="12" customWidth="1"/>
    <col min="14135" max="14139" width="7.625" style="12" customWidth="1"/>
    <col min="14140" max="14140" width="12.75" style="12" bestFit="1" customWidth="1"/>
    <col min="14141" max="14141" width="5.125" style="12" customWidth="1"/>
    <col min="14142" max="14158" width="3.125" style="12"/>
    <col min="14159" max="14159" width="4.625" style="12" customWidth="1"/>
    <col min="14160" max="14336" width="3.125" style="12"/>
    <col min="14337" max="14338" width="3.125" style="12" customWidth="1"/>
    <col min="14339" max="14340" width="3.125" style="12"/>
    <col min="14341" max="14341" width="2.125" style="12" customWidth="1"/>
    <col min="14342" max="14342" width="3.125" style="12" customWidth="1"/>
    <col min="14343" max="14343" width="1.875" style="12" customWidth="1"/>
    <col min="14344" max="14344" width="3.375" style="12" customWidth="1"/>
    <col min="14345" max="14345" width="3.125" style="12"/>
    <col min="14346" max="14346" width="3.875" style="12" customWidth="1"/>
    <col min="14347" max="14347" width="3.125" style="12"/>
    <col min="14348" max="14348" width="3.125" style="12" customWidth="1"/>
    <col min="14349" max="14350" width="3.125" style="12"/>
    <col min="14351" max="14351" width="3.125" style="12" customWidth="1"/>
    <col min="14352" max="14352" width="3.75" style="12" customWidth="1"/>
    <col min="14353" max="14353" width="3.125" style="12"/>
    <col min="14354" max="14354" width="3.125" style="12" customWidth="1"/>
    <col min="14355" max="14355" width="5.5" style="12" bestFit="1" customWidth="1"/>
    <col min="14356" max="14357" width="3.125" style="12"/>
    <col min="14358" max="14358" width="7.25" style="12" customWidth="1"/>
    <col min="14359" max="14359" width="12" style="12" customWidth="1"/>
    <col min="14360" max="14362" width="3.125" style="12"/>
    <col min="14363" max="14363" width="1.75" style="12" customWidth="1"/>
    <col min="14364" max="14364" width="0.875" style="12" customWidth="1"/>
    <col min="14365" max="14365" width="4.75" style="12" customWidth="1"/>
    <col min="14366" max="14366" width="8.5" style="12" bestFit="1" customWidth="1"/>
    <col min="14367" max="14367" width="5.875" style="12" bestFit="1" customWidth="1"/>
    <col min="14368" max="14368" width="8.5" style="12" bestFit="1" customWidth="1"/>
    <col min="14369" max="14370" width="6.5" style="12" bestFit="1" customWidth="1"/>
    <col min="14371" max="14371" width="7.5" style="12" bestFit="1" customWidth="1"/>
    <col min="14372" max="14372" width="6.5" style="12" bestFit="1" customWidth="1"/>
    <col min="14373" max="14381" width="12.5" style="12" bestFit="1" customWidth="1"/>
    <col min="14382" max="14387" width="12" style="12" customWidth="1"/>
    <col min="14388" max="14390" width="6.625" style="12" customWidth="1"/>
    <col min="14391" max="14395" width="7.625" style="12" customWidth="1"/>
    <col min="14396" max="14396" width="12.75" style="12" bestFit="1" customWidth="1"/>
    <col min="14397" max="14397" width="5.125" style="12" customWidth="1"/>
    <col min="14398" max="14414" width="3.125" style="12"/>
    <col min="14415" max="14415" width="4.625" style="12" customWidth="1"/>
    <col min="14416" max="14592" width="3.125" style="12"/>
    <col min="14593" max="14594" width="3.125" style="12" customWidth="1"/>
    <col min="14595" max="14596" width="3.125" style="12"/>
    <col min="14597" max="14597" width="2.125" style="12" customWidth="1"/>
    <col min="14598" max="14598" width="3.125" style="12" customWidth="1"/>
    <col min="14599" max="14599" width="1.875" style="12" customWidth="1"/>
    <col min="14600" max="14600" width="3.375" style="12" customWidth="1"/>
    <col min="14601" max="14601" width="3.125" style="12"/>
    <col min="14602" max="14602" width="3.875" style="12" customWidth="1"/>
    <col min="14603" max="14603" width="3.125" style="12"/>
    <col min="14604" max="14604" width="3.125" style="12" customWidth="1"/>
    <col min="14605" max="14606" width="3.125" style="12"/>
    <col min="14607" max="14607" width="3.125" style="12" customWidth="1"/>
    <col min="14608" max="14608" width="3.75" style="12" customWidth="1"/>
    <col min="14609" max="14609" width="3.125" style="12"/>
    <col min="14610" max="14610" width="3.125" style="12" customWidth="1"/>
    <col min="14611" max="14611" width="5.5" style="12" bestFit="1" customWidth="1"/>
    <col min="14612" max="14613" width="3.125" style="12"/>
    <col min="14614" max="14614" width="7.25" style="12" customWidth="1"/>
    <col min="14615" max="14615" width="12" style="12" customWidth="1"/>
    <col min="14616" max="14618" width="3.125" style="12"/>
    <col min="14619" max="14619" width="1.75" style="12" customWidth="1"/>
    <col min="14620" max="14620" width="0.875" style="12" customWidth="1"/>
    <col min="14621" max="14621" width="4.75" style="12" customWidth="1"/>
    <col min="14622" max="14622" width="8.5" style="12" bestFit="1" customWidth="1"/>
    <col min="14623" max="14623" width="5.875" style="12" bestFit="1" customWidth="1"/>
    <col min="14624" max="14624" width="8.5" style="12" bestFit="1" customWidth="1"/>
    <col min="14625" max="14626" width="6.5" style="12" bestFit="1" customWidth="1"/>
    <col min="14627" max="14627" width="7.5" style="12" bestFit="1" customWidth="1"/>
    <col min="14628" max="14628" width="6.5" style="12" bestFit="1" customWidth="1"/>
    <col min="14629" max="14637" width="12.5" style="12" bestFit="1" customWidth="1"/>
    <col min="14638" max="14643" width="12" style="12" customWidth="1"/>
    <col min="14644" max="14646" width="6.625" style="12" customWidth="1"/>
    <col min="14647" max="14651" width="7.625" style="12" customWidth="1"/>
    <col min="14652" max="14652" width="12.75" style="12" bestFit="1" customWidth="1"/>
    <col min="14653" max="14653" width="5.125" style="12" customWidth="1"/>
    <col min="14654" max="14670" width="3.125" style="12"/>
    <col min="14671" max="14671" width="4.625" style="12" customWidth="1"/>
    <col min="14672" max="14848" width="3.125" style="12"/>
    <col min="14849" max="14850" width="3.125" style="12" customWidth="1"/>
    <col min="14851" max="14852" width="3.125" style="12"/>
    <col min="14853" max="14853" width="2.125" style="12" customWidth="1"/>
    <col min="14854" max="14854" width="3.125" style="12" customWidth="1"/>
    <col min="14855" max="14855" width="1.875" style="12" customWidth="1"/>
    <col min="14856" max="14856" width="3.375" style="12" customWidth="1"/>
    <col min="14857" max="14857" width="3.125" style="12"/>
    <col min="14858" max="14858" width="3.875" style="12" customWidth="1"/>
    <col min="14859" max="14859" width="3.125" style="12"/>
    <col min="14860" max="14860" width="3.125" style="12" customWidth="1"/>
    <col min="14861" max="14862" width="3.125" style="12"/>
    <col min="14863" max="14863" width="3.125" style="12" customWidth="1"/>
    <col min="14864" max="14864" width="3.75" style="12" customWidth="1"/>
    <col min="14865" max="14865" width="3.125" style="12"/>
    <col min="14866" max="14866" width="3.125" style="12" customWidth="1"/>
    <col min="14867" max="14867" width="5.5" style="12" bestFit="1" customWidth="1"/>
    <col min="14868" max="14869" width="3.125" style="12"/>
    <col min="14870" max="14870" width="7.25" style="12" customWidth="1"/>
    <col min="14871" max="14871" width="12" style="12" customWidth="1"/>
    <col min="14872" max="14874" width="3.125" style="12"/>
    <col min="14875" max="14875" width="1.75" style="12" customWidth="1"/>
    <col min="14876" max="14876" width="0.875" style="12" customWidth="1"/>
    <col min="14877" max="14877" width="4.75" style="12" customWidth="1"/>
    <col min="14878" max="14878" width="8.5" style="12" bestFit="1" customWidth="1"/>
    <col min="14879" max="14879" width="5.875" style="12" bestFit="1" customWidth="1"/>
    <col min="14880" max="14880" width="8.5" style="12" bestFit="1" customWidth="1"/>
    <col min="14881" max="14882" width="6.5" style="12" bestFit="1" customWidth="1"/>
    <col min="14883" max="14883" width="7.5" style="12" bestFit="1" customWidth="1"/>
    <col min="14884" max="14884" width="6.5" style="12" bestFit="1" customWidth="1"/>
    <col min="14885" max="14893" width="12.5" style="12" bestFit="1" customWidth="1"/>
    <col min="14894" max="14899" width="12" style="12" customWidth="1"/>
    <col min="14900" max="14902" width="6.625" style="12" customWidth="1"/>
    <col min="14903" max="14907" width="7.625" style="12" customWidth="1"/>
    <col min="14908" max="14908" width="12.75" style="12" bestFit="1" customWidth="1"/>
    <col min="14909" max="14909" width="5.125" style="12" customWidth="1"/>
    <col min="14910" max="14926" width="3.125" style="12"/>
    <col min="14927" max="14927" width="4.625" style="12" customWidth="1"/>
    <col min="14928" max="15104" width="3.125" style="12"/>
    <col min="15105" max="15106" width="3.125" style="12" customWidth="1"/>
    <col min="15107" max="15108" width="3.125" style="12"/>
    <col min="15109" max="15109" width="2.125" style="12" customWidth="1"/>
    <col min="15110" max="15110" width="3.125" style="12" customWidth="1"/>
    <col min="15111" max="15111" width="1.875" style="12" customWidth="1"/>
    <col min="15112" max="15112" width="3.375" style="12" customWidth="1"/>
    <col min="15113" max="15113" width="3.125" style="12"/>
    <col min="15114" max="15114" width="3.875" style="12" customWidth="1"/>
    <col min="15115" max="15115" width="3.125" style="12"/>
    <col min="15116" max="15116" width="3.125" style="12" customWidth="1"/>
    <col min="15117" max="15118" width="3.125" style="12"/>
    <col min="15119" max="15119" width="3.125" style="12" customWidth="1"/>
    <col min="15120" max="15120" width="3.75" style="12" customWidth="1"/>
    <col min="15121" max="15121" width="3.125" style="12"/>
    <col min="15122" max="15122" width="3.125" style="12" customWidth="1"/>
    <col min="15123" max="15123" width="5.5" style="12" bestFit="1" customWidth="1"/>
    <col min="15124" max="15125" width="3.125" style="12"/>
    <col min="15126" max="15126" width="7.25" style="12" customWidth="1"/>
    <col min="15127" max="15127" width="12" style="12" customWidth="1"/>
    <col min="15128" max="15130" width="3.125" style="12"/>
    <col min="15131" max="15131" width="1.75" style="12" customWidth="1"/>
    <col min="15132" max="15132" width="0.875" style="12" customWidth="1"/>
    <col min="15133" max="15133" width="4.75" style="12" customWidth="1"/>
    <col min="15134" max="15134" width="8.5" style="12" bestFit="1" customWidth="1"/>
    <col min="15135" max="15135" width="5.875" style="12" bestFit="1" customWidth="1"/>
    <col min="15136" max="15136" width="8.5" style="12" bestFit="1" customWidth="1"/>
    <col min="15137" max="15138" width="6.5" style="12" bestFit="1" customWidth="1"/>
    <col min="15139" max="15139" width="7.5" style="12" bestFit="1" customWidth="1"/>
    <col min="15140" max="15140" width="6.5" style="12" bestFit="1" customWidth="1"/>
    <col min="15141" max="15149" width="12.5" style="12" bestFit="1" customWidth="1"/>
    <col min="15150" max="15155" width="12" style="12" customWidth="1"/>
    <col min="15156" max="15158" width="6.625" style="12" customWidth="1"/>
    <col min="15159" max="15163" width="7.625" style="12" customWidth="1"/>
    <col min="15164" max="15164" width="12.75" style="12" bestFit="1" customWidth="1"/>
    <col min="15165" max="15165" width="5.125" style="12" customWidth="1"/>
    <col min="15166" max="15182" width="3.125" style="12"/>
    <col min="15183" max="15183" width="4.625" style="12" customWidth="1"/>
    <col min="15184" max="15360" width="3.125" style="12"/>
    <col min="15361" max="15362" width="3.125" style="12" customWidth="1"/>
    <col min="15363" max="15364" width="3.125" style="12"/>
    <col min="15365" max="15365" width="2.125" style="12" customWidth="1"/>
    <col min="15366" max="15366" width="3.125" style="12" customWidth="1"/>
    <col min="15367" max="15367" width="1.875" style="12" customWidth="1"/>
    <col min="15368" max="15368" width="3.375" style="12" customWidth="1"/>
    <col min="15369" max="15369" width="3.125" style="12"/>
    <col min="15370" max="15370" width="3.875" style="12" customWidth="1"/>
    <col min="15371" max="15371" width="3.125" style="12"/>
    <col min="15372" max="15372" width="3.125" style="12" customWidth="1"/>
    <col min="15373" max="15374" width="3.125" style="12"/>
    <col min="15375" max="15375" width="3.125" style="12" customWidth="1"/>
    <col min="15376" max="15376" width="3.75" style="12" customWidth="1"/>
    <col min="15377" max="15377" width="3.125" style="12"/>
    <col min="15378" max="15378" width="3.125" style="12" customWidth="1"/>
    <col min="15379" max="15379" width="5.5" style="12" bestFit="1" customWidth="1"/>
    <col min="15380" max="15381" width="3.125" style="12"/>
    <col min="15382" max="15382" width="7.25" style="12" customWidth="1"/>
    <col min="15383" max="15383" width="12" style="12" customWidth="1"/>
    <col min="15384" max="15386" width="3.125" style="12"/>
    <col min="15387" max="15387" width="1.75" style="12" customWidth="1"/>
    <col min="15388" max="15388" width="0.875" style="12" customWidth="1"/>
    <col min="15389" max="15389" width="4.75" style="12" customWidth="1"/>
    <col min="15390" max="15390" width="8.5" style="12" bestFit="1" customWidth="1"/>
    <col min="15391" max="15391" width="5.875" style="12" bestFit="1" customWidth="1"/>
    <col min="15392" max="15392" width="8.5" style="12" bestFit="1" customWidth="1"/>
    <col min="15393" max="15394" width="6.5" style="12" bestFit="1" customWidth="1"/>
    <col min="15395" max="15395" width="7.5" style="12" bestFit="1" customWidth="1"/>
    <col min="15396" max="15396" width="6.5" style="12" bestFit="1" customWidth="1"/>
    <col min="15397" max="15405" width="12.5" style="12" bestFit="1" customWidth="1"/>
    <col min="15406" max="15411" width="12" style="12" customWidth="1"/>
    <col min="15412" max="15414" width="6.625" style="12" customWidth="1"/>
    <col min="15415" max="15419" width="7.625" style="12" customWidth="1"/>
    <col min="15420" max="15420" width="12.75" style="12" bestFit="1" customWidth="1"/>
    <col min="15421" max="15421" width="5.125" style="12" customWidth="1"/>
    <col min="15422" max="15438" width="3.125" style="12"/>
    <col min="15439" max="15439" width="4.625" style="12" customWidth="1"/>
    <col min="15440" max="15616" width="3.125" style="12"/>
    <col min="15617" max="15618" width="3.125" style="12" customWidth="1"/>
    <col min="15619" max="15620" width="3.125" style="12"/>
    <col min="15621" max="15621" width="2.125" style="12" customWidth="1"/>
    <col min="15622" max="15622" width="3.125" style="12" customWidth="1"/>
    <col min="15623" max="15623" width="1.875" style="12" customWidth="1"/>
    <col min="15624" max="15624" width="3.375" style="12" customWidth="1"/>
    <col min="15625" max="15625" width="3.125" style="12"/>
    <col min="15626" max="15626" width="3.875" style="12" customWidth="1"/>
    <col min="15627" max="15627" width="3.125" style="12"/>
    <col min="15628" max="15628" width="3.125" style="12" customWidth="1"/>
    <col min="15629" max="15630" width="3.125" style="12"/>
    <col min="15631" max="15631" width="3.125" style="12" customWidth="1"/>
    <col min="15632" max="15632" width="3.75" style="12" customWidth="1"/>
    <col min="15633" max="15633" width="3.125" style="12"/>
    <col min="15634" max="15634" width="3.125" style="12" customWidth="1"/>
    <col min="15635" max="15635" width="5.5" style="12" bestFit="1" customWidth="1"/>
    <col min="15636" max="15637" width="3.125" style="12"/>
    <col min="15638" max="15638" width="7.25" style="12" customWidth="1"/>
    <col min="15639" max="15639" width="12" style="12" customWidth="1"/>
    <col min="15640" max="15642" width="3.125" style="12"/>
    <col min="15643" max="15643" width="1.75" style="12" customWidth="1"/>
    <col min="15644" max="15644" width="0.875" style="12" customWidth="1"/>
    <col min="15645" max="15645" width="4.75" style="12" customWidth="1"/>
    <col min="15646" max="15646" width="8.5" style="12" bestFit="1" customWidth="1"/>
    <col min="15647" max="15647" width="5.875" style="12" bestFit="1" customWidth="1"/>
    <col min="15648" max="15648" width="8.5" style="12" bestFit="1" customWidth="1"/>
    <col min="15649" max="15650" width="6.5" style="12" bestFit="1" customWidth="1"/>
    <col min="15651" max="15651" width="7.5" style="12" bestFit="1" customWidth="1"/>
    <col min="15652" max="15652" width="6.5" style="12" bestFit="1" customWidth="1"/>
    <col min="15653" max="15661" width="12.5" style="12" bestFit="1" customWidth="1"/>
    <col min="15662" max="15667" width="12" style="12" customWidth="1"/>
    <col min="15668" max="15670" width="6.625" style="12" customWidth="1"/>
    <col min="15671" max="15675" width="7.625" style="12" customWidth="1"/>
    <col min="15676" max="15676" width="12.75" style="12" bestFit="1" customWidth="1"/>
    <col min="15677" max="15677" width="5.125" style="12" customWidth="1"/>
    <col min="15678" max="15694" width="3.125" style="12"/>
    <col min="15695" max="15695" width="4.625" style="12" customWidth="1"/>
    <col min="15696" max="15872" width="3.125" style="12"/>
    <col min="15873" max="15874" width="3.125" style="12" customWidth="1"/>
    <col min="15875" max="15876" width="3.125" style="12"/>
    <col min="15877" max="15877" width="2.125" style="12" customWidth="1"/>
    <col min="15878" max="15878" width="3.125" style="12" customWidth="1"/>
    <col min="15879" max="15879" width="1.875" style="12" customWidth="1"/>
    <col min="15880" max="15880" width="3.375" style="12" customWidth="1"/>
    <col min="15881" max="15881" width="3.125" style="12"/>
    <col min="15882" max="15882" width="3.875" style="12" customWidth="1"/>
    <col min="15883" max="15883" width="3.125" style="12"/>
    <col min="15884" max="15884" width="3.125" style="12" customWidth="1"/>
    <col min="15885" max="15886" width="3.125" style="12"/>
    <col min="15887" max="15887" width="3.125" style="12" customWidth="1"/>
    <col min="15888" max="15888" width="3.75" style="12" customWidth="1"/>
    <col min="15889" max="15889" width="3.125" style="12"/>
    <col min="15890" max="15890" width="3.125" style="12" customWidth="1"/>
    <col min="15891" max="15891" width="5.5" style="12" bestFit="1" customWidth="1"/>
    <col min="15892" max="15893" width="3.125" style="12"/>
    <col min="15894" max="15894" width="7.25" style="12" customWidth="1"/>
    <col min="15895" max="15895" width="12" style="12" customWidth="1"/>
    <col min="15896" max="15898" width="3.125" style="12"/>
    <col min="15899" max="15899" width="1.75" style="12" customWidth="1"/>
    <col min="15900" max="15900" width="0.875" style="12" customWidth="1"/>
    <col min="15901" max="15901" width="4.75" style="12" customWidth="1"/>
    <col min="15902" max="15902" width="8.5" style="12" bestFit="1" customWidth="1"/>
    <col min="15903" max="15903" width="5.875" style="12" bestFit="1" customWidth="1"/>
    <col min="15904" max="15904" width="8.5" style="12" bestFit="1" customWidth="1"/>
    <col min="15905" max="15906" width="6.5" style="12" bestFit="1" customWidth="1"/>
    <col min="15907" max="15907" width="7.5" style="12" bestFit="1" customWidth="1"/>
    <col min="15908" max="15908" width="6.5" style="12" bestFit="1" customWidth="1"/>
    <col min="15909" max="15917" width="12.5" style="12" bestFit="1" customWidth="1"/>
    <col min="15918" max="15923" width="12" style="12" customWidth="1"/>
    <col min="15924" max="15926" width="6.625" style="12" customWidth="1"/>
    <col min="15927" max="15931" width="7.625" style="12" customWidth="1"/>
    <col min="15932" max="15932" width="12.75" style="12" bestFit="1" customWidth="1"/>
    <col min="15933" max="15933" width="5.125" style="12" customWidth="1"/>
    <col min="15934" max="15950" width="3.125" style="12"/>
    <col min="15951" max="15951" width="4.625" style="12" customWidth="1"/>
    <col min="15952" max="16128" width="3.125" style="12"/>
    <col min="16129" max="16130" width="3.125" style="12" customWidth="1"/>
    <col min="16131" max="16132" width="3.125" style="12"/>
    <col min="16133" max="16133" width="2.125" style="12" customWidth="1"/>
    <col min="16134" max="16134" width="3.125" style="12" customWidth="1"/>
    <col min="16135" max="16135" width="1.875" style="12" customWidth="1"/>
    <col min="16136" max="16136" width="3.375" style="12" customWidth="1"/>
    <col min="16137" max="16137" width="3.125" style="12"/>
    <col min="16138" max="16138" width="3.875" style="12" customWidth="1"/>
    <col min="16139" max="16139" width="3.125" style="12"/>
    <col min="16140" max="16140" width="3.125" style="12" customWidth="1"/>
    <col min="16141" max="16142" width="3.125" style="12"/>
    <col min="16143" max="16143" width="3.125" style="12" customWidth="1"/>
    <col min="16144" max="16144" width="3.75" style="12" customWidth="1"/>
    <col min="16145" max="16145" width="3.125" style="12"/>
    <col min="16146" max="16146" width="3.125" style="12" customWidth="1"/>
    <col min="16147" max="16147" width="5.5" style="12" bestFit="1" customWidth="1"/>
    <col min="16148" max="16149" width="3.125" style="12"/>
    <col min="16150" max="16150" width="7.25" style="12" customWidth="1"/>
    <col min="16151" max="16151" width="12" style="12" customWidth="1"/>
    <col min="16152" max="16154" width="3.125" style="12"/>
    <col min="16155" max="16155" width="1.75" style="12" customWidth="1"/>
    <col min="16156" max="16156" width="0.875" style="12" customWidth="1"/>
    <col min="16157" max="16157" width="4.75" style="12" customWidth="1"/>
    <col min="16158" max="16158" width="8.5" style="12" bestFit="1" customWidth="1"/>
    <col min="16159" max="16159" width="5.875" style="12" bestFit="1" customWidth="1"/>
    <col min="16160" max="16160" width="8.5" style="12" bestFit="1" customWidth="1"/>
    <col min="16161" max="16162" width="6.5" style="12" bestFit="1" customWidth="1"/>
    <col min="16163" max="16163" width="7.5" style="12" bestFit="1" customWidth="1"/>
    <col min="16164" max="16164" width="6.5" style="12" bestFit="1" customWidth="1"/>
    <col min="16165" max="16173" width="12.5" style="12" bestFit="1" customWidth="1"/>
    <col min="16174" max="16179" width="12" style="12" customWidth="1"/>
    <col min="16180" max="16182" width="6.625" style="12" customWidth="1"/>
    <col min="16183" max="16187" width="7.625" style="12" customWidth="1"/>
    <col min="16188" max="16188" width="12.75" style="12" bestFit="1" customWidth="1"/>
    <col min="16189" max="16189" width="5.125" style="12" customWidth="1"/>
    <col min="16190" max="16206" width="3.125" style="12"/>
    <col min="16207" max="16207" width="4.625" style="12" customWidth="1"/>
    <col min="16208" max="16384" width="3.125" style="12"/>
  </cols>
  <sheetData>
    <row r="1" spans="1:93" ht="18" customHeight="1">
      <c r="A1" s="401" t="s">
        <v>12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2"/>
      <c r="AB1" s="403"/>
      <c r="AC1" s="6"/>
      <c r="AD1" s="6"/>
      <c r="AE1" s="194"/>
      <c r="AF1" s="6"/>
      <c r="AG1" s="6"/>
      <c r="AH1" s="5"/>
      <c r="AI1" s="5"/>
      <c r="AJ1" s="195"/>
      <c r="AK1" s="195"/>
      <c r="AL1" s="195"/>
      <c r="AM1" s="195"/>
      <c r="AN1" s="195"/>
      <c r="AO1" s="195"/>
      <c r="AP1" s="195"/>
      <c r="AQ1" s="5"/>
      <c r="AR1" s="5"/>
      <c r="AS1" s="5"/>
      <c r="AT1" s="9"/>
      <c r="AU1" s="9"/>
      <c r="AV1" s="9"/>
      <c r="AW1" s="11"/>
      <c r="AX1" s="11"/>
      <c r="AY1" s="11"/>
      <c r="AZ1" s="196"/>
      <c r="BA1" s="196"/>
      <c r="BB1" s="196"/>
      <c r="BC1" s="11"/>
      <c r="BD1" s="11"/>
      <c r="BE1" s="11"/>
      <c r="BF1" s="11"/>
      <c r="BG1" s="11"/>
      <c r="BH1" s="470"/>
      <c r="BI1" s="470"/>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row>
    <row r="2" spans="1:93" ht="18" customHeight="1">
      <c r="A2" s="404"/>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6"/>
      <c r="AC2" s="6"/>
      <c r="AD2" s="6"/>
      <c r="AE2" s="6"/>
      <c r="AF2" s="6"/>
      <c r="AG2" s="6"/>
      <c r="AH2" s="5"/>
      <c r="AI2" s="5"/>
      <c r="AJ2" s="195"/>
      <c r="AK2" s="195"/>
      <c r="AL2" s="195"/>
      <c r="AM2" s="195"/>
      <c r="AN2" s="195"/>
      <c r="AO2" s="195"/>
      <c r="AP2" s="195"/>
      <c r="AQ2" s="5"/>
      <c r="AR2" s="5"/>
      <c r="AS2" s="5"/>
      <c r="AT2" s="9"/>
      <c r="AU2" s="9"/>
      <c r="AV2" s="9"/>
      <c r="AW2" s="11"/>
      <c r="AX2" s="11"/>
      <c r="AY2" s="11"/>
      <c r="AZ2" s="196"/>
      <c r="BA2" s="196"/>
      <c r="BB2" s="196"/>
      <c r="BC2" s="11"/>
      <c r="BD2" s="11"/>
      <c r="BE2" s="11"/>
      <c r="BF2" s="11"/>
      <c r="BG2" s="11"/>
      <c r="BH2" s="470"/>
      <c r="BI2" s="470"/>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row>
    <row r="3" spans="1:93" ht="18" customHeight="1">
      <c r="A3" s="408" t="str">
        <f>+柜体!A4:C4</f>
        <v>订单编号</v>
      </c>
      <c r="B3" s="408"/>
      <c r="C3" s="408"/>
      <c r="D3" s="472" t="str">
        <f>+柜体!D4</f>
        <v>S400374221</v>
      </c>
      <c r="E3" s="429"/>
      <c r="F3" s="429"/>
      <c r="G3" s="429"/>
      <c r="H3" s="429"/>
      <c r="I3" s="429"/>
      <c r="J3" s="429"/>
      <c r="K3" s="408" t="str">
        <f>+柜体!K3</f>
        <v>款式名称</v>
      </c>
      <c r="L3" s="408"/>
      <c r="M3" s="408"/>
      <c r="N3" s="429" t="str">
        <f>+柜体!N3</f>
        <v>左岸都市II</v>
      </c>
      <c r="O3" s="429"/>
      <c r="P3" s="429"/>
      <c r="Q3" s="429"/>
      <c r="R3" s="429"/>
      <c r="S3" s="429"/>
      <c r="T3" s="429"/>
      <c r="U3" s="408" t="str">
        <f>+柜体!U3:W3</f>
        <v>应完成日期</v>
      </c>
      <c r="V3" s="408"/>
      <c r="W3" s="408"/>
      <c r="X3" s="473" t="str">
        <f>+柜体!X3</f>
        <v>2017-</v>
      </c>
      <c r="Y3" s="473"/>
      <c r="Z3" s="473"/>
      <c r="AA3" s="473"/>
      <c r="AB3" s="473"/>
      <c r="AC3" s="474"/>
      <c r="AD3" s="475"/>
      <c r="AE3" s="475"/>
      <c r="AF3" s="475"/>
      <c r="AG3" s="475"/>
      <c r="AH3" s="5"/>
      <c r="AI3" s="5"/>
      <c r="AJ3" s="5"/>
      <c r="AK3" s="5"/>
      <c r="AL3" s="5"/>
      <c r="AM3" s="5"/>
      <c r="AN3" s="5"/>
      <c r="AO3" s="5"/>
      <c r="AP3" s="5"/>
      <c r="AQ3" s="5"/>
      <c r="AR3" s="5"/>
      <c r="AS3" s="5"/>
      <c r="AT3" s="9"/>
      <c r="AU3" s="9"/>
      <c r="AV3" s="9"/>
      <c r="AW3" s="11"/>
      <c r="AX3" s="11"/>
      <c r="AY3" s="11"/>
      <c r="AZ3" s="5"/>
      <c r="BA3" s="5"/>
      <c r="BB3" s="5"/>
      <c r="BC3" s="11"/>
      <c r="BD3" s="11"/>
      <c r="BE3" s="11"/>
      <c r="BF3" s="11"/>
      <c r="BG3" s="11"/>
      <c r="BH3" s="470"/>
      <c r="BI3" s="470"/>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row>
    <row r="4" spans="1:93" ht="18" customHeight="1">
      <c r="A4" s="408" t="str">
        <f>+柜体!A3:C3</f>
        <v>客户姓名</v>
      </c>
      <c r="B4" s="408"/>
      <c r="C4" s="408"/>
      <c r="D4" s="483" t="str">
        <f>+柜体!D3</f>
        <v>刘万兴</v>
      </c>
      <c r="E4" s="484"/>
      <c r="F4" s="484"/>
      <c r="G4" s="484"/>
      <c r="H4" s="484"/>
      <c r="I4" s="484"/>
      <c r="J4" s="485"/>
      <c r="K4" s="408" t="str">
        <f>+柜体!K4</f>
        <v>产品名称</v>
      </c>
      <c r="L4" s="408"/>
      <c r="M4" s="408"/>
      <c r="N4" s="429" t="str">
        <f>+柜体!N4</f>
        <v>壁柜</v>
      </c>
      <c r="O4" s="429"/>
      <c r="P4" s="429"/>
      <c r="Q4" s="429"/>
      <c r="R4" s="429"/>
      <c r="S4" s="429"/>
      <c r="T4" s="429"/>
      <c r="U4" s="408" t="str">
        <f>+柜体!U4:W4</f>
        <v>销售点</v>
      </c>
      <c r="V4" s="408"/>
      <c r="W4" s="408"/>
      <c r="X4" s="429" t="str">
        <f>+柜体!X4</f>
        <v>天津</v>
      </c>
      <c r="Y4" s="429"/>
      <c r="Z4" s="429"/>
      <c r="AA4" s="429"/>
      <c r="AB4" s="429"/>
      <c r="AC4" s="476"/>
      <c r="AD4" s="477"/>
      <c r="AE4" s="477"/>
      <c r="AF4" s="477"/>
      <c r="AG4" s="477"/>
      <c r="AH4" s="5"/>
      <c r="AI4" s="5"/>
      <c r="AJ4" s="5"/>
      <c r="AK4" s="5"/>
      <c r="AL4" s="5"/>
      <c r="AM4" s="5"/>
      <c r="AN4" s="5"/>
      <c r="AO4" s="5"/>
      <c r="AP4" s="5"/>
      <c r="AQ4" s="5"/>
      <c r="AR4" s="5"/>
      <c r="AS4" s="5"/>
      <c r="AT4" s="9"/>
      <c r="AU4" s="9"/>
      <c r="AV4" s="9"/>
      <c r="AW4" s="11"/>
      <c r="AX4" s="11"/>
      <c r="AY4" s="11"/>
      <c r="AZ4" s="5"/>
      <c r="BA4" s="5"/>
      <c r="BB4" s="5"/>
      <c r="BC4" s="11"/>
      <c r="BD4" s="11"/>
      <c r="BE4" s="11"/>
      <c r="BF4" s="11"/>
      <c r="BG4" s="11"/>
      <c r="BH4" s="471"/>
      <c r="BI4" s="47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row>
    <row r="5" spans="1:93" ht="18" customHeight="1">
      <c r="A5" s="408" t="s">
        <v>279</v>
      </c>
      <c r="B5" s="408"/>
      <c r="C5" s="408"/>
      <c r="D5" s="469" t="s">
        <v>740</v>
      </c>
      <c r="E5" s="469"/>
      <c r="F5" s="469"/>
      <c r="G5" s="469"/>
      <c r="H5" s="469"/>
      <c r="I5" s="469"/>
      <c r="J5" s="469"/>
      <c r="K5" s="469"/>
      <c r="L5" s="469"/>
      <c r="M5" s="469"/>
      <c r="N5" s="469"/>
      <c r="O5" s="469"/>
      <c r="P5" s="469"/>
      <c r="Q5" s="469"/>
      <c r="R5" s="469"/>
      <c r="S5" s="469"/>
      <c r="T5" s="469"/>
      <c r="U5" s="429" t="s">
        <v>280</v>
      </c>
      <c r="V5" s="429"/>
      <c r="W5" s="429"/>
      <c r="X5" s="429">
        <f>+柜体!X5</f>
        <v>0</v>
      </c>
      <c r="Y5" s="429"/>
      <c r="Z5" s="429"/>
      <c r="AA5" s="429"/>
      <c r="AB5" s="429"/>
      <c r="AC5" s="430" t="s">
        <v>568</v>
      </c>
      <c r="AD5" s="421"/>
      <c r="AE5" s="421"/>
      <c r="AF5" s="421"/>
      <c r="AG5" s="421"/>
      <c r="AH5" s="478" t="s">
        <v>281</v>
      </c>
      <c r="AI5" s="479"/>
      <c r="AJ5" s="480"/>
      <c r="AK5" s="478" t="s">
        <v>282</v>
      </c>
      <c r="AL5" s="479"/>
      <c r="AM5" s="479"/>
      <c r="AN5" s="479"/>
      <c r="AO5" s="479"/>
      <c r="AP5" s="479"/>
      <c r="AQ5" s="479"/>
      <c r="AR5" s="479"/>
      <c r="AS5" s="480"/>
      <c r="AT5" s="392" t="s">
        <v>582</v>
      </c>
      <c r="AU5" s="393"/>
      <c r="AV5" s="393"/>
      <c r="AW5" s="393"/>
      <c r="AX5" s="393"/>
      <c r="AY5" s="399"/>
      <c r="AZ5" s="431" t="s">
        <v>283</v>
      </c>
      <c r="BA5" s="432"/>
      <c r="BB5" s="432"/>
      <c r="BC5" s="394" t="s">
        <v>584</v>
      </c>
      <c r="BD5" s="394"/>
      <c r="BE5" s="394"/>
      <c r="BF5" s="394"/>
      <c r="BG5" s="394"/>
      <c r="BH5" s="13"/>
      <c r="BI5" s="13"/>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row>
    <row r="6" spans="1:93" ht="18" customHeight="1">
      <c r="A6" s="419" t="s">
        <v>8</v>
      </c>
      <c r="B6" s="419"/>
      <c r="C6" s="419" t="s">
        <v>202</v>
      </c>
      <c r="D6" s="419"/>
      <c r="E6" s="419"/>
      <c r="F6" s="419" t="s">
        <v>2</v>
      </c>
      <c r="G6" s="419"/>
      <c r="H6" s="419"/>
      <c r="I6" s="419"/>
      <c r="J6" s="419"/>
      <c r="K6" s="419"/>
      <c r="L6" s="419"/>
      <c r="M6" s="419" t="s">
        <v>203</v>
      </c>
      <c r="N6" s="419"/>
      <c r="O6" s="419"/>
      <c r="P6" s="419"/>
      <c r="Q6" s="419" t="s">
        <v>204</v>
      </c>
      <c r="R6" s="419"/>
      <c r="S6" s="419" t="s">
        <v>11</v>
      </c>
      <c r="T6" s="419"/>
      <c r="U6" s="419"/>
      <c r="V6" s="419"/>
      <c r="W6" s="419"/>
      <c r="X6" s="419" t="s">
        <v>9</v>
      </c>
      <c r="Y6" s="419"/>
      <c r="Z6" s="419"/>
      <c r="AA6" s="419"/>
      <c r="AB6" s="419"/>
      <c r="AC6" s="420" t="s">
        <v>286</v>
      </c>
      <c r="AD6" s="420" t="s">
        <v>285</v>
      </c>
      <c r="AE6" s="420" t="s">
        <v>287</v>
      </c>
      <c r="AF6" s="422" t="s">
        <v>48</v>
      </c>
      <c r="AG6" s="422" t="s">
        <v>207</v>
      </c>
      <c r="AH6" s="482" t="s">
        <v>288</v>
      </c>
      <c r="AI6" s="482" t="s">
        <v>289</v>
      </c>
      <c r="AJ6" s="482" t="s">
        <v>291</v>
      </c>
      <c r="AK6" s="481" t="s">
        <v>292</v>
      </c>
      <c r="AL6" s="481" t="s">
        <v>293</v>
      </c>
      <c r="AM6" s="481" t="s">
        <v>294</v>
      </c>
      <c r="AN6" s="481" t="s">
        <v>295</v>
      </c>
      <c r="AO6" s="481" t="s">
        <v>296</v>
      </c>
      <c r="AP6" s="481" t="s">
        <v>297</v>
      </c>
      <c r="AQ6" s="481" t="s">
        <v>299</v>
      </c>
      <c r="AR6" s="481" t="s">
        <v>300</v>
      </c>
      <c r="AS6" s="481" t="s">
        <v>301</v>
      </c>
      <c r="AT6" s="394" t="s">
        <v>594</v>
      </c>
      <c r="AU6" s="394" t="s">
        <v>595</v>
      </c>
      <c r="AV6" s="394" t="s">
        <v>596</v>
      </c>
      <c r="AW6" s="395" t="s">
        <v>597</v>
      </c>
      <c r="AX6" s="395" t="s">
        <v>598</v>
      </c>
      <c r="AY6" s="395" t="s">
        <v>599</v>
      </c>
      <c r="AZ6" s="493" t="s">
        <v>302</v>
      </c>
      <c r="BA6" s="493" t="s">
        <v>303</v>
      </c>
      <c r="BB6" s="494" t="s">
        <v>304</v>
      </c>
      <c r="BC6" s="395" t="s">
        <v>603</v>
      </c>
      <c r="BD6" s="395" t="s">
        <v>604</v>
      </c>
      <c r="BE6" s="395" t="s">
        <v>605</v>
      </c>
      <c r="BF6" s="395" t="s">
        <v>606</v>
      </c>
      <c r="BG6" s="395" t="s">
        <v>607</v>
      </c>
      <c r="BH6" s="397" t="s">
        <v>395</v>
      </c>
      <c r="BI6" s="397" t="s">
        <v>396</v>
      </c>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row>
    <row r="7" spans="1:93" ht="18" customHeight="1">
      <c r="A7" s="419"/>
      <c r="B7" s="419"/>
      <c r="C7" s="419"/>
      <c r="D7" s="419"/>
      <c r="E7" s="419"/>
      <c r="F7" s="419" t="s">
        <v>308</v>
      </c>
      <c r="G7" s="419"/>
      <c r="H7" s="419" t="s">
        <v>2</v>
      </c>
      <c r="I7" s="419"/>
      <c r="J7" s="419"/>
      <c r="K7" s="419" t="s">
        <v>309</v>
      </c>
      <c r="L7" s="419"/>
      <c r="M7" s="419" t="s">
        <v>310</v>
      </c>
      <c r="N7" s="419"/>
      <c r="O7" s="419" t="s">
        <v>311</v>
      </c>
      <c r="P7" s="419"/>
      <c r="Q7" s="419"/>
      <c r="R7" s="419"/>
      <c r="S7" s="419"/>
      <c r="T7" s="419"/>
      <c r="U7" s="419"/>
      <c r="V7" s="419"/>
      <c r="W7" s="419"/>
      <c r="X7" s="419"/>
      <c r="Y7" s="419"/>
      <c r="Z7" s="419"/>
      <c r="AA7" s="419"/>
      <c r="AB7" s="419"/>
      <c r="AC7" s="421"/>
      <c r="AD7" s="421"/>
      <c r="AE7" s="421"/>
      <c r="AF7" s="423"/>
      <c r="AG7" s="423"/>
      <c r="AH7" s="482"/>
      <c r="AI7" s="482"/>
      <c r="AJ7" s="482"/>
      <c r="AK7" s="481"/>
      <c r="AL7" s="481"/>
      <c r="AM7" s="481"/>
      <c r="AN7" s="481"/>
      <c r="AO7" s="481"/>
      <c r="AP7" s="481"/>
      <c r="AQ7" s="481"/>
      <c r="AR7" s="481"/>
      <c r="AS7" s="481"/>
      <c r="AT7" s="394"/>
      <c r="AU7" s="394"/>
      <c r="AV7" s="394"/>
      <c r="AW7" s="395"/>
      <c r="AX7" s="395"/>
      <c r="AY7" s="395"/>
      <c r="AZ7" s="493"/>
      <c r="BA7" s="493"/>
      <c r="BB7" s="494"/>
      <c r="BC7" s="395"/>
      <c r="BD7" s="395"/>
      <c r="BE7" s="395"/>
      <c r="BF7" s="395"/>
      <c r="BG7" s="395"/>
      <c r="BH7" s="398"/>
      <c r="BI7" s="398"/>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row>
    <row r="8" spans="1:93" ht="17.45" customHeight="1">
      <c r="A8" s="419">
        <v>1</v>
      </c>
      <c r="B8" s="419"/>
      <c r="C8" s="486" t="s">
        <v>743</v>
      </c>
      <c r="D8" s="486"/>
      <c r="E8" s="486"/>
      <c r="F8" s="434">
        <v>18</v>
      </c>
      <c r="G8" s="434"/>
      <c r="H8" s="487" t="str">
        <f>+IF(OR(C8&gt;0),$V$35,"")</f>
        <v>深胡桃</v>
      </c>
      <c r="I8" s="488"/>
      <c r="J8" s="489"/>
      <c r="K8" s="487" t="str">
        <f>+IF(OR(C8&gt;0),"免漆","")</f>
        <v>免漆</v>
      </c>
      <c r="L8" s="489"/>
      <c r="M8" s="434">
        <v>372</v>
      </c>
      <c r="N8" s="434"/>
      <c r="O8" s="495">
        <f>997-2-1</f>
        <v>994</v>
      </c>
      <c r="P8" s="495"/>
      <c r="Q8" s="495">
        <v>2</v>
      </c>
      <c r="R8" s="495"/>
      <c r="S8" s="490" t="s">
        <v>510</v>
      </c>
      <c r="T8" s="491"/>
      <c r="U8" s="491"/>
      <c r="V8" s="491"/>
      <c r="W8" s="492"/>
      <c r="X8" s="444"/>
      <c r="Y8" s="445"/>
      <c r="Z8" s="445"/>
      <c r="AA8" s="445"/>
      <c r="AB8" s="446"/>
      <c r="AC8" s="14">
        <f t="shared" ref="AC8:AC24" si="0">IF(BI8&gt;0,Q8,"")</f>
        <v>2</v>
      </c>
      <c r="AD8" s="15">
        <f>IF(Q8&lt;&gt;"",Q8,"")</f>
        <v>2</v>
      </c>
      <c r="AE8" s="15">
        <f>IF(OR(C8="背板",C8="加高背板",C8="备用条",C8="垫板",C8="竖垫板",C8="上垫板",C8="转角背板",C8="屉底"),"",Q8)</f>
        <v>2</v>
      </c>
      <c r="AF8" s="16">
        <f>IF(F8&gt;11,M8*O8*Q8/1000000,"")</f>
        <v>0.73953599999999997</v>
      </c>
      <c r="AG8" s="16">
        <f>IF(F8&gt;11,M8*O8*Q8/1000000/1.22/2.44/0.83,"")</f>
        <v>0.29931712876769107</v>
      </c>
      <c r="AH8" s="197" t="str">
        <f>IF(F8=25,AG8,"")</f>
        <v/>
      </c>
      <c r="AI8" s="197">
        <f>IF(F8=18,AG8,"")</f>
        <v>0.29931712876769107</v>
      </c>
      <c r="AJ8" s="197" t="str">
        <f>IF(F8=12,AG8,"")</f>
        <v/>
      </c>
      <c r="AK8" s="279" t="str">
        <f t="shared" ref="AK8:AK24" si="1">+IF(OR(F8=25),BC8,"")</f>
        <v/>
      </c>
      <c r="AL8" s="279" t="str">
        <f t="shared" ref="AL8:AL24" si="2">+IF(OR(F8=25),BD8,"")</f>
        <v/>
      </c>
      <c r="AM8" s="279" t="str">
        <f t="shared" ref="AM8:AM24" si="3">+IF(OR(F8=25),BF8,"")</f>
        <v/>
      </c>
      <c r="AN8" s="279">
        <f t="shared" ref="AN8:AN24" si="4">+IF(OR(F8=18),BC8,"")</f>
        <v>5.944</v>
      </c>
      <c r="AO8" s="279" t="str">
        <f t="shared" ref="AO8:AO24" si="5">+IF(OR(F8=18),BD8,"")</f>
        <v/>
      </c>
      <c r="AP8" s="279" t="str">
        <f t="shared" ref="AP8:AP24" si="6">+IF(OR(F8=18),BF8,"")</f>
        <v/>
      </c>
      <c r="AQ8" s="279" t="str">
        <f t="shared" ref="AQ8:AQ24" si="7">+IF(OR(F8=12),BC8,"")</f>
        <v/>
      </c>
      <c r="AR8" s="279" t="str">
        <f t="shared" ref="AR8:AR24" si="8">+IF(OR(F8=12),BD8,"")</f>
        <v/>
      </c>
      <c r="AS8" s="279" t="str">
        <f t="shared" ref="AS8:AS24" si="9">+IF(OR(F8=12),BF8,"")</f>
        <v/>
      </c>
      <c r="AT8" s="279" t="str">
        <f t="shared" ref="AT8:AT24" si="10">+IF(OR(F8=25),BG8,"")</f>
        <v/>
      </c>
      <c r="AU8" s="279" t="str">
        <f t="shared" ref="AU8:AU24" si="11">+IF(OR(F8=25),BE8,"")</f>
        <v/>
      </c>
      <c r="AV8" s="279" t="str">
        <f t="shared" ref="AV8:AV24" si="12">+IF(OR(F8=18),BG8,"")</f>
        <v/>
      </c>
      <c r="AW8" s="279" t="str">
        <f t="shared" ref="AW8:AW24" si="13">+IF(OR(F8=18),BE8,"")</f>
        <v/>
      </c>
      <c r="AX8" s="279" t="str">
        <f t="shared" ref="AX8:AX24" si="14">+IF(OR(F8=12),BG8,"")</f>
        <v/>
      </c>
      <c r="AY8" s="279" t="str">
        <f t="shared" ref="AY8:AY24" si="15">+IF(OR(F8=12),BE8,"")</f>
        <v/>
      </c>
      <c r="AZ8" s="18">
        <f>(IF(M8&lt;=230,290*2,(M8+60)*2)+IF(O8&lt;=230,290*2,(O8+60)*2))*Q8/1000</f>
        <v>5.944</v>
      </c>
      <c r="BA8" s="18">
        <f>IF(O8&lt;=230,290,O8+60)*Q8/1000</f>
        <v>2.1080000000000001</v>
      </c>
      <c r="BB8" s="19">
        <f>IF(M8&lt;=230,290*2,(M8+60)*2)*Q8/1000+IF(O8&lt;=230,290,(O8+60))*Q8/1000</f>
        <v>3.8360000000000003</v>
      </c>
      <c r="BC8" s="275">
        <f t="shared" ref="BC8:BC24" si="16">+IF(OR(S8="四周封同色1.0PVC",S8="两长边封同色1.0PVC",S8="两长边封同色1.0PVC"),AZ8,"")</f>
        <v>5.944</v>
      </c>
      <c r="BD8" s="275" t="str">
        <f t="shared" ref="BD8:BD24" si="17">+IF(OR(S8="看面封同色1.0PVC，三边封同色0.4PVC",S8="一长边封同色1.0PVC",S8="一长边封同色1.0PVC。三边封同色0.4PVC。"),BA8,"")</f>
        <v/>
      </c>
      <c r="BE8" s="20" t="str">
        <f t="shared" ref="BE8:BE24" si="18">+IF(OR(S8="看面封同色1.0PVC，三边封同色0.4PVC",S8="一长边封同色1.0PVC。三边封同色0.4PVC。"),BB8,"")</f>
        <v/>
      </c>
      <c r="BF8" s="20" t="str">
        <f>+IF(OR(S8="一长边封同色1.0PVC，三边不封边",S8="一边宽度尺寸方向封同色1.0PVC"),BA8,"")</f>
        <v/>
      </c>
      <c r="BG8" s="275" t="str">
        <f t="shared" ref="BG8:BG24" si="19">+IF(OR(S8="四周封同色0.4PVC"),AZ8,"")</f>
        <v/>
      </c>
      <c r="BH8" s="13" t="str">
        <f t="shared" ref="BH8:BH24" si="20">+IF(OR(F8&gt;36),AZ8,"")</f>
        <v/>
      </c>
      <c r="BI8" s="13">
        <f>SUM(BC8:BG8)</f>
        <v>5.944</v>
      </c>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row>
    <row r="9" spans="1:93" ht="17.45" customHeight="1">
      <c r="A9" s="419">
        <v>2</v>
      </c>
      <c r="B9" s="419"/>
      <c r="C9" s="486" t="s">
        <v>743</v>
      </c>
      <c r="D9" s="486"/>
      <c r="E9" s="486"/>
      <c r="F9" s="434">
        <v>18</v>
      </c>
      <c r="G9" s="434"/>
      <c r="H9" s="487" t="str">
        <f>+IF(OR(C9&gt;0),$V$35,"")</f>
        <v>深胡桃</v>
      </c>
      <c r="I9" s="488"/>
      <c r="J9" s="489"/>
      <c r="K9" s="487" t="str">
        <f>+IF(OR(C9&gt;0),"免漆","")</f>
        <v>免漆</v>
      </c>
      <c r="L9" s="489"/>
      <c r="M9" s="434">
        <v>372</v>
      </c>
      <c r="N9" s="434"/>
      <c r="O9" s="447">
        <f>1290-5-1</f>
        <v>1284</v>
      </c>
      <c r="P9" s="448"/>
      <c r="Q9" s="434">
        <v>2</v>
      </c>
      <c r="R9" s="434"/>
      <c r="S9" s="490" t="s">
        <v>510</v>
      </c>
      <c r="T9" s="491"/>
      <c r="U9" s="491"/>
      <c r="V9" s="491"/>
      <c r="W9" s="492"/>
      <c r="X9" s="444"/>
      <c r="Y9" s="445"/>
      <c r="Z9" s="445"/>
      <c r="AA9" s="445"/>
      <c r="AB9" s="446"/>
      <c r="AC9" s="14">
        <f t="shared" si="0"/>
        <v>2</v>
      </c>
      <c r="AD9" s="15">
        <f t="shared" ref="AD9:AD24" si="21">IF(Q9&lt;&gt;"",Q9,"")</f>
        <v>2</v>
      </c>
      <c r="AE9" s="15">
        <f t="shared" ref="AE9:AE24" si="22">IF(OR(C9="背板",C9="加高背板",C9="备用条",C9="垫板",C9="竖垫板",C9="上垫板",C9="转角背板",C9="屉底"),"",Q9)</f>
        <v>2</v>
      </c>
      <c r="AF9" s="16">
        <f t="shared" ref="AF9:AF24" si="23">IF(F9&gt;11,M9*O9*Q9/1000000,"")</f>
        <v>0.95529600000000003</v>
      </c>
      <c r="AG9" s="16">
        <f t="shared" ref="AG9:AG24" si="24">IF(F9&gt;11,M9*O9*Q9/1000000/1.22/2.44/0.83,"")</f>
        <v>0.38664305164760093</v>
      </c>
      <c r="AH9" s="197" t="str">
        <f t="shared" ref="AH9:AH24" si="25">IF(F9=25,AG9,"")</f>
        <v/>
      </c>
      <c r="AI9" s="197">
        <f t="shared" ref="AI9:AI24" si="26">IF(F9=18,AG9,"")</f>
        <v>0.38664305164760093</v>
      </c>
      <c r="AJ9" s="197" t="str">
        <f t="shared" ref="AJ9:AJ24" si="27">IF(F9=12,AG9,"")</f>
        <v/>
      </c>
      <c r="AK9" s="279" t="str">
        <f t="shared" si="1"/>
        <v/>
      </c>
      <c r="AL9" s="279" t="str">
        <f t="shared" si="2"/>
        <v/>
      </c>
      <c r="AM9" s="279" t="str">
        <f t="shared" si="3"/>
        <v/>
      </c>
      <c r="AN9" s="279">
        <f t="shared" si="4"/>
        <v>7.1040000000000001</v>
      </c>
      <c r="AO9" s="279" t="str">
        <f t="shared" si="5"/>
        <v/>
      </c>
      <c r="AP9" s="279" t="str">
        <f t="shared" si="6"/>
        <v/>
      </c>
      <c r="AQ9" s="279" t="str">
        <f t="shared" si="7"/>
        <v/>
      </c>
      <c r="AR9" s="279" t="str">
        <f t="shared" si="8"/>
        <v/>
      </c>
      <c r="AS9" s="279" t="str">
        <f t="shared" si="9"/>
        <v/>
      </c>
      <c r="AT9" s="279" t="str">
        <f t="shared" si="10"/>
        <v/>
      </c>
      <c r="AU9" s="279" t="str">
        <f t="shared" si="11"/>
        <v/>
      </c>
      <c r="AV9" s="279" t="str">
        <f t="shared" si="12"/>
        <v/>
      </c>
      <c r="AW9" s="279" t="str">
        <f t="shared" si="13"/>
        <v/>
      </c>
      <c r="AX9" s="279" t="str">
        <f t="shared" si="14"/>
        <v/>
      </c>
      <c r="AY9" s="279" t="str">
        <f t="shared" si="15"/>
        <v/>
      </c>
      <c r="AZ9" s="18">
        <f t="shared" ref="AZ9:AZ24" si="28">(IF(M9&lt;=230,290*2,(M9+60)*2)+IF(O9&lt;=230,290*2,(O9+60)*2))*Q9/1000</f>
        <v>7.1040000000000001</v>
      </c>
      <c r="BA9" s="18">
        <f t="shared" ref="BA9:BA24" si="29">IF(O9&lt;=230,290,O9+60)*Q9/1000</f>
        <v>2.6880000000000002</v>
      </c>
      <c r="BB9" s="19">
        <f t="shared" ref="BB9:BB24" si="30">IF(M9&lt;=230,290*2,(M9+60)*2)*Q9/1000+IF(O9&lt;=230,290,(O9+60))*Q9/1000</f>
        <v>4.4160000000000004</v>
      </c>
      <c r="BC9" s="275">
        <f t="shared" si="16"/>
        <v>7.1040000000000001</v>
      </c>
      <c r="BD9" s="275" t="str">
        <f t="shared" si="17"/>
        <v/>
      </c>
      <c r="BE9" s="20" t="str">
        <f t="shared" si="18"/>
        <v/>
      </c>
      <c r="BF9" s="20" t="str">
        <f t="shared" ref="BF9:BF24" si="31">+IF(OR(S9="一长边封同色1.0PVC，三边不封边",S9="一边宽度尺寸方向封同色1.0PVC"),BA9,"")</f>
        <v/>
      </c>
      <c r="BG9" s="275" t="str">
        <f t="shared" si="19"/>
        <v/>
      </c>
      <c r="BH9" s="13" t="str">
        <f t="shared" si="20"/>
        <v/>
      </c>
      <c r="BI9" s="13">
        <f t="shared" ref="BI9:BI24" si="32">SUM(BC9:BG9)</f>
        <v>7.1040000000000001</v>
      </c>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row>
    <row r="10" spans="1:93" ht="17.45" customHeight="1">
      <c r="A10" s="419">
        <v>3</v>
      </c>
      <c r="B10" s="419"/>
      <c r="C10" s="486" t="s">
        <v>743</v>
      </c>
      <c r="D10" s="486"/>
      <c r="E10" s="486"/>
      <c r="F10" s="434">
        <v>18</v>
      </c>
      <c r="G10" s="434"/>
      <c r="H10" s="487" t="str">
        <f t="shared" ref="H10:H24" si="33">+IF(OR(C10&gt;0),$V$35,"")</f>
        <v>深胡桃</v>
      </c>
      <c r="I10" s="488"/>
      <c r="J10" s="489"/>
      <c r="K10" s="487" t="str">
        <f t="shared" ref="K10:K23" si="34">+IF(OR(C10&gt;0),"免漆","")</f>
        <v>免漆</v>
      </c>
      <c r="L10" s="489"/>
      <c r="M10" s="434">
        <v>372</v>
      </c>
      <c r="N10" s="434"/>
      <c r="O10" s="434">
        <f>997-2-1</f>
        <v>994</v>
      </c>
      <c r="P10" s="434"/>
      <c r="Q10" s="434">
        <v>1</v>
      </c>
      <c r="R10" s="434"/>
      <c r="S10" s="490" t="s">
        <v>510</v>
      </c>
      <c r="T10" s="491"/>
      <c r="U10" s="491"/>
      <c r="V10" s="491"/>
      <c r="W10" s="492"/>
      <c r="X10" s="441"/>
      <c r="Y10" s="442"/>
      <c r="Z10" s="442"/>
      <c r="AA10" s="442"/>
      <c r="AB10" s="443"/>
      <c r="AC10" s="14">
        <f t="shared" si="0"/>
        <v>1</v>
      </c>
      <c r="AD10" s="15">
        <f t="shared" si="21"/>
        <v>1</v>
      </c>
      <c r="AE10" s="15">
        <f t="shared" si="22"/>
        <v>1</v>
      </c>
      <c r="AF10" s="16">
        <f t="shared" si="23"/>
        <v>0.36976799999999999</v>
      </c>
      <c r="AG10" s="16">
        <f t="shared" si="24"/>
        <v>0.14965856438384553</v>
      </c>
      <c r="AH10" s="197" t="str">
        <f t="shared" si="25"/>
        <v/>
      </c>
      <c r="AI10" s="197">
        <f t="shared" si="26"/>
        <v>0.14965856438384553</v>
      </c>
      <c r="AJ10" s="197" t="str">
        <f t="shared" si="27"/>
        <v/>
      </c>
      <c r="AK10" s="279" t="str">
        <f t="shared" si="1"/>
        <v/>
      </c>
      <c r="AL10" s="279" t="str">
        <f t="shared" si="2"/>
        <v/>
      </c>
      <c r="AM10" s="279" t="str">
        <f t="shared" si="3"/>
        <v/>
      </c>
      <c r="AN10" s="279">
        <f t="shared" si="4"/>
        <v>2.972</v>
      </c>
      <c r="AO10" s="279" t="str">
        <f t="shared" si="5"/>
        <v/>
      </c>
      <c r="AP10" s="279" t="str">
        <f t="shared" si="6"/>
        <v/>
      </c>
      <c r="AQ10" s="279" t="str">
        <f t="shared" si="7"/>
        <v/>
      </c>
      <c r="AR10" s="279" t="str">
        <f t="shared" si="8"/>
        <v/>
      </c>
      <c r="AS10" s="279" t="str">
        <f t="shared" si="9"/>
        <v/>
      </c>
      <c r="AT10" s="279" t="str">
        <f t="shared" si="10"/>
        <v/>
      </c>
      <c r="AU10" s="279" t="str">
        <f t="shared" si="11"/>
        <v/>
      </c>
      <c r="AV10" s="279" t="str">
        <f t="shared" si="12"/>
        <v/>
      </c>
      <c r="AW10" s="279" t="str">
        <f t="shared" si="13"/>
        <v/>
      </c>
      <c r="AX10" s="279" t="str">
        <f t="shared" si="14"/>
        <v/>
      </c>
      <c r="AY10" s="279" t="str">
        <f t="shared" si="15"/>
        <v/>
      </c>
      <c r="AZ10" s="18">
        <f t="shared" si="28"/>
        <v>2.972</v>
      </c>
      <c r="BA10" s="18">
        <f t="shared" si="29"/>
        <v>1.054</v>
      </c>
      <c r="BB10" s="19">
        <f t="shared" si="30"/>
        <v>1.9180000000000001</v>
      </c>
      <c r="BC10" s="275">
        <f t="shared" si="16"/>
        <v>2.972</v>
      </c>
      <c r="BD10" s="275" t="str">
        <f t="shared" si="17"/>
        <v/>
      </c>
      <c r="BE10" s="20" t="str">
        <f t="shared" si="18"/>
        <v/>
      </c>
      <c r="BF10" s="20" t="str">
        <f t="shared" si="31"/>
        <v/>
      </c>
      <c r="BG10" s="275" t="str">
        <f t="shared" si="19"/>
        <v/>
      </c>
      <c r="BH10" s="13" t="str">
        <f t="shared" si="20"/>
        <v/>
      </c>
      <c r="BI10" s="13">
        <f t="shared" si="32"/>
        <v>2.972</v>
      </c>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row>
    <row r="11" spans="1:93" ht="17.45" customHeight="1">
      <c r="A11" s="419">
        <v>4</v>
      </c>
      <c r="B11" s="419"/>
      <c r="C11" s="486" t="s">
        <v>743</v>
      </c>
      <c r="D11" s="486"/>
      <c r="E11" s="486"/>
      <c r="F11" s="434">
        <v>18</v>
      </c>
      <c r="G11" s="434"/>
      <c r="H11" s="487" t="str">
        <f t="shared" si="33"/>
        <v>深胡桃</v>
      </c>
      <c r="I11" s="488"/>
      <c r="J11" s="489"/>
      <c r="K11" s="487" t="str">
        <f t="shared" si="34"/>
        <v>免漆</v>
      </c>
      <c r="L11" s="489"/>
      <c r="M11" s="434">
        <v>372</v>
      </c>
      <c r="N11" s="434"/>
      <c r="O11" s="434">
        <f>913-2-1</f>
        <v>910</v>
      </c>
      <c r="P11" s="434"/>
      <c r="Q11" s="434">
        <v>1</v>
      </c>
      <c r="R11" s="434"/>
      <c r="S11" s="490" t="s">
        <v>510</v>
      </c>
      <c r="T11" s="491"/>
      <c r="U11" s="491"/>
      <c r="V11" s="491"/>
      <c r="W11" s="492"/>
      <c r="X11" s="441"/>
      <c r="Y11" s="442"/>
      <c r="Z11" s="442"/>
      <c r="AA11" s="442"/>
      <c r="AB11" s="443"/>
      <c r="AC11" s="14">
        <f t="shared" si="0"/>
        <v>1</v>
      </c>
      <c r="AD11" s="15">
        <f t="shared" si="21"/>
        <v>1</v>
      </c>
      <c r="AE11" s="15">
        <f t="shared" si="22"/>
        <v>1</v>
      </c>
      <c r="AF11" s="16">
        <f t="shared" si="23"/>
        <v>0.33851999999999999</v>
      </c>
      <c r="AG11" s="16">
        <f t="shared" si="24"/>
        <v>0.13701136175985856</v>
      </c>
      <c r="AH11" s="197" t="str">
        <f t="shared" si="25"/>
        <v/>
      </c>
      <c r="AI11" s="197">
        <f t="shared" si="26"/>
        <v>0.13701136175985856</v>
      </c>
      <c r="AJ11" s="197" t="str">
        <f t="shared" si="27"/>
        <v/>
      </c>
      <c r="AK11" s="279" t="str">
        <f t="shared" si="1"/>
        <v/>
      </c>
      <c r="AL11" s="279" t="str">
        <f t="shared" si="2"/>
        <v/>
      </c>
      <c r="AM11" s="279" t="str">
        <f t="shared" si="3"/>
        <v/>
      </c>
      <c r="AN11" s="279">
        <f t="shared" si="4"/>
        <v>2.8039999999999998</v>
      </c>
      <c r="AO11" s="279" t="str">
        <f t="shared" si="5"/>
        <v/>
      </c>
      <c r="AP11" s="279" t="str">
        <f t="shared" si="6"/>
        <v/>
      </c>
      <c r="AQ11" s="279" t="str">
        <f t="shared" si="7"/>
        <v/>
      </c>
      <c r="AR11" s="279" t="str">
        <f t="shared" si="8"/>
        <v/>
      </c>
      <c r="AS11" s="279" t="str">
        <f t="shared" si="9"/>
        <v/>
      </c>
      <c r="AT11" s="279" t="str">
        <f t="shared" si="10"/>
        <v/>
      </c>
      <c r="AU11" s="279" t="str">
        <f t="shared" si="11"/>
        <v/>
      </c>
      <c r="AV11" s="279" t="str">
        <f t="shared" si="12"/>
        <v/>
      </c>
      <c r="AW11" s="279" t="str">
        <f t="shared" si="13"/>
        <v/>
      </c>
      <c r="AX11" s="279" t="str">
        <f t="shared" si="14"/>
        <v/>
      </c>
      <c r="AY11" s="279" t="str">
        <f t="shared" si="15"/>
        <v/>
      </c>
      <c r="AZ11" s="18">
        <f t="shared" si="28"/>
        <v>2.8039999999999998</v>
      </c>
      <c r="BA11" s="18">
        <f t="shared" si="29"/>
        <v>0.97</v>
      </c>
      <c r="BB11" s="19">
        <f t="shared" si="30"/>
        <v>1.8340000000000001</v>
      </c>
      <c r="BC11" s="275">
        <f t="shared" si="16"/>
        <v>2.8039999999999998</v>
      </c>
      <c r="BD11" s="275" t="str">
        <f t="shared" si="17"/>
        <v/>
      </c>
      <c r="BE11" s="20" t="str">
        <f t="shared" si="18"/>
        <v/>
      </c>
      <c r="BF11" s="20" t="str">
        <f t="shared" si="31"/>
        <v/>
      </c>
      <c r="BG11" s="275" t="str">
        <f t="shared" si="19"/>
        <v/>
      </c>
      <c r="BH11" s="13" t="str">
        <f t="shared" si="20"/>
        <v/>
      </c>
      <c r="BI11" s="13">
        <f t="shared" si="32"/>
        <v>2.8039999999999998</v>
      </c>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row>
    <row r="12" spans="1:93" ht="17.45" customHeight="1">
      <c r="A12" s="419">
        <v>5</v>
      </c>
      <c r="B12" s="419"/>
      <c r="C12" s="434"/>
      <c r="D12" s="434"/>
      <c r="E12" s="434"/>
      <c r="F12" s="434"/>
      <c r="G12" s="434"/>
      <c r="H12" s="487" t="str">
        <f t="shared" si="33"/>
        <v/>
      </c>
      <c r="I12" s="488"/>
      <c r="J12" s="489"/>
      <c r="K12" s="487" t="str">
        <f t="shared" si="34"/>
        <v/>
      </c>
      <c r="L12" s="489"/>
      <c r="M12" s="434"/>
      <c r="N12" s="434"/>
      <c r="O12" s="434"/>
      <c r="P12" s="434"/>
      <c r="Q12" s="434"/>
      <c r="R12" s="434"/>
      <c r="S12" s="490"/>
      <c r="T12" s="491"/>
      <c r="U12" s="491"/>
      <c r="V12" s="491"/>
      <c r="W12" s="492"/>
      <c r="X12" s="441" t="str">
        <f>+IF(OR(C12="立栅")," 打排孔","")</f>
        <v/>
      </c>
      <c r="Y12" s="442"/>
      <c r="Z12" s="442"/>
      <c r="AA12" s="442"/>
      <c r="AB12" s="443"/>
      <c r="AC12" s="14" t="str">
        <f t="shared" si="0"/>
        <v/>
      </c>
      <c r="AD12" s="15" t="str">
        <f t="shared" si="21"/>
        <v/>
      </c>
      <c r="AE12" s="15">
        <f t="shared" si="22"/>
        <v>0</v>
      </c>
      <c r="AF12" s="16" t="str">
        <f t="shared" si="23"/>
        <v/>
      </c>
      <c r="AG12" s="16" t="str">
        <f t="shared" si="24"/>
        <v/>
      </c>
      <c r="AH12" s="197" t="str">
        <f t="shared" si="25"/>
        <v/>
      </c>
      <c r="AI12" s="197" t="str">
        <f t="shared" si="26"/>
        <v/>
      </c>
      <c r="AJ12" s="197" t="str">
        <f t="shared" si="27"/>
        <v/>
      </c>
      <c r="AK12" s="279" t="str">
        <f t="shared" si="1"/>
        <v/>
      </c>
      <c r="AL12" s="279" t="str">
        <f t="shared" si="2"/>
        <v/>
      </c>
      <c r="AM12" s="279" t="str">
        <f t="shared" si="3"/>
        <v/>
      </c>
      <c r="AN12" s="279" t="str">
        <f t="shared" si="4"/>
        <v/>
      </c>
      <c r="AO12" s="279" t="str">
        <f t="shared" si="5"/>
        <v/>
      </c>
      <c r="AP12" s="279" t="str">
        <f t="shared" si="6"/>
        <v/>
      </c>
      <c r="AQ12" s="279" t="str">
        <f t="shared" si="7"/>
        <v/>
      </c>
      <c r="AR12" s="279" t="str">
        <f t="shared" si="8"/>
        <v/>
      </c>
      <c r="AS12" s="279" t="str">
        <f t="shared" si="9"/>
        <v/>
      </c>
      <c r="AT12" s="279" t="str">
        <f t="shared" si="10"/>
        <v/>
      </c>
      <c r="AU12" s="279" t="str">
        <f t="shared" si="11"/>
        <v/>
      </c>
      <c r="AV12" s="279" t="str">
        <f t="shared" si="12"/>
        <v/>
      </c>
      <c r="AW12" s="279" t="str">
        <f t="shared" si="13"/>
        <v/>
      </c>
      <c r="AX12" s="279" t="str">
        <f t="shared" si="14"/>
        <v/>
      </c>
      <c r="AY12" s="279" t="str">
        <f t="shared" si="15"/>
        <v/>
      </c>
      <c r="AZ12" s="18">
        <f t="shared" si="28"/>
        <v>0</v>
      </c>
      <c r="BA12" s="18">
        <f t="shared" si="29"/>
        <v>0</v>
      </c>
      <c r="BB12" s="19">
        <f t="shared" si="30"/>
        <v>0</v>
      </c>
      <c r="BC12" s="275" t="str">
        <f t="shared" si="16"/>
        <v/>
      </c>
      <c r="BD12" s="275" t="str">
        <f t="shared" si="17"/>
        <v/>
      </c>
      <c r="BE12" s="20" t="str">
        <f t="shared" si="18"/>
        <v/>
      </c>
      <c r="BF12" s="20" t="str">
        <f t="shared" si="31"/>
        <v/>
      </c>
      <c r="BG12" s="275" t="str">
        <f t="shared" si="19"/>
        <v/>
      </c>
      <c r="BH12" s="13" t="str">
        <f t="shared" si="20"/>
        <v/>
      </c>
      <c r="BI12" s="13">
        <f t="shared" si="32"/>
        <v>0</v>
      </c>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7.45" customHeight="1">
      <c r="A13" s="419">
        <v>6</v>
      </c>
      <c r="B13" s="419"/>
      <c r="C13" s="434" t="s">
        <v>744</v>
      </c>
      <c r="D13" s="434"/>
      <c r="E13" s="434"/>
      <c r="F13" s="434">
        <v>18</v>
      </c>
      <c r="G13" s="434"/>
      <c r="H13" s="487" t="str">
        <f t="shared" si="33"/>
        <v>深胡桃</v>
      </c>
      <c r="I13" s="488"/>
      <c r="J13" s="489"/>
      <c r="K13" s="487" t="str">
        <f t="shared" si="34"/>
        <v>免漆</v>
      </c>
      <c r="L13" s="489"/>
      <c r="M13" s="434">
        <v>59</v>
      </c>
      <c r="N13" s="434"/>
      <c r="O13" s="434">
        <v>2419</v>
      </c>
      <c r="P13" s="434"/>
      <c r="Q13" s="434">
        <v>1</v>
      </c>
      <c r="R13" s="434"/>
      <c r="S13" s="490" t="s">
        <v>510</v>
      </c>
      <c r="T13" s="491"/>
      <c r="U13" s="491"/>
      <c r="V13" s="491"/>
      <c r="W13" s="492"/>
      <c r="X13" s="441"/>
      <c r="Y13" s="442"/>
      <c r="Z13" s="442"/>
      <c r="AA13" s="442"/>
      <c r="AB13" s="443"/>
      <c r="AC13" s="14">
        <f t="shared" si="0"/>
        <v>1</v>
      </c>
      <c r="AD13" s="15">
        <f t="shared" si="21"/>
        <v>1</v>
      </c>
      <c r="AE13" s="15">
        <f t="shared" si="22"/>
        <v>1</v>
      </c>
      <c r="AF13" s="16">
        <f t="shared" si="23"/>
        <v>0.14272099999999999</v>
      </c>
      <c r="AG13" s="16">
        <f t="shared" si="24"/>
        <v>5.7764381902779084E-2</v>
      </c>
      <c r="AH13" s="197" t="str">
        <f t="shared" si="25"/>
        <v/>
      </c>
      <c r="AI13" s="197">
        <f t="shared" si="26"/>
        <v>5.7764381902779084E-2</v>
      </c>
      <c r="AJ13" s="197" t="str">
        <f t="shared" si="27"/>
        <v/>
      </c>
      <c r="AK13" s="279" t="str">
        <f t="shared" si="1"/>
        <v/>
      </c>
      <c r="AL13" s="279" t="str">
        <f t="shared" si="2"/>
        <v/>
      </c>
      <c r="AM13" s="279" t="str">
        <f t="shared" si="3"/>
        <v/>
      </c>
      <c r="AN13" s="279">
        <f t="shared" si="4"/>
        <v>5.5380000000000003</v>
      </c>
      <c r="AO13" s="279" t="str">
        <f t="shared" si="5"/>
        <v/>
      </c>
      <c r="AP13" s="279" t="str">
        <f t="shared" si="6"/>
        <v/>
      </c>
      <c r="AQ13" s="279" t="str">
        <f t="shared" si="7"/>
        <v/>
      </c>
      <c r="AR13" s="279" t="str">
        <f t="shared" si="8"/>
        <v/>
      </c>
      <c r="AS13" s="279" t="str">
        <f t="shared" si="9"/>
        <v/>
      </c>
      <c r="AT13" s="279" t="str">
        <f t="shared" si="10"/>
        <v/>
      </c>
      <c r="AU13" s="279" t="str">
        <f t="shared" si="11"/>
        <v/>
      </c>
      <c r="AV13" s="279" t="str">
        <f t="shared" si="12"/>
        <v/>
      </c>
      <c r="AW13" s="279" t="str">
        <f t="shared" si="13"/>
        <v/>
      </c>
      <c r="AX13" s="279" t="str">
        <f t="shared" si="14"/>
        <v/>
      </c>
      <c r="AY13" s="279" t="str">
        <f t="shared" si="15"/>
        <v/>
      </c>
      <c r="AZ13" s="18">
        <f t="shared" si="28"/>
        <v>5.5380000000000003</v>
      </c>
      <c r="BA13" s="18">
        <f t="shared" si="29"/>
        <v>2.4790000000000001</v>
      </c>
      <c r="BB13" s="19">
        <f t="shared" si="30"/>
        <v>3.0590000000000002</v>
      </c>
      <c r="BC13" s="275">
        <f t="shared" si="16"/>
        <v>5.5380000000000003</v>
      </c>
      <c r="BD13" s="275" t="str">
        <f t="shared" si="17"/>
        <v/>
      </c>
      <c r="BE13" s="20" t="str">
        <f t="shared" si="18"/>
        <v/>
      </c>
      <c r="BF13" s="20" t="str">
        <f t="shared" si="31"/>
        <v/>
      </c>
      <c r="BG13" s="275" t="str">
        <f t="shared" si="19"/>
        <v/>
      </c>
      <c r="BH13" s="13" t="str">
        <f t="shared" si="20"/>
        <v/>
      </c>
      <c r="BI13" s="13">
        <f t="shared" si="32"/>
        <v>5.5380000000000003</v>
      </c>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row>
    <row r="14" spans="1:93" ht="17.45" customHeight="1">
      <c r="A14" s="419">
        <v>7</v>
      </c>
      <c r="B14" s="419"/>
      <c r="C14" s="434" t="s">
        <v>745</v>
      </c>
      <c r="D14" s="434"/>
      <c r="E14" s="434"/>
      <c r="F14" s="434">
        <v>18</v>
      </c>
      <c r="G14" s="434"/>
      <c r="H14" s="487" t="str">
        <f t="shared" si="33"/>
        <v>深胡桃</v>
      </c>
      <c r="I14" s="488"/>
      <c r="J14" s="489"/>
      <c r="K14" s="487" t="str">
        <f t="shared" si="34"/>
        <v>免漆</v>
      </c>
      <c r="L14" s="489"/>
      <c r="M14" s="434">
        <v>59</v>
      </c>
      <c r="N14" s="434"/>
      <c r="O14" s="434">
        <v>2419</v>
      </c>
      <c r="P14" s="434"/>
      <c r="Q14" s="434">
        <v>3</v>
      </c>
      <c r="R14" s="434"/>
      <c r="S14" s="490" t="s">
        <v>510</v>
      </c>
      <c r="T14" s="491"/>
      <c r="U14" s="491"/>
      <c r="V14" s="491"/>
      <c r="W14" s="492"/>
      <c r="X14" s="441"/>
      <c r="Y14" s="442"/>
      <c r="Z14" s="442"/>
      <c r="AA14" s="442"/>
      <c r="AB14" s="443"/>
      <c r="AC14" s="14">
        <f t="shared" si="0"/>
        <v>3</v>
      </c>
      <c r="AD14" s="15">
        <f t="shared" si="21"/>
        <v>3</v>
      </c>
      <c r="AE14" s="15">
        <f t="shared" si="22"/>
        <v>3</v>
      </c>
      <c r="AF14" s="16">
        <f t="shared" si="23"/>
        <v>0.42816300000000002</v>
      </c>
      <c r="AG14" s="16">
        <f t="shared" si="24"/>
        <v>0.17329314570833726</v>
      </c>
      <c r="AH14" s="197" t="str">
        <f t="shared" si="25"/>
        <v/>
      </c>
      <c r="AI14" s="197">
        <f t="shared" si="26"/>
        <v>0.17329314570833726</v>
      </c>
      <c r="AJ14" s="197" t="str">
        <f t="shared" si="27"/>
        <v/>
      </c>
      <c r="AK14" s="279" t="str">
        <f t="shared" si="1"/>
        <v/>
      </c>
      <c r="AL14" s="279" t="str">
        <f t="shared" si="2"/>
        <v/>
      </c>
      <c r="AM14" s="279" t="str">
        <f t="shared" si="3"/>
        <v/>
      </c>
      <c r="AN14" s="279">
        <f t="shared" si="4"/>
        <v>16.614000000000001</v>
      </c>
      <c r="AO14" s="279" t="str">
        <f t="shared" si="5"/>
        <v/>
      </c>
      <c r="AP14" s="279" t="str">
        <f t="shared" si="6"/>
        <v/>
      </c>
      <c r="AQ14" s="279" t="str">
        <f t="shared" si="7"/>
        <v/>
      </c>
      <c r="AR14" s="279" t="str">
        <f t="shared" si="8"/>
        <v/>
      </c>
      <c r="AS14" s="279" t="str">
        <f t="shared" si="9"/>
        <v/>
      </c>
      <c r="AT14" s="279" t="str">
        <f t="shared" si="10"/>
        <v/>
      </c>
      <c r="AU14" s="279" t="str">
        <f t="shared" si="11"/>
        <v/>
      </c>
      <c r="AV14" s="279" t="str">
        <f t="shared" si="12"/>
        <v/>
      </c>
      <c r="AW14" s="279" t="str">
        <f t="shared" si="13"/>
        <v/>
      </c>
      <c r="AX14" s="279" t="str">
        <f t="shared" si="14"/>
        <v/>
      </c>
      <c r="AY14" s="279" t="str">
        <f t="shared" si="15"/>
        <v/>
      </c>
      <c r="AZ14" s="18">
        <f t="shared" si="28"/>
        <v>16.614000000000001</v>
      </c>
      <c r="BA14" s="18">
        <f t="shared" si="29"/>
        <v>7.4370000000000003</v>
      </c>
      <c r="BB14" s="19">
        <f t="shared" si="30"/>
        <v>9.1769999999999996</v>
      </c>
      <c r="BC14" s="275">
        <f t="shared" si="16"/>
        <v>16.614000000000001</v>
      </c>
      <c r="BD14" s="275" t="str">
        <f t="shared" si="17"/>
        <v/>
      </c>
      <c r="BE14" s="20" t="str">
        <f t="shared" si="18"/>
        <v/>
      </c>
      <c r="BF14" s="20" t="str">
        <f t="shared" si="31"/>
        <v/>
      </c>
      <c r="BG14" s="275" t="str">
        <f t="shared" si="19"/>
        <v/>
      </c>
      <c r="BH14" s="13" t="str">
        <f t="shared" si="20"/>
        <v/>
      </c>
      <c r="BI14" s="13">
        <f t="shared" si="32"/>
        <v>16.614000000000001</v>
      </c>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row>
    <row r="15" spans="1:93" ht="17.45" customHeight="1">
      <c r="A15" s="419">
        <v>8</v>
      </c>
      <c r="B15" s="419"/>
      <c r="C15" s="434"/>
      <c r="D15" s="434"/>
      <c r="E15" s="434"/>
      <c r="F15" s="434"/>
      <c r="G15" s="434"/>
      <c r="H15" s="487" t="str">
        <f t="shared" si="33"/>
        <v/>
      </c>
      <c r="I15" s="488"/>
      <c r="J15" s="489"/>
      <c r="K15" s="487" t="str">
        <f t="shared" si="34"/>
        <v/>
      </c>
      <c r="L15" s="489"/>
      <c r="M15" s="434"/>
      <c r="N15" s="434"/>
      <c r="O15" s="434"/>
      <c r="P15" s="434"/>
      <c r="Q15" s="434"/>
      <c r="R15" s="434"/>
      <c r="S15" s="490"/>
      <c r="T15" s="491"/>
      <c r="U15" s="491"/>
      <c r="V15" s="491"/>
      <c r="W15" s="492"/>
      <c r="X15" s="441"/>
      <c r="Y15" s="442"/>
      <c r="Z15" s="442"/>
      <c r="AA15" s="442"/>
      <c r="AB15" s="443"/>
      <c r="AC15" s="14" t="str">
        <f t="shared" si="0"/>
        <v/>
      </c>
      <c r="AD15" s="15" t="str">
        <f t="shared" si="21"/>
        <v/>
      </c>
      <c r="AE15" s="15">
        <f t="shared" si="22"/>
        <v>0</v>
      </c>
      <c r="AF15" s="16" t="str">
        <f t="shared" si="23"/>
        <v/>
      </c>
      <c r="AG15" s="16" t="str">
        <f t="shared" si="24"/>
        <v/>
      </c>
      <c r="AH15" s="197" t="str">
        <f t="shared" si="25"/>
        <v/>
      </c>
      <c r="AI15" s="197" t="str">
        <f t="shared" si="26"/>
        <v/>
      </c>
      <c r="AJ15" s="197" t="str">
        <f t="shared" si="27"/>
        <v/>
      </c>
      <c r="AK15" s="279" t="str">
        <f t="shared" si="1"/>
        <v/>
      </c>
      <c r="AL15" s="279" t="str">
        <f t="shared" si="2"/>
        <v/>
      </c>
      <c r="AM15" s="279" t="str">
        <f t="shared" si="3"/>
        <v/>
      </c>
      <c r="AN15" s="279" t="str">
        <f t="shared" si="4"/>
        <v/>
      </c>
      <c r="AO15" s="279" t="str">
        <f t="shared" si="5"/>
        <v/>
      </c>
      <c r="AP15" s="279" t="str">
        <f t="shared" si="6"/>
        <v/>
      </c>
      <c r="AQ15" s="279" t="str">
        <f t="shared" si="7"/>
        <v/>
      </c>
      <c r="AR15" s="279" t="str">
        <f t="shared" si="8"/>
        <v/>
      </c>
      <c r="AS15" s="279" t="str">
        <f t="shared" si="9"/>
        <v/>
      </c>
      <c r="AT15" s="279" t="str">
        <f t="shared" si="10"/>
        <v/>
      </c>
      <c r="AU15" s="279" t="str">
        <f t="shared" si="11"/>
        <v/>
      </c>
      <c r="AV15" s="279" t="str">
        <f t="shared" si="12"/>
        <v/>
      </c>
      <c r="AW15" s="279" t="str">
        <f t="shared" si="13"/>
        <v/>
      </c>
      <c r="AX15" s="279" t="str">
        <f t="shared" si="14"/>
        <v/>
      </c>
      <c r="AY15" s="279" t="str">
        <f t="shared" si="15"/>
        <v/>
      </c>
      <c r="AZ15" s="18">
        <f t="shared" si="28"/>
        <v>0</v>
      </c>
      <c r="BA15" s="18">
        <f t="shared" si="29"/>
        <v>0</v>
      </c>
      <c r="BB15" s="19">
        <f t="shared" si="30"/>
        <v>0</v>
      </c>
      <c r="BC15" s="275" t="str">
        <f t="shared" si="16"/>
        <v/>
      </c>
      <c r="BD15" s="275" t="str">
        <f t="shared" si="17"/>
        <v/>
      </c>
      <c r="BE15" s="20" t="str">
        <f t="shared" si="18"/>
        <v/>
      </c>
      <c r="BF15" s="20" t="str">
        <f t="shared" si="31"/>
        <v/>
      </c>
      <c r="BG15" s="275" t="str">
        <f t="shared" si="19"/>
        <v/>
      </c>
      <c r="BH15" s="13" t="str">
        <f t="shared" si="20"/>
        <v/>
      </c>
      <c r="BI15" s="13">
        <f t="shared" si="32"/>
        <v>0</v>
      </c>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row>
    <row r="16" spans="1:93" ht="17.45" customHeight="1">
      <c r="A16" s="453">
        <v>9</v>
      </c>
      <c r="B16" s="454"/>
      <c r="C16" s="447"/>
      <c r="D16" s="496"/>
      <c r="E16" s="448"/>
      <c r="F16" s="447"/>
      <c r="G16" s="448"/>
      <c r="H16" s="487" t="str">
        <f t="shared" si="33"/>
        <v/>
      </c>
      <c r="I16" s="488"/>
      <c r="J16" s="489"/>
      <c r="K16" s="487" t="str">
        <f t="shared" si="34"/>
        <v/>
      </c>
      <c r="L16" s="489"/>
      <c r="M16" s="447"/>
      <c r="N16" s="448"/>
      <c r="O16" s="447"/>
      <c r="P16" s="448"/>
      <c r="Q16" s="447"/>
      <c r="R16" s="448"/>
      <c r="S16" s="490"/>
      <c r="T16" s="491"/>
      <c r="U16" s="491"/>
      <c r="V16" s="491"/>
      <c r="W16" s="492"/>
      <c r="X16" s="441"/>
      <c r="Y16" s="442"/>
      <c r="Z16" s="442"/>
      <c r="AA16" s="442"/>
      <c r="AB16" s="443"/>
      <c r="AC16" s="14" t="str">
        <f t="shared" si="0"/>
        <v/>
      </c>
      <c r="AD16" s="15" t="str">
        <f t="shared" si="21"/>
        <v/>
      </c>
      <c r="AE16" s="15">
        <f t="shared" si="22"/>
        <v>0</v>
      </c>
      <c r="AF16" s="16" t="str">
        <f t="shared" si="23"/>
        <v/>
      </c>
      <c r="AG16" s="16" t="str">
        <f t="shared" si="24"/>
        <v/>
      </c>
      <c r="AH16" s="197" t="str">
        <f t="shared" si="25"/>
        <v/>
      </c>
      <c r="AI16" s="197" t="str">
        <f t="shared" si="26"/>
        <v/>
      </c>
      <c r="AJ16" s="197" t="str">
        <f t="shared" si="27"/>
        <v/>
      </c>
      <c r="AK16" s="279" t="str">
        <f t="shared" si="1"/>
        <v/>
      </c>
      <c r="AL16" s="279" t="str">
        <f t="shared" si="2"/>
        <v/>
      </c>
      <c r="AM16" s="279" t="str">
        <f t="shared" si="3"/>
        <v/>
      </c>
      <c r="AN16" s="279" t="str">
        <f t="shared" si="4"/>
        <v/>
      </c>
      <c r="AO16" s="279" t="str">
        <f t="shared" si="5"/>
        <v/>
      </c>
      <c r="AP16" s="279" t="str">
        <f t="shared" si="6"/>
        <v/>
      </c>
      <c r="AQ16" s="279" t="str">
        <f t="shared" si="7"/>
        <v/>
      </c>
      <c r="AR16" s="279" t="str">
        <f t="shared" si="8"/>
        <v/>
      </c>
      <c r="AS16" s="279" t="str">
        <f t="shared" si="9"/>
        <v/>
      </c>
      <c r="AT16" s="279" t="str">
        <f t="shared" si="10"/>
        <v/>
      </c>
      <c r="AU16" s="279" t="str">
        <f t="shared" si="11"/>
        <v/>
      </c>
      <c r="AV16" s="279" t="str">
        <f t="shared" si="12"/>
        <v/>
      </c>
      <c r="AW16" s="279" t="str">
        <f t="shared" si="13"/>
        <v/>
      </c>
      <c r="AX16" s="279" t="str">
        <f t="shared" si="14"/>
        <v/>
      </c>
      <c r="AY16" s="279" t="str">
        <f t="shared" si="15"/>
        <v/>
      </c>
      <c r="AZ16" s="18">
        <f t="shared" si="28"/>
        <v>0</v>
      </c>
      <c r="BA16" s="18">
        <f t="shared" si="29"/>
        <v>0</v>
      </c>
      <c r="BB16" s="19">
        <f t="shared" si="30"/>
        <v>0</v>
      </c>
      <c r="BC16" s="275" t="str">
        <f t="shared" si="16"/>
        <v/>
      </c>
      <c r="BD16" s="275" t="str">
        <f t="shared" si="17"/>
        <v/>
      </c>
      <c r="BE16" s="20" t="str">
        <f t="shared" si="18"/>
        <v/>
      </c>
      <c r="BF16" s="20" t="str">
        <f t="shared" si="31"/>
        <v/>
      </c>
      <c r="BG16" s="275" t="str">
        <f t="shared" si="19"/>
        <v/>
      </c>
      <c r="BH16" s="13" t="str">
        <f t="shared" si="20"/>
        <v/>
      </c>
      <c r="BI16" s="13">
        <f t="shared" si="32"/>
        <v>0</v>
      </c>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7.45" customHeight="1">
      <c r="A17" s="453">
        <v>10</v>
      </c>
      <c r="B17" s="454"/>
      <c r="C17" s="447"/>
      <c r="D17" s="496"/>
      <c r="E17" s="448"/>
      <c r="F17" s="447"/>
      <c r="G17" s="448"/>
      <c r="H17" s="487" t="str">
        <f t="shared" si="33"/>
        <v/>
      </c>
      <c r="I17" s="488"/>
      <c r="J17" s="489"/>
      <c r="K17" s="487" t="str">
        <f t="shared" si="34"/>
        <v/>
      </c>
      <c r="L17" s="489"/>
      <c r="M17" s="447"/>
      <c r="N17" s="448"/>
      <c r="O17" s="447"/>
      <c r="P17" s="448"/>
      <c r="Q17" s="447"/>
      <c r="R17" s="448"/>
      <c r="S17" s="490"/>
      <c r="T17" s="491"/>
      <c r="U17" s="491"/>
      <c r="V17" s="491"/>
      <c r="W17" s="492"/>
      <c r="X17" s="441"/>
      <c r="Y17" s="442"/>
      <c r="Z17" s="442"/>
      <c r="AA17" s="442"/>
      <c r="AB17" s="443"/>
      <c r="AC17" s="14" t="str">
        <f t="shared" si="0"/>
        <v/>
      </c>
      <c r="AD17" s="15" t="str">
        <f t="shared" si="21"/>
        <v/>
      </c>
      <c r="AE17" s="15">
        <f t="shared" si="22"/>
        <v>0</v>
      </c>
      <c r="AF17" s="16" t="str">
        <f t="shared" si="23"/>
        <v/>
      </c>
      <c r="AG17" s="16" t="str">
        <f t="shared" si="24"/>
        <v/>
      </c>
      <c r="AH17" s="197" t="str">
        <f t="shared" si="25"/>
        <v/>
      </c>
      <c r="AI17" s="197" t="str">
        <f t="shared" si="26"/>
        <v/>
      </c>
      <c r="AJ17" s="197" t="str">
        <f t="shared" si="27"/>
        <v/>
      </c>
      <c r="AK17" s="279" t="str">
        <f t="shared" si="1"/>
        <v/>
      </c>
      <c r="AL17" s="279" t="str">
        <f t="shared" si="2"/>
        <v/>
      </c>
      <c r="AM17" s="279" t="str">
        <f t="shared" si="3"/>
        <v/>
      </c>
      <c r="AN17" s="279" t="str">
        <f t="shared" si="4"/>
        <v/>
      </c>
      <c r="AO17" s="279" t="str">
        <f t="shared" si="5"/>
        <v/>
      </c>
      <c r="AP17" s="279" t="str">
        <f t="shared" si="6"/>
        <v/>
      </c>
      <c r="AQ17" s="279" t="str">
        <f t="shared" si="7"/>
        <v/>
      </c>
      <c r="AR17" s="279" t="str">
        <f t="shared" si="8"/>
        <v/>
      </c>
      <c r="AS17" s="279" t="str">
        <f t="shared" si="9"/>
        <v/>
      </c>
      <c r="AT17" s="279" t="str">
        <f t="shared" si="10"/>
        <v/>
      </c>
      <c r="AU17" s="279" t="str">
        <f t="shared" si="11"/>
        <v/>
      </c>
      <c r="AV17" s="279" t="str">
        <f t="shared" si="12"/>
        <v/>
      </c>
      <c r="AW17" s="279" t="str">
        <f t="shared" si="13"/>
        <v/>
      </c>
      <c r="AX17" s="279" t="str">
        <f t="shared" si="14"/>
        <v/>
      </c>
      <c r="AY17" s="279" t="str">
        <f t="shared" si="15"/>
        <v/>
      </c>
      <c r="AZ17" s="18">
        <f t="shared" si="28"/>
        <v>0</v>
      </c>
      <c r="BA17" s="18">
        <f t="shared" si="29"/>
        <v>0</v>
      </c>
      <c r="BB17" s="19">
        <f t="shared" si="30"/>
        <v>0</v>
      </c>
      <c r="BC17" s="275" t="str">
        <f t="shared" si="16"/>
        <v/>
      </c>
      <c r="BD17" s="275" t="str">
        <f t="shared" si="17"/>
        <v/>
      </c>
      <c r="BE17" s="20" t="str">
        <f t="shared" si="18"/>
        <v/>
      </c>
      <c r="BF17" s="20" t="str">
        <f t="shared" si="31"/>
        <v/>
      </c>
      <c r="BG17" s="275" t="str">
        <f t="shared" si="19"/>
        <v/>
      </c>
      <c r="BH17" s="13" t="str">
        <f t="shared" si="20"/>
        <v/>
      </c>
      <c r="BI17" s="13">
        <f t="shared" si="32"/>
        <v>0</v>
      </c>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row>
    <row r="18" spans="1:93" ht="17.45" customHeight="1">
      <c r="A18" s="453">
        <v>11</v>
      </c>
      <c r="B18" s="454"/>
      <c r="C18" s="447"/>
      <c r="D18" s="496"/>
      <c r="E18" s="448"/>
      <c r="F18" s="447"/>
      <c r="G18" s="448"/>
      <c r="H18" s="487" t="str">
        <f t="shared" si="33"/>
        <v/>
      </c>
      <c r="I18" s="488"/>
      <c r="J18" s="489"/>
      <c r="K18" s="487" t="str">
        <f t="shared" si="34"/>
        <v/>
      </c>
      <c r="L18" s="489"/>
      <c r="M18" s="447"/>
      <c r="N18" s="448"/>
      <c r="O18" s="447"/>
      <c r="P18" s="448"/>
      <c r="Q18" s="447"/>
      <c r="R18" s="448"/>
      <c r="S18" s="490"/>
      <c r="T18" s="491"/>
      <c r="U18" s="491"/>
      <c r="V18" s="491"/>
      <c r="W18" s="492"/>
      <c r="X18" s="441"/>
      <c r="Y18" s="442"/>
      <c r="Z18" s="442"/>
      <c r="AA18" s="442"/>
      <c r="AB18" s="443"/>
      <c r="AC18" s="14" t="str">
        <f t="shared" si="0"/>
        <v/>
      </c>
      <c r="AD18" s="15" t="str">
        <f t="shared" si="21"/>
        <v/>
      </c>
      <c r="AE18" s="15">
        <f t="shared" si="22"/>
        <v>0</v>
      </c>
      <c r="AF18" s="16" t="str">
        <f t="shared" si="23"/>
        <v/>
      </c>
      <c r="AG18" s="16" t="str">
        <f t="shared" si="24"/>
        <v/>
      </c>
      <c r="AH18" s="197" t="str">
        <f t="shared" si="25"/>
        <v/>
      </c>
      <c r="AI18" s="197" t="str">
        <f t="shared" si="26"/>
        <v/>
      </c>
      <c r="AJ18" s="197" t="str">
        <f t="shared" si="27"/>
        <v/>
      </c>
      <c r="AK18" s="279" t="str">
        <f t="shared" si="1"/>
        <v/>
      </c>
      <c r="AL18" s="279" t="str">
        <f t="shared" si="2"/>
        <v/>
      </c>
      <c r="AM18" s="279" t="str">
        <f t="shared" si="3"/>
        <v/>
      </c>
      <c r="AN18" s="279" t="str">
        <f t="shared" si="4"/>
        <v/>
      </c>
      <c r="AO18" s="279" t="str">
        <f t="shared" si="5"/>
        <v/>
      </c>
      <c r="AP18" s="279" t="str">
        <f t="shared" si="6"/>
        <v/>
      </c>
      <c r="AQ18" s="279" t="str">
        <f t="shared" si="7"/>
        <v/>
      </c>
      <c r="AR18" s="279" t="str">
        <f t="shared" si="8"/>
        <v/>
      </c>
      <c r="AS18" s="279" t="str">
        <f t="shared" si="9"/>
        <v/>
      </c>
      <c r="AT18" s="279" t="str">
        <f t="shared" si="10"/>
        <v/>
      </c>
      <c r="AU18" s="279" t="str">
        <f t="shared" si="11"/>
        <v/>
      </c>
      <c r="AV18" s="279" t="str">
        <f t="shared" si="12"/>
        <v/>
      </c>
      <c r="AW18" s="279" t="str">
        <f t="shared" si="13"/>
        <v/>
      </c>
      <c r="AX18" s="279" t="str">
        <f t="shared" si="14"/>
        <v/>
      </c>
      <c r="AY18" s="279" t="str">
        <f t="shared" si="15"/>
        <v/>
      </c>
      <c r="AZ18" s="18">
        <f t="shared" si="28"/>
        <v>0</v>
      </c>
      <c r="BA18" s="18">
        <f t="shared" si="29"/>
        <v>0</v>
      </c>
      <c r="BB18" s="19">
        <f t="shared" si="30"/>
        <v>0</v>
      </c>
      <c r="BC18" s="275" t="str">
        <f t="shared" si="16"/>
        <v/>
      </c>
      <c r="BD18" s="275" t="str">
        <f t="shared" si="17"/>
        <v/>
      </c>
      <c r="BE18" s="20" t="str">
        <f t="shared" si="18"/>
        <v/>
      </c>
      <c r="BF18" s="20" t="str">
        <f t="shared" si="31"/>
        <v/>
      </c>
      <c r="BG18" s="275" t="str">
        <f t="shared" si="19"/>
        <v/>
      </c>
      <c r="BH18" s="13" t="str">
        <f t="shared" si="20"/>
        <v/>
      </c>
      <c r="BI18" s="13">
        <f t="shared" si="32"/>
        <v>0</v>
      </c>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row>
    <row r="19" spans="1:93" ht="17.45" customHeight="1">
      <c r="A19" s="453">
        <v>12</v>
      </c>
      <c r="B19" s="454"/>
      <c r="C19" s="447"/>
      <c r="D19" s="496"/>
      <c r="E19" s="448"/>
      <c r="F19" s="447"/>
      <c r="G19" s="448"/>
      <c r="H19" s="487" t="str">
        <f t="shared" si="33"/>
        <v/>
      </c>
      <c r="I19" s="488"/>
      <c r="J19" s="489"/>
      <c r="K19" s="487" t="str">
        <f t="shared" si="34"/>
        <v/>
      </c>
      <c r="L19" s="489"/>
      <c r="M19" s="447"/>
      <c r="N19" s="448"/>
      <c r="O19" s="447"/>
      <c r="P19" s="448"/>
      <c r="Q19" s="447"/>
      <c r="R19" s="448"/>
      <c r="S19" s="490"/>
      <c r="T19" s="491"/>
      <c r="U19" s="491"/>
      <c r="V19" s="491"/>
      <c r="W19" s="492"/>
      <c r="X19" s="441"/>
      <c r="Y19" s="442"/>
      <c r="Z19" s="442"/>
      <c r="AA19" s="442"/>
      <c r="AB19" s="443"/>
      <c r="AC19" s="14" t="str">
        <f t="shared" si="0"/>
        <v/>
      </c>
      <c r="AD19" s="15" t="str">
        <f t="shared" si="21"/>
        <v/>
      </c>
      <c r="AE19" s="15">
        <f t="shared" si="22"/>
        <v>0</v>
      </c>
      <c r="AF19" s="16" t="str">
        <f t="shared" si="23"/>
        <v/>
      </c>
      <c r="AG19" s="16" t="str">
        <f t="shared" si="24"/>
        <v/>
      </c>
      <c r="AH19" s="197" t="str">
        <f t="shared" si="25"/>
        <v/>
      </c>
      <c r="AI19" s="197" t="str">
        <f t="shared" si="26"/>
        <v/>
      </c>
      <c r="AJ19" s="197" t="str">
        <f t="shared" si="27"/>
        <v/>
      </c>
      <c r="AK19" s="279" t="str">
        <f t="shared" si="1"/>
        <v/>
      </c>
      <c r="AL19" s="279" t="str">
        <f t="shared" si="2"/>
        <v/>
      </c>
      <c r="AM19" s="279" t="str">
        <f t="shared" si="3"/>
        <v/>
      </c>
      <c r="AN19" s="279" t="str">
        <f t="shared" si="4"/>
        <v/>
      </c>
      <c r="AO19" s="279" t="str">
        <f t="shared" si="5"/>
        <v/>
      </c>
      <c r="AP19" s="279" t="str">
        <f t="shared" si="6"/>
        <v/>
      </c>
      <c r="AQ19" s="279" t="str">
        <f t="shared" si="7"/>
        <v/>
      </c>
      <c r="AR19" s="279" t="str">
        <f t="shared" si="8"/>
        <v/>
      </c>
      <c r="AS19" s="279" t="str">
        <f t="shared" si="9"/>
        <v/>
      </c>
      <c r="AT19" s="279" t="str">
        <f t="shared" si="10"/>
        <v/>
      </c>
      <c r="AU19" s="279" t="str">
        <f t="shared" si="11"/>
        <v/>
      </c>
      <c r="AV19" s="279" t="str">
        <f t="shared" si="12"/>
        <v/>
      </c>
      <c r="AW19" s="279" t="str">
        <f t="shared" si="13"/>
        <v/>
      </c>
      <c r="AX19" s="279" t="str">
        <f t="shared" si="14"/>
        <v/>
      </c>
      <c r="AY19" s="279" t="str">
        <f t="shared" si="15"/>
        <v/>
      </c>
      <c r="AZ19" s="18">
        <f t="shared" si="28"/>
        <v>0</v>
      </c>
      <c r="BA19" s="18">
        <f t="shared" si="29"/>
        <v>0</v>
      </c>
      <c r="BB19" s="19">
        <f t="shared" si="30"/>
        <v>0</v>
      </c>
      <c r="BC19" s="275" t="str">
        <f t="shared" si="16"/>
        <v/>
      </c>
      <c r="BD19" s="275" t="str">
        <f t="shared" si="17"/>
        <v/>
      </c>
      <c r="BE19" s="20" t="str">
        <f t="shared" si="18"/>
        <v/>
      </c>
      <c r="BF19" s="20" t="str">
        <f t="shared" si="31"/>
        <v/>
      </c>
      <c r="BG19" s="275" t="str">
        <f t="shared" si="19"/>
        <v/>
      </c>
      <c r="BH19" s="13" t="str">
        <f t="shared" si="20"/>
        <v/>
      </c>
      <c r="BI19" s="13">
        <f t="shared" si="32"/>
        <v>0</v>
      </c>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row>
    <row r="20" spans="1:93" ht="17.45" customHeight="1">
      <c r="A20" s="453">
        <v>13</v>
      </c>
      <c r="B20" s="454"/>
      <c r="C20" s="447"/>
      <c r="D20" s="496"/>
      <c r="E20" s="448"/>
      <c r="F20" s="447"/>
      <c r="G20" s="448"/>
      <c r="H20" s="487" t="str">
        <f t="shared" si="33"/>
        <v/>
      </c>
      <c r="I20" s="488"/>
      <c r="J20" s="489"/>
      <c r="K20" s="487" t="str">
        <f t="shared" si="34"/>
        <v/>
      </c>
      <c r="L20" s="489"/>
      <c r="M20" s="447"/>
      <c r="N20" s="448"/>
      <c r="O20" s="447"/>
      <c r="P20" s="448"/>
      <c r="Q20" s="447"/>
      <c r="R20" s="448"/>
      <c r="S20" s="490"/>
      <c r="T20" s="491"/>
      <c r="U20" s="491"/>
      <c r="V20" s="491"/>
      <c r="W20" s="492"/>
      <c r="X20" s="441"/>
      <c r="Y20" s="442"/>
      <c r="Z20" s="442"/>
      <c r="AA20" s="442"/>
      <c r="AB20" s="443"/>
      <c r="AC20" s="14" t="str">
        <f t="shared" si="0"/>
        <v/>
      </c>
      <c r="AD20" s="15" t="str">
        <f t="shared" si="21"/>
        <v/>
      </c>
      <c r="AE20" s="15">
        <f t="shared" si="22"/>
        <v>0</v>
      </c>
      <c r="AF20" s="16" t="str">
        <f t="shared" si="23"/>
        <v/>
      </c>
      <c r="AG20" s="16" t="str">
        <f t="shared" si="24"/>
        <v/>
      </c>
      <c r="AH20" s="197" t="str">
        <f t="shared" si="25"/>
        <v/>
      </c>
      <c r="AI20" s="197" t="str">
        <f t="shared" si="26"/>
        <v/>
      </c>
      <c r="AJ20" s="197" t="str">
        <f t="shared" si="27"/>
        <v/>
      </c>
      <c r="AK20" s="279" t="str">
        <f t="shared" si="1"/>
        <v/>
      </c>
      <c r="AL20" s="279" t="str">
        <f t="shared" si="2"/>
        <v/>
      </c>
      <c r="AM20" s="279" t="str">
        <f t="shared" si="3"/>
        <v/>
      </c>
      <c r="AN20" s="279" t="str">
        <f t="shared" si="4"/>
        <v/>
      </c>
      <c r="AO20" s="279" t="str">
        <f t="shared" si="5"/>
        <v/>
      </c>
      <c r="AP20" s="279" t="str">
        <f t="shared" si="6"/>
        <v/>
      </c>
      <c r="AQ20" s="279" t="str">
        <f t="shared" si="7"/>
        <v/>
      </c>
      <c r="AR20" s="279" t="str">
        <f t="shared" si="8"/>
        <v/>
      </c>
      <c r="AS20" s="279" t="str">
        <f t="shared" si="9"/>
        <v/>
      </c>
      <c r="AT20" s="279" t="str">
        <f t="shared" si="10"/>
        <v/>
      </c>
      <c r="AU20" s="279" t="str">
        <f t="shared" si="11"/>
        <v/>
      </c>
      <c r="AV20" s="279" t="str">
        <f t="shared" si="12"/>
        <v/>
      </c>
      <c r="AW20" s="279" t="str">
        <f t="shared" si="13"/>
        <v/>
      </c>
      <c r="AX20" s="279" t="str">
        <f t="shared" si="14"/>
        <v/>
      </c>
      <c r="AY20" s="279" t="str">
        <f t="shared" si="15"/>
        <v/>
      </c>
      <c r="AZ20" s="18">
        <f t="shared" si="28"/>
        <v>0</v>
      </c>
      <c r="BA20" s="18">
        <f t="shared" si="29"/>
        <v>0</v>
      </c>
      <c r="BB20" s="19">
        <f t="shared" si="30"/>
        <v>0</v>
      </c>
      <c r="BC20" s="275" t="str">
        <f t="shared" si="16"/>
        <v/>
      </c>
      <c r="BD20" s="275" t="str">
        <f t="shared" si="17"/>
        <v/>
      </c>
      <c r="BE20" s="20" t="str">
        <f t="shared" si="18"/>
        <v/>
      </c>
      <c r="BF20" s="20" t="str">
        <f t="shared" si="31"/>
        <v/>
      </c>
      <c r="BG20" s="275" t="str">
        <f t="shared" si="19"/>
        <v/>
      </c>
      <c r="BH20" s="13" t="str">
        <f t="shared" si="20"/>
        <v/>
      </c>
      <c r="BI20" s="13">
        <f t="shared" si="32"/>
        <v>0</v>
      </c>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row>
    <row r="21" spans="1:93" ht="17.45" customHeight="1">
      <c r="A21" s="453">
        <v>14</v>
      </c>
      <c r="B21" s="454"/>
      <c r="C21" s="447"/>
      <c r="D21" s="496"/>
      <c r="E21" s="448"/>
      <c r="F21" s="447"/>
      <c r="G21" s="448"/>
      <c r="H21" s="487" t="str">
        <f t="shared" si="33"/>
        <v/>
      </c>
      <c r="I21" s="488"/>
      <c r="J21" s="489"/>
      <c r="K21" s="487" t="str">
        <f t="shared" si="34"/>
        <v/>
      </c>
      <c r="L21" s="489"/>
      <c r="M21" s="447"/>
      <c r="N21" s="448"/>
      <c r="O21" s="447"/>
      <c r="P21" s="448"/>
      <c r="Q21" s="447"/>
      <c r="R21" s="448"/>
      <c r="S21" s="490"/>
      <c r="T21" s="491"/>
      <c r="U21" s="491"/>
      <c r="V21" s="491"/>
      <c r="W21" s="492"/>
      <c r="X21" s="441"/>
      <c r="Y21" s="442"/>
      <c r="Z21" s="442"/>
      <c r="AA21" s="442"/>
      <c r="AB21" s="443"/>
      <c r="AC21" s="14" t="str">
        <f t="shared" si="0"/>
        <v/>
      </c>
      <c r="AD21" s="15" t="str">
        <f t="shared" si="21"/>
        <v/>
      </c>
      <c r="AE21" s="15">
        <f t="shared" si="22"/>
        <v>0</v>
      </c>
      <c r="AF21" s="16" t="str">
        <f t="shared" si="23"/>
        <v/>
      </c>
      <c r="AG21" s="16" t="str">
        <f t="shared" si="24"/>
        <v/>
      </c>
      <c r="AH21" s="197" t="str">
        <f t="shared" si="25"/>
        <v/>
      </c>
      <c r="AI21" s="197" t="str">
        <f t="shared" si="26"/>
        <v/>
      </c>
      <c r="AJ21" s="197" t="str">
        <f t="shared" si="27"/>
        <v/>
      </c>
      <c r="AK21" s="279" t="str">
        <f t="shared" si="1"/>
        <v/>
      </c>
      <c r="AL21" s="279" t="str">
        <f t="shared" si="2"/>
        <v/>
      </c>
      <c r="AM21" s="279" t="str">
        <f t="shared" si="3"/>
        <v/>
      </c>
      <c r="AN21" s="279" t="str">
        <f t="shared" si="4"/>
        <v/>
      </c>
      <c r="AO21" s="279" t="str">
        <f t="shared" si="5"/>
        <v/>
      </c>
      <c r="AP21" s="279" t="str">
        <f t="shared" si="6"/>
        <v/>
      </c>
      <c r="AQ21" s="279" t="str">
        <f t="shared" si="7"/>
        <v/>
      </c>
      <c r="AR21" s="279" t="str">
        <f t="shared" si="8"/>
        <v/>
      </c>
      <c r="AS21" s="279" t="str">
        <f t="shared" si="9"/>
        <v/>
      </c>
      <c r="AT21" s="279" t="str">
        <f t="shared" si="10"/>
        <v/>
      </c>
      <c r="AU21" s="279" t="str">
        <f t="shared" si="11"/>
        <v/>
      </c>
      <c r="AV21" s="279" t="str">
        <f t="shared" si="12"/>
        <v/>
      </c>
      <c r="AW21" s="279" t="str">
        <f t="shared" si="13"/>
        <v/>
      </c>
      <c r="AX21" s="279" t="str">
        <f t="shared" si="14"/>
        <v/>
      </c>
      <c r="AY21" s="279" t="str">
        <f t="shared" si="15"/>
        <v/>
      </c>
      <c r="AZ21" s="18">
        <f t="shared" si="28"/>
        <v>0</v>
      </c>
      <c r="BA21" s="18">
        <f t="shared" si="29"/>
        <v>0</v>
      </c>
      <c r="BB21" s="19">
        <f t="shared" si="30"/>
        <v>0</v>
      </c>
      <c r="BC21" s="275" t="str">
        <f t="shared" si="16"/>
        <v/>
      </c>
      <c r="BD21" s="275" t="str">
        <f t="shared" si="17"/>
        <v/>
      </c>
      <c r="BE21" s="20" t="str">
        <f t="shared" si="18"/>
        <v/>
      </c>
      <c r="BF21" s="20" t="str">
        <f t="shared" si="31"/>
        <v/>
      </c>
      <c r="BG21" s="275" t="str">
        <f t="shared" si="19"/>
        <v/>
      </c>
      <c r="BH21" s="13" t="str">
        <f t="shared" si="20"/>
        <v/>
      </c>
      <c r="BI21" s="13">
        <f t="shared" si="32"/>
        <v>0</v>
      </c>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row>
    <row r="22" spans="1:93" ht="17.45" customHeight="1">
      <c r="A22" s="453">
        <v>15</v>
      </c>
      <c r="B22" s="454"/>
      <c r="C22" s="447"/>
      <c r="D22" s="496"/>
      <c r="E22" s="448"/>
      <c r="F22" s="447"/>
      <c r="G22" s="448"/>
      <c r="H22" s="487" t="str">
        <f t="shared" si="33"/>
        <v/>
      </c>
      <c r="I22" s="488"/>
      <c r="J22" s="489"/>
      <c r="K22" s="487" t="str">
        <f t="shared" si="34"/>
        <v/>
      </c>
      <c r="L22" s="489"/>
      <c r="M22" s="447"/>
      <c r="N22" s="448"/>
      <c r="O22" s="447"/>
      <c r="P22" s="448"/>
      <c r="Q22" s="447"/>
      <c r="R22" s="448"/>
      <c r="S22" s="490"/>
      <c r="T22" s="491"/>
      <c r="U22" s="491"/>
      <c r="V22" s="491"/>
      <c r="W22" s="492"/>
      <c r="X22" s="441"/>
      <c r="Y22" s="442"/>
      <c r="Z22" s="442"/>
      <c r="AA22" s="442"/>
      <c r="AB22" s="443"/>
      <c r="AC22" s="14" t="str">
        <f t="shared" si="0"/>
        <v/>
      </c>
      <c r="AD22" s="15" t="str">
        <f t="shared" si="21"/>
        <v/>
      </c>
      <c r="AE22" s="15">
        <f t="shared" si="22"/>
        <v>0</v>
      </c>
      <c r="AF22" s="16" t="str">
        <f t="shared" si="23"/>
        <v/>
      </c>
      <c r="AG22" s="16" t="str">
        <f t="shared" si="24"/>
        <v/>
      </c>
      <c r="AH22" s="197" t="str">
        <f t="shared" si="25"/>
        <v/>
      </c>
      <c r="AI22" s="197" t="str">
        <f t="shared" si="26"/>
        <v/>
      </c>
      <c r="AJ22" s="197" t="str">
        <f t="shared" si="27"/>
        <v/>
      </c>
      <c r="AK22" s="279" t="str">
        <f t="shared" si="1"/>
        <v/>
      </c>
      <c r="AL22" s="279" t="str">
        <f t="shared" si="2"/>
        <v/>
      </c>
      <c r="AM22" s="279" t="str">
        <f t="shared" si="3"/>
        <v/>
      </c>
      <c r="AN22" s="279" t="str">
        <f t="shared" si="4"/>
        <v/>
      </c>
      <c r="AO22" s="279" t="str">
        <f t="shared" si="5"/>
        <v/>
      </c>
      <c r="AP22" s="279" t="str">
        <f t="shared" si="6"/>
        <v/>
      </c>
      <c r="AQ22" s="279" t="str">
        <f t="shared" si="7"/>
        <v/>
      </c>
      <c r="AR22" s="279" t="str">
        <f t="shared" si="8"/>
        <v/>
      </c>
      <c r="AS22" s="279" t="str">
        <f t="shared" si="9"/>
        <v/>
      </c>
      <c r="AT22" s="279" t="str">
        <f t="shared" si="10"/>
        <v/>
      </c>
      <c r="AU22" s="279" t="str">
        <f t="shared" si="11"/>
        <v/>
      </c>
      <c r="AV22" s="279" t="str">
        <f t="shared" si="12"/>
        <v/>
      </c>
      <c r="AW22" s="279" t="str">
        <f t="shared" si="13"/>
        <v/>
      </c>
      <c r="AX22" s="279" t="str">
        <f t="shared" si="14"/>
        <v/>
      </c>
      <c r="AY22" s="279" t="str">
        <f t="shared" si="15"/>
        <v/>
      </c>
      <c r="AZ22" s="18">
        <f t="shared" si="28"/>
        <v>0</v>
      </c>
      <c r="BA22" s="18">
        <f t="shared" si="29"/>
        <v>0</v>
      </c>
      <c r="BB22" s="19">
        <f t="shared" si="30"/>
        <v>0</v>
      </c>
      <c r="BC22" s="275" t="str">
        <f t="shared" si="16"/>
        <v/>
      </c>
      <c r="BD22" s="275" t="str">
        <f t="shared" si="17"/>
        <v/>
      </c>
      <c r="BE22" s="20" t="str">
        <f t="shared" si="18"/>
        <v/>
      </c>
      <c r="BF22" s="20" t="str">
        <f t="shared" si="31"/>
        <v/>
      </c>
      <c r="BG22" s="275" t="str">
        <f t="shared" si="19"/>
        <v/>
      </c>
      <c r="BH22" s="13" t="str">
        <f t="shared" si="20"/>
        <v/>
      </c>
      <c r="BI22" s="13">
        <f t="shared" si="32"/>
        <v>0</v>
      </c>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row>
    <row r="23" spans="1:93" ht="17.45" customHeight="1">
      <c r="A23" s="453">
        <v>16</v>
      </c>
      <c r="B23" s="454"/>
      <c r="C23" s="447"/>
      <c r="D23" s="496"/>
      <c r="E23" s="448"/>
      <c r="F23" s="447"/>
      <c r="G23" s="448"/>
      <c r="H23" s="487" t="str">
        <f t="shared" si="33"/>
        <v/>
      </c>
      <c r="I23" s="488"/>
      <c r="J23" s="489"/>
      <c r="K23" s="487" t="str">
        <f t="shared" si="34"/>
        <v/>
      </c>
      <c r="L23" s="489"/>
      <c r="M23" s="447"/>
      <c r="N23" s="448"/>
      <c r="O23" s="447"/>
      <c r="P23" s="448"/>
      <c r="Q23" s="447"/>
      <c r="R23" s="448"/>
      <c r="S23" s="490"/>
      <c r="T23" s="491"/>
      <c r="U23" s="491"/>
      <c r="V23" s="491"/>
      <c r="W23" s="492"/>
      <c r="X23" s="441"/>
      <c r="Y23" s="442"/>
      <c r="Z23" s="442"/>
      <c r="AA23" s="442"/>
      <c r="AB23" s="443"/>
      <c r="AC23" s="14" t="str">
        <f t="shared" si="0"/>
        <v/>
      </c>
      <c r="AD23" s="15" t="str">
        <f t="shared" si="21"/>
        <v/>
      </c>
      <c r="AE23" s="15">
        <f t="shared" si="22"/>
        <v>0</v>
      </c>
      <c r="AF23" s="16" t="str">
        <f t="shared" si="23"/>
        <v/>
      </c>
      <c r="AG23" s="16" t="str">
        <f t="shared" si="24"/>
        <v/>
      </c>
      <c r="AH23" s="197" t="str">
        <f t="shared" si="25"/>
        <v/>
      </c>
      <c r="AI23" s="197" t="str">
        <f t="shared" si="26"/>
        <v/>
      </c>
      <c r="AJ23" s="197" t="str">
        <f t="shared" si="27"/>
        <v/>
      </c>
      <c r="AK23" s="279" t="str">
        <f t="shared" si="1"/>
        <v/>
      </c>
      <c r="AL23" s="279" t="str">
        <f t="shared" si="2"/>
        <v/>
      </c>
      <c r="AM23" s="279" t="str">
        <f t="shared" si="3"/>
        <v/>
      </c>
      <c r="AN23" s="279" t="str">
        <f t="shared" si="4"/>
        <v/>
      </c>
      <c r="AO23" s="279" t="str">
        <f t="shared" si="5"/>
        <v/>
      </c>
      <c r="AP23" s="279" t="str">
        <f t="shared" si="6"/>
        <v/>
      </c>
      <c r="AQ23" s="279" t="str">
        <f t="shared" si="7"/>
        <v/>
      </c>
      <c r="AR23" s="279" t="str">
        <f t="shared" si="8"/>
        <v/>
      </c>
      <c r="AS23" s="279" t="str">
        <f t="shared" si="9"/>
        <v/>
      </c>
      <c r="AT23" s="279" t="str">
        <f t="shared" si="10"/>
        <v/>
      </c>
      <c r="AU23" s="279" t="str">
        <f t="shared" si="11"/>
        <v/>
      </c>
      <c r="AV23" s="279" t="str">
        <f t="shared" si="12"/>
        <v/>
      </c>
      <c r="AW23" s="279" t="str">
        <f t="shared" si="13"/>
        <v/>
      </c>
      <c r="AX23" s="279" t="str">
        <f t="shared" si="14"/>
        <v/>
      </c>
      <c r="AY23" s="279" t="str">
        <f t="shared" si="15"/>
        <v/>
      </c>
      <c r="AZ23" s="18">
        <f t="shared" si="28"/>
        <v>0</v>
      </c>
      <c r="BA23" s="18">
        <f t="shared" si="29"/>
        <v>0</v>
      </c>
      <c r="BB23" s="19">
        <f t="shared" si="30"/>
        <v>0</v>
      </c>
      <c r="BC23" s="275" t="str">
        <f t="shared" si="16"/>
        <v/>
      </c>
      <c r="BD23" s="275" t="str">
        <f t="shared" si="17"/>
        <v/>
      </c>
      <c r="BE23" s="20" t="str">
        <f t="shared" si="18"/>
        <v/>
      </c>
      <c r="BF23" s="20" t="str">
        <f t="shared" si="31"/>
        <v/>
      </c>
      <c r="BG23" s="275" t="str">
        <f t="shared" si="19"/>
        <v/>
      </c>
      <c r="BH23" s="13" t="str">
        <f t="shared" si="20"/>
        <v/>
      </c>
      <c r="BI23" s="13">
        <f t="shared" si="32"/>
        <v>0</v>
      </c>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row>
    <row r="24" spans="1:93" ht="17.45" customHeight="1">
      <c r="A24" s="453">
        <v>17</v>
      </c>
      <c r="B24" s="454"/>
      <c r="C24" s="447"/>
      <c r="D24" s="496"/>
      <c r="E24" s="448"/>
      <c r="F24" s="447"/>
      <c r="G24" s="448"/>
      <c r="H24" s="487" t="str">
        <f t="shared" si="33"/>
        <v/>
      </c>
      <c r="I24" s="488"/>
      <c r="J24" s="489"/>
      <c r="K24" s="487" t="str">
        <f>+IF(OR(C24&gt;0),"免漆","")</f>
        <v/>
      </c>
      <c r="L24" s="489"/>
      <c r="M24" s="447"/>
      <c r="N24" s="448"/>
      <c r="O24" s="447"/>
      <c r="P24" s="448"/>
      <c r="Q24" s="447"/>
      <c r="R24" s="448"/>
      <c r="S24" s="490"/>
      <c r="T24" s="491"/>
      <c r="U24" s="491"/>
      <c r="V24" s="491"/>
      <c r="W24" s="492"/>
      <c r="X24" s="441"/>
      <c r="Y24" s="442"/>
      <c r="Z24" s="442"/>
      <c r="AA24" s="442"/>
      <c r="AB24" s="443"/>
      <c r="AC24" s="14" t="str">
        <f t="shared" si="0"/>
        <v/>
      </c>
      <c r="AD24" s="15" t="str">
        <f t="shared" si="21"/>
        <v/>
      </c>
      <c r="AE24" s="15">
        <f t="shared" si="22"/>
        <v>0</v>
      </c>
      <c r="AF24" s="16" t="str">
        <f t="shared" si="23"/>
        <v/>
      </c>
      <c r="AG24" s="16" t="str">
        <f t="shared" si="24"/>
        <v/>
      </c>
      <c r="AH24" s="197" t="str">
        <f t="shared" si="25"/>
        <v/>
      </c>
      <c r="AI24" s="197" t="str">
        <f t="shared" si="26"/>
        <v/>
      </c>
      <c r="AJ24" s="197" t="str">
        <f t="shared" si="27"/>
        <v/>
      </c>
      <c r="AK24" s="279" t="str">
        <f t="shared" si="1"/>
        <v/>
      </c>
      <c r="AL24" s="279" t="str">
        <f t="shared" si="2"/>
        <v/>
      </c>
      <c r="AM24" s="279" t="str">
        <f t="shared" si="3"/>
        <v/>
      </c>
      <c r="AN24" s="279" t="str">
        <f t="shared" si="4"/>
        <v/>
      </c>
      <c r="AO24" s="279" t="str">
        <f t="shared" si="5"/>
        <v/>
      </c>
      <c r="AP24" s="279" t="str">
        <f t="shared" si="6"/>
        <v/>
      </c>
      <c r="AQ24" s="279" t="str">
        <f t="shared" si="7"/>
        <v/>
      </c>
      <c r="AR24" s="279" t="str">
        <f t="shared" si="8"/>
        <v/>
      </c>
      <c r="AS24" s="279" t="str">
        <f t="shared" si="9"/>
        <v/>
      </c>
      <c r="AT24" s="279" t="str">
        <f t="shared" si="10"/>
        <v/>
      </c>
      <c r="AU24" s="279" t="str">
        <f t="shared" si="11"/>
        <v/>
      </c>
      <c r="AV24" s="279" t="str">
        <f t="shared" si="12"/>
        <v/>
      </c>
      <c r="AW24" s="279" t="str">
        <f t="shared" si="13"/>
        <v/>
      </c>
      <c r="AX24" s="279" t="str">
        <f t="shared" si="14"/>
        <v/>
      </c>
      <c r="AY24" s="279" t="str">
        <f t="shared" si="15"/>
        <v/>
      </c>
      <c r="AZ24" s="18">
        <f t="shared" si="28"/>
        <v>0</v>
      </c>
      <c r="BA24" s="18">
        <f t="shared" si="29"/>
        <v>0</v>
      </c>
      <c r="BB24" s="19">
        <f t="shared" si="30"/>
        <v>0</v>
      </c>
      <c r="BC24" s="275" t="str">
        <f t="shared" si="16"/>
        <v/>
      </c>
      <c r="BD24" s="275" t="str">
        <f t="shared" si="17"/>
        <v/>
      </c>
      <c r="BE24" s="20" t="str">
        <f t="shared" si="18"/>
        <v/>
      </c>
      <c r="BF24" s="20" t="str">
        <f t="shared" si="31"/>
        <v/>
      </c>
      <c r="BG24" s="275" t="str">
        <f t="shared" si="19"/>
        <v/>
      </c>
      <c r="BH24" s="13" t="str">
        <f t="shared" si="20"/>
        <v/>
      </c>
      <c r="BI24" s="13">
        <f t="shared" si="32"/>
        <v>0</v>
      </c>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row>
    <row r="25" spans="1:93" ht="17.45" customHeight="1">
      <c r="A25" s="419" t="s">
        <v>397</v>
      </c>
      <c r="B25" s="419"/>
      <c r="C25" s="453">
        <f>SUM(AC8:AC24)</f>
        <v>10</v>
      </c>
      <c r="D25" s="455"/>
      <c r="E25" s="454"/>
      <c r="F25" s="453" t="s">
        <v>45</v>
      </c>
      <c r="G25" s="454"/>
      <c r="H25" s="453" t="s">
        <v>46</v>
      </c>
      <c r="I25" s="455"/>
      <c r="J25" s="454"/>
      <c r="K25" s="453">
        <f>SUM(AD8:AD24)</f>
        <v>10</v>
      </c>
      <c r="L25" s="454"/>
      <c r="M25" s="453" t="s">
        <v>45</v>
      </c>
      <c r="N25" s="454"/>
      <c r="O25" s="453" t="s">
        <v>47</v>
      </c>
      <c r="P25" s="454"/>
      <c r="Q25" s="453">
        <f>SUM(AE8:AE24)</f>
        <v>10</v>
      </c>
      <c r="R25" s="454"/>
      <c r="S25" s="453" t="s">
        <v>45</v>
      </c>
      <c r="T25" s="454"/>
      <c r="U25" s="453" t="s">
        <v>48</v>
      </c>
      <c r="V25" s="454"/>
      <c r="W25" s="21">
        <f>+SUM(AF8:AF24)</f>
        <v>2.9740039999999999</v>
      </c>
      <c r="X25" s="450" t="s">
        <v>49</v>
      </c>
      <c r="Y25" s="439"/>
      <c r="Z25" s="439"/>
      <c r="AA25" s="439"/>
      <c r="AB25" s="440"/>
      <c r="AC25" s="22"/>
      <c r="AD25" s="22"/>
      <c r="AE25" s="22"/>
      <c r="AG25" s="24"/>
      <c r="AH25" s="198" t="str">
        <f>AH6</f>
        <v>25A</v>
      </c>
      <c r="AI25" s="198" t="str">
        <f>AI6</f>
        <v>18A</v>
      </c>
      <c r="AJ25" s="198" t="str">
        <f>AJ6</f>
        <v>12A</v>
      </c>
      <c r="AK25" s="497" t="s">
        <v>50</v>
      </c>
      <c r="AL25" s="497"/>
      <c r="AM25" s="497"/>
      <c r="AN25" s="497" t="s">
        <v>51</v>
      </c>
      <c r="AO25" s="497"/>
      <c r="AP25" s="497"/>
      <c r="AQ25" s="497" t="s">
        <v>52</v>
      </c>
      <c r="AR25" s="497"/>
      <c r="AS25" s="497"/>
      <c r="AT25" s="278" t="s">
        <v>613</v>
      </c>
      <c r="AU25" s="278" t="s">
        <v>613</v>
      </c>
      <c r="AV25" s="278" t="s">
        <v>614</v>
      </c>
      <c r="AW25" s="278" t="s">
        <v>614</v>
      </c>
      <c r="AX25" s="278" t="s">
        <v>615</v>
      </c>
      <c r="AY25" s="278" t="s">
        <v>615</v>
      </c>
      <c r="AZ25" s="198"/>
      <c r="BC25" s="206"/>
      <c r="BD25" s="206"/>
      <c r="BE25" s="255"/>
      <c r="BF25" s="255"/>
      <c r="BG25" s="206"/>
      <c r="BH25" s="198" t="s">
        <v>53</v>
      </c>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row>
    <row r="26" spans="1:93" ht="39.950000000000003" customHeight="1">
      <c r="A26" s="451" t="s">
        <v>54</v>
      </c>
      <c r="B26" s="452"/>
      <c r="C26" s="452"/>
      <c r="D26" s="452"/>
      <c r="E26" s="452"/>
      <c r="F26" s="452"/>
      <c r="G26" s="452"/>
      <c r="H26" s="452"/>
      <c r="I26" s="452"/>
      <c r="J26" s="452"/>
      <c r="K26" s="452"/>
      <c r="L26" s="452"/>
      <c r="M26" s="452"/>
      <c r="N26" s="452"/>
      <c r="O26" s="452"/>
      <c r="P26" s="452"/>
      <c r="Q26" s="452"/>
      <c r="R26" s="452"/>
      <c r="S26" s="452"/>
      <c r="T26" s="452"/>
      <c r="U26" s="452"/>
      <c r="V26" s="452"/>
      <c r="W26" s="452"/>
      <c r="X26" s="452"/>
      <c r="Y26" s="452"/>
      <c r="Z26" s="452"/>
      <c r="AA26" s="452"/>
      <c r="AB26" s="28"/>
      <c r="AC26" s="29"/>
      <c r="AH26" s="198">
        <f>+SUM(AH8:AH24)</f>
        <v>0</v>
      </c>
      <c r="AI26" s="198">
        <f>+SUM(AI8:AI24)</f>
        <v>1.2036876341701124</v>
      </c>
      <c r="AJ26" s="198">
        <f>+SUM(AJ8:AJ24)</f>
        <v>0</v>
      </c>
      <c r="AK26" s="498">
        <f>+SUM(AK8:AM24)</f>
        <v>0</v>
      </c>
      <c r="AL26" s="498"/>
      <c r="AM26" s="498"/>
      <c r="AN26" s="498">
        <f>+SUM(AN8:AP24)</f>
        <v>40.975999999999999</v>
      </c>
      <c r="AO26" s="498"/>
      <c r="AP26" s="498"/>
      <c r="AQ26" s="498">
        <f>+SUM(AQ8:AS24)</f>
        <v>0</v>
      </c>
      <c r="AR26" s="498"/>
      <c r="AS26" s="498"/>
      <c r="AT26" s="391">
        <f>+SUM(AT8:AU24)</f>
        <v>0</v>
      </c>
      <c r="AU26" s="391"/>
      <c r="AV26" s="391">
        <f>+SUM(AV8:AW24)</f>
        <v>0</v>
      </c>
      <c r="AW26" s="391"/>
      <c r="AX26" s="391">
        <f>+SUM(AX8:AY24)</f>
        <v>0</v>
      </c>
      <c r="AY26" s="391"/>
      <c r="BC26" s="11"/>
      <c r="BD26" s="11"/>
      <c r="BE26" s="11"/>
      <c r="BF26" s="11"/>
      <c r="BG26" s="11"/>
      <c r="BH26" s="199">
        <f>+SUM(BH8:BH24)</f>
        <v>0</v>
      </c>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row>
    <row r="27" spans="1:93" ht="18" customHeight="1">
      <c r="T27" s="29"/>
      <c r="U27" s="29"/>
      <c r="V27" s="29"/>
      <c r="W27" s="29"/>
      <c r="X27" s="29"/>
      <c r="Y27" s="29"/>
      <c r="Z27" s="29"/>
      <c r="AA27" s="29"/>
      <c r="AB27" s="29"/>
      <c r="AC27" s="29"/>
      <c r="AD27" s="12" t="s">
        <v>56</v>
      </c>
      <c r="AE27" s="29"/>
      <c r="AF27" s="23" t="s">
        <v>124</v>
      </c>
      <c r="AG27" s="32"/>
      <c r="AH27" s="23">
        <f>+ROUNDUP(AH26,1)</f>
        <v>0</v>
      </c>
      <c r="AI27" s="23">
        <f>+ROUNDUP(AI26,1)</f>
        <v>1.3</v>
      </c>
      <c r="AJ27" s="23">
        <f>+ROUNDUP(AJ26,1)</f>
        <v>0</v>
      </c>
      <c r="AT27" s="33"/>
      <c r="AU27" s="30"/>
      <c r="AV27" s="30"/>
      <c r="AW27" s="11"/>
      <c r="AX27" s="11"/>
      <c r="AY27" s="11"/>
      <c r="AZ27" s="32"/>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row>
    <row r="28" spans="1:93" ht="18" customHeight="1">
      <c r="AA28" s="29"/>
      <c r="AB28" s="29"/>
      <c r="AC28" s="29"/>
      <c r="AD28" s="34" t="s">
        <v>58</v>
      </c>
      <c r="AE28" s="29"/>
      <c r="AF28" s="23" t="s">
        <v>59</v>
      </c>
      <c r="AG28" s="32"/>
      <c r="AH28" s="23" t="s">
        <v>64</v>
      </c>
      <c r="AT28" s="33"/>
      <c r="AU28" s="30"/>
      <c r="AV28" s="30"/>
      <c r="AW28" s="11"/>
      <c r="AX28" s="11"/>
      <c r="AY28" s="11"/>
      <c r="AZ28" s="32"/>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row>
    <row r="29" spans="1:93" ht="18" customHeight="1">
      <c r="T29" s="29"/>
      <c r="U29" s="29"/>
      <c r="V29" s="266" t="s">
        <v>574</v>
      </c>
      <c r="W29" s="29"/>
      <c r="X29" s="29"/>
      <c r="Y29" s="29"/>
      <c r="Z29" s="29"/>
      <c r="AA29" s="29"/>
      <c r="AB29" s="29"/>
      <c r="AC29" s="29"/>
      <c r="AD29" s="36" t="s">
        <v>62</v>
      </c>
      <c r="AE29" s="29"/>
      <c r="AG29" s="32"/>
      <c r="AH29" s="23" t="s">
        <v>398</v>
      </c>
      <c r="AT29" s="33"/>
      <c r="AU29" s="30"/>
      <c r="AV29" s="30"/>
      <c r="AW29" s="11"/>
      <c r="AX29" s="11"/>
      <c r="AY29" s="11"/>
      <c r="AZ29" s="32"/>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row>
    <row r="30" spans="1:93" ht="18" customHeight="1">
      <c r="E30" s="11"/>
      <c r="V30" s="265" t="s">
        <v>575</v>
      </c>
      <c r="W30" s="29"/>
      <c r="X30" s="29"/>
      <c r="Y30" s="29"/>
      <c r="Z30" s="29"/>
      <c r="AA30" s="29"/>
      <c r="AB30" s="29"/>
      <c r="AC30" s="29"/>
      <c r="AD30" s="34" t="s">
        <v>66</v>
      </c>
      <c r="AE30" s="29"/>
      <c r="AG30" s="32"/>
      <c r="AH30" s="23" t="s">
        <v>60</v>
      </c>
      <c r="AT30" s="33"/>
      <c r="AU30" s="30"/>
      <c r="AV30" s="30"/>
      <c r="AW30" s="11"/>
      <c r="AX30" s="11"/>
      <c r="AY30" s="11"/>
      <c r="AZ30" s="32"/>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row>
    <row r="31" spans="1:93" ht="18" customHeight="1">
      <c r="E31" s="12" t="s">
        <v>119</v>
      </c>
      <c r="F31" s="12" t="s">
        <v>120</v>
      </c>
      <c r="G31" s="12" t="s">
        <v>121</v>
      </c>
      <c r="H31" s="34" t="s">
        <v>108</v>
      </c>
      <c r="I31" s="12" t="s">
        <v>122</v>
      </c>
      <c r="J31" s="12" t="s">
        <v>123</v>
      </c>
      <c r="V31" s="37" t="str">
        <f>IF(D5="","",VLOOKUP(D5,E31:Q43,1,FALSE))</f>
        <v>深胡桃双贴三聚氰胺E0级刨花板</v>
      </c>
      <c r="W31" s="29"/>
      <c r="X31" s="29"/>
      <c r="Y31" s="29"/>
      <c r="Z31" s="29"/>
      <c r="AA31" s="29"/>
      <c r="AB31" s="29"/>
      <c r="AC31" s="29"/>
      <c r="AD31" s="29"/>
      <c r="AE31" s="29"/>
      <c r="AG31" s="32"/>
      <c r="AH31" s="38" t="s">
        <v>399</v>
      </c>
      <c r="AT31" s="33"/>
      <c r="AU31" s="30"/>
      <c r="AV31" s="30"/>
      <c r="AW31" s="11"/>
      <c r="AX31" s="11"/>
      <c r="AY31" s="11"/>
      <c r="AZ31" s="32"/>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row>
    <row r="32" spans="1:93" ht="18" customHeight="1">
      <c r="E32" s="12" t="s">
        <v>400</v>
      </c>
      <c r="F32" s="12" t="s">
        <v>76</v>
      </c>
      <c r="G32" s="12" t="s">
        <v>77</v>
      </c>
      <c r="H32" s="12" t="s">
        <v>78</v>
      </c>
      <c r="I32" s="12" t="s">
        <v>79</v>
      </c>
      <c r="J32" s="12" t="s">
        <v>80</v>
      </c>
      <c r="K32" s="12" t="s">
        <v>401</v>
      </c>
      <c r="L32" s="12" t="s">
        <v>402</v>
      </c>
      <c r="M32" s="12" t="s">
        <v>83</v>
      </c>
      <c r="N32" s="12" t="s">
        <v>403</v>
      </c>
      <c r="O32" s="12" t="s">
        <v>404</v>
      </c>
      <c r="P32" s="12" t="s">
        <v>86</v>
      </c>
      <c r="V32" s="37" t="str">
        <f>IF(D5="","",VLOOKUP(D5,E31:Q43,2,FALSE))</f>
        <v>深胡桃PVC封边条</v>
      </c>
      <c r="Z32" s="11"/>
      <c r="AB32" s="29"/>
      <c r="AC32" s="29"/>
      <c r="AD32" s="29"/>
      <c r="AE32" s="29"/>
      <c r="AG32" s="32"/>
      <c r="AT32" s="33"/>
      <c r="AU32" s="30"/>
      <c r="AV32" s="30"/>
      <c r="AW32" s="11"/>
      <c r="AX32" s="11"/>
      <c r="AY32" s="11"/>
      <c r="AZ32" s="32"/>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row>
    <row r="33" spans="1:93" ht="18" customHeight="1">
      <c r="E33" s="12" t="s">
        <v>405</v>
      </c>
      <c r="F33" s="12" t="s">
        <v>92</v>
      </c>
      <c r="G33" s="12" t="s">
        <v>93</v>
      </c>
      <c r="H33" s="34" t="s">
        <v>108</v>
      </c>
      <c r="I33" s="12" t="s">
        <v>93</v>
      </c>
      <c r="J33" s="12" t="s">
        <v>94</v>
      </c>
      <c r="K33" s="12" t="s">
        <v>95</v>
      </c>
      <c r="L33" s="12" t="s">
        <v>96</v>
      </c>
      <c r="M33" s="12" t="s">
        <v>97</v>
      </c>
      <c r="N33" s="12" t="s">
        <v>98</v>
      </c>
      <c r="O33" s="12" t="s">
        <v>99</v>
      </c>
      <c r="P33" s="12" t="s">
        <v>100</v>
      </c>
      <c r="V33" s="37" t="str">
        <f>IF(D5="","",VLOOKUP(D5,E31:Q43,3,FALSE))</f>
        <v>胡桃</v>
      </c>
      <c r="Z33" s="11"/>
      <c r="AB33" s="29"/>
      <c r="AC33" s="29"/>
      <c r="AD33" s="206" t="s">
        <v>510</v>
      </c>
      <c r="AE33" s="29"/>
      <c r="AG33" s="32"/>
      <c r="AT33" s="33"/>
      <c r="AU33" s="30"/>
      <c r="AV33" s="30"/>
      <c r="AW33" s="11"/>
      <c r="AX33" s="11"/>
      <c r="AY33" s="11"/>
      <c r="AZ33" s="32"/>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row>
    <row r="34" spans="1:93" ht="18" customHeight="1">
      <c r="E34" s="40" t="s">
        <v>406</v>
      </c>
      <c r="F34" s="12" t="s">
        <v>106</v>
      </c>
      <c r="G34" s="12" t="s">
        <v>107</v>
      </c>
      <c r="H34" s="34" t="s">
        <v>108</v>
      </c>
      <c r="I34" s="12" t="s">
        <v>109</v>
      </c>
      <c r="J34" s="12" t="s">
        <v>110</v>
      </c>
      <c r="K34" s="12" t="s">
        <v>111</v>
      </c>
      <c r="L34" s="12" t="s">
        <v>112</v>
      </c>
      <c r="M34" s="12" t="s">
        <v>113</v>
      </c>
      <c r="N34" s="12" t="s">
        <v>114</v>
      </c>
      <c r="O34" s="12" t="s">
        <v>115</v>
      </c>
      <c r="P34" s="12" t="s">
        <v>116</v>
      </c>
      <c r="V34" s="37" t="str">
        <f>IF(D5="","",VLOOKUP(D5,E31:Q44,4,FALSE))</f>
        <v>透明中性玻璃胶</v>
      </c>
      <c r="AB34" s="29"/>
      <c r="AC34" s="29"/>
      <c r="AD34" s="206" t="s">
        <v>617</v>
      </c>
      <c r="AE34" s="29"/>
      <c r="AG34" s="32"/>
      <c r="AT34" s="33"/>
      <c r="AU34" s="30"/>
      <c r="AV34" s="30"/>
      <c r="AW34" s="11"/>
      <c r="AX34" s="11"/>
      <c r="AY34" s="11"/>
      <c r="AZ34" s="32"/>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row>
    <row r="35" spans="1:93" ht="18" customHeight="1">
      <c r="E35" s="39" t="s">
        <v>129</v>
      </c>
      <c r="F35" s="34" t="s">
        <v>130</v>
      </c>
      <c r="G35" s="34" t="s">
        <v>93</v>
      </c>
      <c r="H35" s="34" t="s">
        <v>78</v>
      </c>
      <c r="I35" s="34" t="s">
        <v>131</v>
      </c>
      <c r="J35" s="34" t="s">
        <v>132</v>
      </c>
      <c r="K35" s="12" t="s">
        <v>401</v>
      </c>
      <c r="L35" s="12" t="s">
        <v>402</v>
      </c>
      <c r="M35" s="12" t="s">
        <v>83</v>
      </c>
      <c r="N35" s="12" t="s">
        <v>403</v>
      </c>
      <c r="O35" s="12" t="s">
        <v>404</v>
      </c>
      <c r="P35" s="12" t="s">
        <v>86</v>
      </c>
      <c r="V35" s="37" t="str">
        <f>IF(D5="","",VLOOKUP(D5,E31:Q43,5,FALSE))</f>
        <v>深胡桃</v>
      </c>
      <c r="W35" s="29"/>
      <c r="X35" s="29"/>
      <c r="Y35" s="29"/>
      <c r="Z35" s="29"/>
      <c r="AA35" s="29"/>
      <c r="AB35" s="29"/>
      <c r="AC35" s="29"/>
      <c r="AD35" s="206" t="s">
        <v>618</v>
      </c>
      <c r="AE35" s="29"/>
      <c r="AG35" s="32"/>
      <c r="AT35" s="33"/>
      <c r="AU35" s="30"/>
      <c r="AV35" s="30"/>
      <c r="AW35" s="11"/>
      <c r="AX35" s="11"/>
      <c r="AY35" s="11"/>
      <c r="AZ35" s="32"/>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row>
    <row r="36" spans="1:93" ht="18" customHeight="1">
      <c r="E36" s="12" t="s">
        <v>134</v>
      </c>
      <c r="F36" s="12" t="s">
        <v>135</v>
      </c>
      <c r="G36" s="12" t="s">
        <v>77</v>
      </c>
      <c r="H36" s="34" t="s">
        <v>108</v>
      </c>
      <c r="I36" s="12" t="s">
        <v>136</v>
      </c>
      <c r="J36" s="12" t="s">
        <v>137</v>
      </c>
      <c r="K36" s="12" t="s">
        <v>95</v>
      </c>
      <c r="L36" s="12" t="s">
        <v>96</v>
      </c>
      <c r="M36" s="12" t="s">
        <v>97</v>
      </c>
      <c r="N36" s="12" t="s">
        <v>98</v>
      </c>
      <c r="O36" s="12" t="s">
        <v>99</v>
      </c>
      <c r="P36" s="12" t="s">
        <v>100</v>
      </c>
      <c r="V36" s="37" t="str">
        <f>IF(D5="","",VLOOKUP(D5,E31:Q43,6,FALSE))</f>
        <v>M29深胡桃</v>
      </c>
      <c r="W36" s="29"/>
      <c r="X36" s="29"/>
      <c r="Y36" s="29"/>
      <c r="Z36" s="29"/>
      <c r="AA36" s="29"/>
      <c r="AB36" s="29"/>
      <c r="AC36" s="29"/>
      <c r="AD36" s="206" t="s">
        <v>619</v>
      </c>
      <c r="AE36" s="29"/>
      <c r="AG36" s="32"/>
      <c r="AT36" s="33"/>
      <c r="AU36" s="30"/>
      <c r="AV36" s="30"/>
      <c r="AW36" s="11"/>
      <c r="AX36" s="11"/>
      <c r="AY36" s="11"/>
      <c r="AZ36" s="32"/>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row>
    <row r="37" spans="1:93" ht="18" customHeight="1">
      <c r="E37" s="12" t="s">
        <v>139</v>
      </c>
      <c r="F37" s="12" t="s">
        <v>140</v>
      </c>
      <c r="G37" s="12" t="s">
        <v>77</v>
      </c>
      <c r="H37" s="12" t="s">
        <v>78</v>
      </c>
      <c r="I37" s="12" t="s">
        <v>141</v>
      </c>
      <c r="J37" s="12" t="s">
        <v>142</v>
      </c>
      <c r="T37" s="29"/>
      <c r="U37" s="29"/>
      <c r="V37" s="37">
        <f>IF(D5="","",VLOOKUP(D5,E31:Q43,7,FALSE))</f>
        <v>0</v>
      </c>
      <c r="AD37" s="206" t="s">
        <v>620</v>
      </c>
      <c r="AE37" s="29"/>
      <c r="AG37" s="32"/>
      <c r="AT37" s="33"/>
      <c r="AU37" s="30"/>
      <c r="AV37" s="30"/>
      <c r="AW37" s="11"/>
      <c r="AX37" s="11"/>
      <c r="AY37" s="11"/>
      <c r="AZ37" s="32"/>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row>
    <row r="38" spans="1:93" ht="18" customHeight="1">
      <c r="A38" s="39"/>
      <c r="B38" s="34"/>
      <c r="D38" s="34"/>
      <c r="E38" s="12" t="s">
        <v>144</v>
      </c>
      <c r="F38" s="12" t="s">
        <v>145</v>
      </c>
      <c r="G38" s="12" t="s">
        <v>146</v>
      </c>
      <c r="H38" s="12" t="s">
        <v>108</v>
      </c>
      <c r="I38" s="12" t="s">
        <v>146</v>
      </c>
      <c r="J38" s="12" t="s">
        <v>147</v>
      </c>
      <c r="M38" s="34"/>
      <c r="V38" s="37">
        <f>IF(D5="","",VLOOKUP(D5,E31:Q43,8,FALSE))</f>
        <v>0</v>
      </c>
      <c r="AD38" s="206" t="s">
        <v>621</v>
      </c>
      <c r="AT38" s="33"/>
      <c r="AU38" s="30"/>
      <c r="AV38" s="30"/>
      <c r="AW38" s="11"/>
      <c r="AX38" s="11"/>
      <c r="AY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row>
    <row r="39" spans="1:93" ht="18" customHeight="1">
      <c r="A39" s="40"/>
      <c r="B39" s="34"/>
      <c r="D39" s="34"/>
      <c r="E39" s="34" t="s">
        <v>150</v>
      </c>
      <c r="F39" s="34" t="s">
        <v>151</v>
      </c>
      <c r="G39" s="12" t="s">
        <v>152</v>
      </c>
      <c r="H39" s="34" t="s">
        <v>108</v>
      </c>
      <c r="I39" s="34" t="s">
        <v>153</v>
      </c>
      <c r="J39" s="12" t="s">
        <v>154</v>
      </c>
      <c r="M39" s="34"/>
      <c r="V39" s="37">
        <f>IF(D5="","",VLOOKUP(D5,E31:Q43,9,FALSE))</f>
        <v>0</v>
      </c>
      <c r="AD39" s="29"/>
      <c r="AT39" s="33"/>
      <c r="AU39" s="30"/>
      <c r="AV39" s="30"/>
      <c r="AW39" s="11"/>
      <c r="AX39" s="11"/>
      <c r="AY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row>
    <row r="40" spans="1:93" ht="18" customHeight="1">
      <c r="A40" s="40"/>
      <c r="B40" s="34"/>
      <c r="C40" s="34"/>
      <c r="D40" s="34"/>
      <c r="E40" s="12" t="s">
        <v>156</v>
      </c>
      <c r="F40" s="12" t="s">
        <v>157</v>
      </c>
      <c r="G40" s="12" t="s">
        <v>158</v>
      </c>
      <c r="H40" s="12" t="s">
        <v>108</v>
      </c>
      <c r="I40" s="12" t="s">
        <v>158</v>
      </c>
      <c r="J40" s="12" t="s">
        <v>159</v>
      </c>
      <c r="M40" s="34"/>
      <c r="V40" s="37">
        <f>IF(D5="","",VLOOKUP(D5,E31:Q43,10,FALSE))</f>
        <v>0</v>
      </c>
      <c r="AD40" s="29"/>
      <c r="AT40" s="33"/>
      <c r="AU40" s="30"/>
      <c r="AV40" s="30"/>
      <c r="AW40" s="11"/>
      <c r="AX40" s="11"/>
      <c r="AY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row>
    <row r="41" spans="1:93" ht="18" customHeight="1">
      <c r="E41" s="12" t="s">
        <v>166</v>
      </c>
      <c r="F41" s="12" t="s">
        <v>167</v>
      </c>
      <c r="G41" s="34" t="s">
        <v>93</v>
      </c>
      <c r="H41" s="34" t="s">
        <v>78</v>
      </c>
      <c r="I41" s="12" t="s">
        <v>168</v>
      </c>
      <c r="J41" s="12" t="s">
        <v>169</v>
      </c>
      <c r="V41" s="37">
        <f>IF(D5="","",VLOOKUP(D5,E31:Q43,11,FALSE))</f>
        <v>0</v>
      </c>
      <c r="AD41" s="29"/>
      <c r="AT41" s="33"/>
      <c r="AU41" s="30"/>
      <c r="AV41" s="30"/>
      <c r="AW41" s="11"/>
      <c r="AX41" s="11"/>
      <c r="AY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row>
    <row r="42" spans="1:93" ht="18" customHeight="1">
      <c r="E42" s="200" t="s">
        <v>428</v>
      </c>
      <c r="F42" s="200" t="s">
        <v>429</v>
      </c>
      <c r="G42" s="201" t="s">
        <v>418</v>
      </c>
      <c r="H42" s="201" t="s">
        <v>410</v>
      </c>
      <c r="I42" s="200" t="s">
        <v>430</v>
      </c>
      <c r="J42" s="201" t="s">
        <v>431</v>
      </c>
      <c r="V42" s="37">
        <f>IF(D5="","",VLOOKUP(D5,E31:Q43,12,FALSE))</f>
        <v>0</v>
      </c>
      <c r="AD42" s="29"/>
      <c r="AT42" s="33"/>
      <c r="AU42" s="30"/>
      <c r="AV42" s="30"/>
      <c r="AW42" s="11"/>
      <c r="AX42" s="11"/>
      <c r="AY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row>
    <row r="43" spans="1:93" ht="18" customHeight="1">
      <c r="AD43" s="29"/>
      <c r="AT43" s="33"/>
      <c r="AU43" s="30"/>
      <c r="AV43" s="30"/>
      <c r="AW43" s="11"/>
      <c r="AX43" s="11"/>
      <c r="AY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row>
    <row r="44" spans="1:93" ht="18" customHeight="1">
      <c r="AD44" s="29"/>
      <c r="AT44" s="33"/>
      <c r="AU44" s="30"/>
      <c r="AV44" s="30"/>
      <c r="AW44" s="11"/>
      <c r="AX44" s="11"/>
      <c r="AY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row>
    <row r="45" spans="1:93" ht="18" customHeight="1">
      <c r="AT45" s="33"/>
      <c r="AU45" s="30"/>
      <c r="AV45" s="30"/>
      <c r="AW45" s="11"/>
      <c r="AX45" s="11"/>
      <c r="AY45" s="11"/>
      <c r="BC45" s="23"/>
      <c r="BD45" s="456"/>
      <c r="BE45" s="456"/>
      <c r="BF45" s="456"/>
      <c r="BG45" s="23"/>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row>
    <row r="46" spans="1:93" ht="18" customHeight="1">
      <c r="AU46" s="30"/>
      <c r="AV46" s="30"/>
      <c r="AW46" s="11"/>
      <c r="AX46" s="11"/>
      <c r="AY46" s="11"/>
      <c r="BC46" s="23"/>
      <c r="BD46" s="23"/>
      <c r="BE46" s="23"/>
      <c r="BF46" s="23"/>
      <c r="BG46" s="23"/>
      <c r="BH46" s="11"/>
      <c r="BI46" s="11"/>
      <c r="BJ46" s="11"/>
      <c r="BK46" s="11"/>
      <c r="BL46" s="11"/>
      <c r="BM46" s="11"/>
      <c r="BN46" s="457"/>
      <c r="BO46" s="457"/>
      <c r="BP46" s="456"/>
      <c r="BQ46" s="456"/>
      <c r="BR46" s="456"/>
      <c r="BS46" s="456"/>
      <c r="BT46" s="456"/>
      <c r="BU46" s="456"/>
      <c r="BV46" s="456"/>
      <c r="BW46" s="456"/>
      <c r="BX46" s="456"/>
      <c r="BY46" s="456"/>
      <c r="BZ46" s="456"/>
      <c r="CA46" s="456"/>
      <c r="CB46" s="456"/>
      <c r="CC46" s="456"/>
      <c r="CD46" s="456"/>
      <c r="CE46" s="456"/>
      <c r="CF46" s="456"/>
      <c r="CG46" s="456"/>
      <c r="CH46" s="456"/>
      <c r="CI46" s="456"/>
      <c r="CJ46" s="456"/>
      <c r="CK46" s="456"/>
      <c r="CL46" s="456"/>
      <c r="CM46" s="456"/>
      <c r="CN46" s="456"/>
      <c r="CO46" s="456"/>
    </row>
    <row r="47" spans="1:93" ht="18" customHeight="1">
      <c r="AU47" s="30"/>
      <c r="AV47" s="30"/>
      <c r="AW47" s="11"/>
      <c r="AX47" s="11"/>
      <c r="AY47" s="11"/>
      <c r="BC47" s="23"/>
      <c r="BD47" s="458"/>
      <c r="BE47" s="456"/>
      <c r="BF47" s="456"/>
      <c r="BG47" s="23"/>
      <c r="BH47" s="11"/>
      <c r="BI47" s="11"/>
      <c r="BJ47" s="11"/>
      <c r="BK47" s="11"/>
      <c r="BL47" s="11"/>
      <c r="BM47" s="11"/>
      <c r="BN47" s="457"/>
      <c r="BO47" s="457"/>
      <c r="BP47" s="459"/>
      <c r="BQ47" s="459"/>
      <c r="BR47" s="459"/>
      <c r="BS47" s="459"/>
      <c r="BT47" s="459"/>
      <c r="BU47" s="459"/>
      <c r="BV47" s="459"/>
      <c r="BW47" s="459"/>
      <c r="BX47" s="459"/>
      <c r="BY47" s="459"/>
      <c r="BZ47" s="459"/>
      <c r="CA47" s="459"/>
      <c r="CB47" s="459"/>
      <c r="CC47" s="459"/>
      <c r="CD47" s="459"/>
      <c r="CE47" s="459"/>
      <c r="CF47" s="459"/>
      <c r="CG47" s="459"/>
      <c r="CH47" s="459"/>
      <c r="CI47" s="459"/>
      <c r="CJ47" s="459"/>
      <c r="CK47" s="459"/>
      <c r="CL47" s="459"/>
      <c r="CM47" s="459"/>
      <c r="CN47" s="459"/>
      <c r="CO47" s="459"/>
    </row>
    <row r="48" spans="1:93" ht="18" customHeight="1">
      <c r="AU48" s="30"/>
      <c r="AV48" s="30"/>
      <c r="AW48" s="11"/>
      <c r="AX48" s="11"/>
      <c r="AY48" s="11"/>
      <c r="BC48" s="23"/>
      <c r="BD48" s="458"/>
      <c r="BE48" s="456"/>
      <c r="BF48" s="456"/>
      <c r="BG48" s="23"/>
      <c r="BH48" s="11"/>
      <c r="BI48" s="11"/>
      <c r="BJ48" s="11"/>
      <c r="BK48" s="11"/>
      <c r="BL48" s="11"/>
      <c r="BM48" s="11"/>
      <c r="BN48" s="457"/>
      <c r="BO48" s="457"/>
      <c r="BP48" s="458"/>
      <c r="BQ48" s="456"/>
      <c r="BR48" s="456"/>
      <c r="BS48" s="456"/>
      <c r="BT48" s="456"/>
      <c r="BU48" s="456"/>
      <c r="BV48" s="456"/>
      <c r="BW48" s="456"/>
      <c r="BX48" s="456"/>
      <c r="BY48" s="456"/>
      <c r="BZ48" s="456"/>
      <c r="CA48" s="456"/>
      <c r="CB48" s="456"/>
      <c r="CC48" s="456"/>
      <c r="CD48" s="456"/>
      <c r="CE48" s="456"/>
      <c r="CF48" s="456"/>
      <c r="CG48" s="456"/>
      <c r="CH48" s="456"/>
      <c r="CI48" s="456"/>
      <c r="CJ48" s="456"/>
      <c r="CK48" s="456"/>
      <c r="CL48" s="456"/>
      <c r="CM48" s="456"/>
      <c r="CN48" s="456"/>
      <c r="CO48" s="456"/>
    </row>
    <row r="49" spans="47:93" ht="18" customHeight="1">
      <c r="AU49" s="30"/>
      <c r="AV49" s="30"/>
      <c r="AW49" s="11"/>
      <c r="AX49" s="11"/>
      <c r="AY49" s="11"/>
      <c r="BC49" s="23"/>
      <c r="BD49" s="458"/>
      <c r="BE49" s="456"/>
      <c r="BF49" s="456"/>
      <c r="BG49" s="23"/>
      <c r="BH49" s="11"/>
      <c r="BI49" s="11"/>
      <c r="BJ49" s="11"/>
      <c r="BK49" s="11"/>
      <c r="BL49" s="11"/>
      <c r="BM49" s="11"/>
      <c r="BN49" s="457"/>
      <c r="BO49" s="457"/>
      <c r="BP49" s="458"/>
      <c r="BQ49" s="456"/>
      <c r="BR49" s="456"/>
      <c r="BS49" s="456"/>
      <c r="BT49" s="456"/>
      <c r="BU49" s="456"/>
      <c r="BV49" s="456"/>
      <c r="BW49" s="456"/>
      <c r="BX49" s="456"/>
      <c r="BY49" s="456"/>
      <c r="BZ49" s="456"/>
      <c r="CA49" s="456"/>
      <c r="CB49" s="456"/>
      <c r="CC49" s="456"/>
      <c r="CD49" s="456"/>
      <c r="CE49" s="456"/>
      <c r="CF49" s="460"/>
      <c r="CG49" s="460"/>
      <c r="CH49" s="460"/>
      <c r="CI49" s="460"/>
      <c r="CJ49" s="460"/>
      <c r="CK49" s="460"/>
      <c r="CL49" s="460"/>
      <c r="CM49" s="460"/>
      <c r="CN49" s="460"/>
      <c r="CO49" s="460"/>
    </row>
    <row r="50" spans="47:93" ht="18" customHeight="1">
      <c r="AU50" s="30"/>
      <c r="AV50" s="30"/>
      <c r="AW50" s="11"/>
      <c r="AX50" s="11"/>
      <c r="AY50" s="11"/>
      <c r="BC50" s="23"/>
      <c r="BD50" s="458"/>
      <c r="BE50" s="456"/>
      <c r="BF50" s="456"/>
      <c r="BG50" s="23"/>
      <c r="BH50" s="11"/>
      <c r="BI50" s="11"/>
      <c r="BJ50" s="11"/>
      <c r="BK50" s="11"/>
      <c r="BL50" s="11"/>
      <c r="BM50" s="11"/>
      <c r="BN50" s="457"/>
      <c r="BO50" s="457"/>
      <c r="BP50" s="458"/>
      <c r="BQ50" s="456"/>
      <c r="BR50" s="456"/>
      <c r="BS50" s="456"/>
      <c r="BT50" s="456"/>
      <c r="BU50" s="456"/>
      <c r="BV50" s="456"/>
      <c r="BW50" s="456"/>
      <c r="BX50" s="456"/>
      <c r="BY50" s="456"/>
      <c r="BZ50" s="456"/>
      <c r="CA50" s="456"/>
      <c r="CB50" s="456"/>
      <c r="CC50" s="456"/>
      <c r="CD50" s="456"/>
      <c r="CE50" s="456"/>
      <c r="CF50" s="456"/>
      <c r="CG50" s="456"/>
      <c r="CH50" s="456"/>
      <c r="CI50" s="456"/>
      <c r="CJ50" s="456"/>
      <c r="CK50" s="456"/>
      <c r="CL50" s="456"/>
      <c r="CM50" s="456"/>
      <c r="CN50" s="456"/>
      <c r="CO50" s="456"/>
    </row>
    <row r="51" spans="47:93" ht="18" customHeight="1">
      <c r="AU51" s="30"/>
      <c r="AV51" s="30"/>
      <c r="AW51" s="11"/>
      <c r="AX51" s="11"/>
      <c r="AY51" s="11"/>
      <c r="BC51" s="23"/>
      <c r="BD51" s="458"/>
      <c r="BE51" s="456"/>
      <c r="BF51" s="456"/>
      <c r="BG51" s="23"/>
      <c r="BH51" s="11"/>
      <c r="BI51" s="11"/>
      <c r="BJ51" s="11"/>
      <c r="BK51" s="11"/>
      <c r="BL51" s="11"/>
      <c r="BM51" s="11"/>
      <c r="BN51" s="457"/>
      <c r="BO51" s="457"/>
      <c r="BP51" s="458"/>
      <c r="BQ51" s="456"/>
      <c r="BR51" s="456"/>
      <c r="BS51" s="456"/>
      <c r="BT51" s="456"/>
      <c r="BU51" s="456"/>
      <c r="BV51" s="456"/>
      <c r="BW51" s="456"/>
      <c r="BX51" s="456"/>
      <c r="BY51" s="456"/>
      <c r="BZ51" s="456"/>
      <c r="CA51" s="456"/>
      <c r="CB51" s="456"/>
      <c r="CC51" s="456"/>
      <c r="CD51" s="456"/>
      <c r="CE51" s="456"/>
      <c r="CF51" s="456"/>
      <c r="CG51" s="456"/>
      <c r="CH51" s="456"/>
      <c r="CI51" s="456"/>
      <c r="CJ51" s="456"/>
      <c r="CK51" s="456"/>
      <c r="CL51" s="456"/>
      <c r="CM51" s="456"/>
      <c r="CN51" s="456"/>
      <c r="CO51" s="456"/>
    </row>
    <row r="52" spans="47:93" ht="18" customHeight="1">
      <c r="AU52" s="30"/>
      <c r="AV52" s="30"/>
      <c r="AW52" s="11"/>
      <c r="AX52" s="11"/>
      <c r="AY52" s="11"/>
      <c r="BC52" s="23"/>
      <c r="BD52" s="458"/>
      <c r="BE52" s="456"/>
      <c r="BF52" s="456"/>
      <c r="BG52" s="23"/>
      <c r="BH52" s="11"/>
      <c r="BI52" s="11"/>
      <c r="BJ52" s="11"/>
      <c r="BK52" s="11"/>
      <c r="BL52" s="11"/>
      <c r="BM52" s="11"/>
      <c r="BN52" s="457"/>
      <c r="BO52" s="457"/>
      <c r="BP52" s="458"/>
      <c r="BQ52" s="456"/>
      <c r="BR52" s="456"/>
      <c r="BS52" s="456"/>
      <c r="BT52" s="456"/>
      <c r="BU52" s="456"/>
      <c r="BV52" s="456"/>
      <c r="BW52" s="456"/>
      <c r="BX52" s="456"/>
      <c r="BY52" s="456"/>
      <c r="BZ52" s="456"/>
      <c r="CA52" s="456"/>
      <c r="CB52" s="456"/>
      <c r="CC52" s="456"/>
      <c r="CD52" s="456"/>
      <c r="CE52" s="456"/>
      <c r="CF52" s="461"/>
      <c r="CG52" s="462"/>
      <c r="CH52" s="462"/>
      <c r="CI52" s="462"/>
      <c r="CJ52" s="462"/>
      <c r="CK52" s="462"/>
      <c r="CL52" s="462"/>
      <c r="CM52" s="462"/>
      <c r="CN52" s="462"/>
      <c r="CO52" s="462"/>
    </row>
    <row r="53" spans="47:93" ht="18" customHeight="1">
      <c r="AU53" s="30"/>
      <c r="AV53" s="30"/>
      <c r="AW53" s="11"/>
      <c r="AX53" s="11"/>
      <c r="AY53" s="11"/>
      <c r="BC53" s="23"/>
      <c r="BD53" s="23"/>
      <c r="BE53" s="23"/>
      <c r="BF53" s="23"/>
      <c r="BG53" s="23"/>
      <c r="BH53" s="11"/>
      <c r="BI53" s="11"/>
      <c r="BJ53" s="11"/>
      <c r="BK53" s="11"/>
      <c r="BL53" s="11"/>
      <c r="BM53" s="11"/>
      <c r="BN53" s="457"/>
      <c r="BO53" s="457"/>
      <c r="BP53" s="458"/>
      <c r="BQ53" s="456"/>
      <c r="BR53" s="456"/>
      <c r="BS53" s="456"/>
      <c r="BT53" s="456"/>
      <c r="BU53" s="456"/>
      <c r="BV53" s="456"/>
      <c r="BW53" s="456"/>
      <c r="BX53" s="456"/>
      <c r="BY53" s="456"/>
      <c r="BZ53" s="456"/>
      <c r="CA53" s="456"/>
      <c r="CB53" s="456"/>
      <c r="CC53" s="456"/>
      <c r="CD53" s="456"/>
      <c r="CE53" s="456"/>
      <c r="CF53" s="461"/>
      <c r="CG53" s="462"/>
      <c r="CH53" s="462"/>
      <c r="CI53" s="462"/>
      <c r="CJ53" s="462"/>
      <c r="CK53" s="462"/>
      <c r="CL53" s="462"/>
      <c r="CM53" s="462"/>
      <c r="CN53" s="462"/>
      <c r="CO53" s="462"/>
    </row>
    <row r="54" spans="47:93" ht="18" customHeight="1">
      <c r="AU54" s="30"/>
      <c r="AV54" s="30"/>
      <c r="AW54" s="11"/>
      <c r="AX54" s="11"/>
      <c r="AY54" s="11"/>
      <c r="BC54" s="23"/>
      <c r="BD54" s="458"/>
      <c r="BE54" s="456"/>
      <c r="BF54" s="456"/>
      <c r="BG54" s="23"/>
      <c r="BH54" s="11"/>
      <c r="BI54" s="11"/>
      <c r="BJ54" s="11"/>
      <c r="BK54" s="11"/>
      <c r="BL54" s="11"/>
      <c r="BM54" s="11"/>
      <c r="BN54" s="457"/>
      <c r="BO54" s="457"/>
      <c r="BP54" s="464"/>
      <c r="BQ54" s="464"/>
      <c r="BR54" s="464"/>
      <c r="BS54" s="464"/>
      <c r="BT54" s="464"/>
      <c r="BU54" s="464"/>
      <c r="BV54" s="464"/>
      <c r="BW54" s="464"/>
      <c r="BX54" s="464"/>
      <c r="BY54" s="464"/>
      <c r="BZ54" s="464"/>
      <c r="CA54" s="464"/>
      <c r="CB54" s="464"/>
      <c r="CC54" s="464"/>
      <c r="CD54" s="464"/>
      <c r="CE54" s="464"/>
      <c r="CF54" s="464"/>
      <c r="CG54" s="464"/>
      <c r="CH54" s="464"/>
      <c r="CI54" s="464"/>
      <c r="CJ54" s="464"/>
      <c r="CK54" s="464"/>
      <c r="CL54" s="464"/>
      <c r="CM54" s="464"/>
      <c r="CN54" s="464"/>
      <c r="CO54" s="464"/>
    </row>
    <row r="55" spans="47:93" ht="18" customHeight="1">
      <c r="AU55" s="30"/>
      <c r="AV55" s="30"/>
      <c r="AW55" s="11"/>
      <c r="AX55" s="11"/>
      <c r="AY55" s="11"/>
      <c r="BC55" s="23"/>
      <c r="BD55" s="458"/>
      <c r="BE55" s="456"/>
      <c r="BF55" s="456"/>
      <c r="BG55" s="23"/>
      <c r="BH55" s="11"/>
      <c r="BI55" s="11"/>
      <c r="BJ55" s="11"/>
      <c r="BK55" s="11"/>
      <c r="BL55" s="11"/>
      <c r="BM55" s="11"/>
      <c r="BN55" s="457"/>
      <c r="BO55" s="457"/>
      <c r="BP55" s="458"/>
      <c r="BQ55" s="456"/>
      <c r="BR55" s="456"/>
      <c r="BS55" s="456"/>
      <c r="BT55" s="456"/>
      <c r="BU55" s="456"/>
      <c r="BV55" s="456"/>
      <c r="BW55" s="456"/>
      <c r="BX55" s="456"/>
      <c r="BY55" s="456"/>
      <c r="BZ55" s="456"/>
      <c r="CA55" s="456"/>
      <c r="CB55" s="456"/>
      <c r="CC55" s="456"/>
      <c r="CD55" s="456"/>
      <c r="CE55" s="456"/>
      <c r="CF55" s="463"/>
      <c r="CG55" s="463"/>
      <c r="CH55" s="463"/>
      <c r="CI55" s="463"/>
      <c r="CJ55" s="463"/>
      <c r="CK55" s="463"/>
      <c r="CL55" s="463"/>
      <c r="CM55" s="463"/>
      <c r="CN55" s="463"/>
      <c r="CO55" s="463"/>
    </row>
    <row r="56" spans="47:93" ht="18" customHeight="1">
      <c r="AU56" s="30"/>
      <c r="AV56" s="30"/>
      <c r="AW56" s="11"/>
      <c r="AX56" s="11"/>
      <c r="AY56" s="11"/>
      <c r="BC56" s="23"/>
      <c r="BD56" s="456"/>
      <c r="BE56" s="456"/>
      <c r="BF56" s="456"/>
      <c r="BG56" s="23"/>
      <c r="BH56" s="11"/>
      <c r="BI56" s="11"/>
      <c r="BJ56" s="11"/>
      <c r="BK56" s="11"/>
      <c r="BL56" s="11"/>
      <c r="BM56" s="11"/>
      <c r="BN56" s="457"/>
      <c r="BO56" s="457"/>
      <c r="BP56" s="458"/>
      <c r="BQ56" s="456"/>
      <c r="BR56" s="456"/>
      <c r="BS56" s="456"/>
      <c r="BT56" s="456"/>
      <c r="BU56" s="456"/>
      <c r="BV56" s="456"/>
      <c r="BW56" s="456"/>
      <c r="BX56" s="456"/>
      <c r="BY56" s="456"/>
      <c r="BZ56" s="456"/>
      <c r="CA56" s="456"/>
      <c r="CB56" s="456"/>
      <c r="CC56" s="456"/>
      <c r="CD56" s="456"/>
      <c r="CE56" s="456"/>
      <c r="CF56" s="463"/>
      <c r="CG56" s="463"/>
      <c r="CH56" s="463"/>
      <c r="CI56" s="463"/>
      <c r="CJ56" s="463"/>
      <c r="CK56" s="463"/>
      <c r="CL56" s="463"/>
      <c r="CM56" s="463"/>
      <c r="CN56" s="463"/>
      <c r="CO56" s="463"/>
    </row>
    <row r="57" spans="47:93" ht="18" customHeight="1">
      <c r="AU57" s="30"/>
      <c r="AV57" s="30"/>
      <c r="AW57" s="11"/>
      <c r="AX57" s="11"/>
      <c r="AY57" s="11"/>
      <c r="BC57" s="23"/>
      <c r="BD57" s="456"/>
      <c r="BE57" s="456"/>
      <c r="BF57" s="456"/>
      <c r="BG57" s="23"/>
      <c r="BH57" s="11"/>
      <c r="BI57" s="11"/>
      <c r="BJ57" s="11"/>
      <c r="BK57" s="11"/>
      <c r="BL57" s="11"/>
      <c r="BM57" s="11"/>
      <c r="BN57" s="457"/>
      <c r="BO57" s="457"/>
      <c r="BP57" s="456"/>
      <c r="BQ57" s="456"/>
      <c r="BR57" s="456"/>
      <c r="BS57" s="456"/>
      <c r="BT57" s="456"/>
      <c r="BU57" s="456"/>
      <c r="BV57" s="456"/>
      <c r="BW57" s="456"/>
      <c r="BX57" s="456"/>
      <c r="BY57" s="456"/>
      <c r="BZ57" s="456"/>
      <c r="CA57" s="456"/>
      <c r="CB57" s="456"/>
      <c r="CC57" s="456"/>
      <c r="CD57" s="456"/>
      <c r="CE57" s="456"/>
      <c r="CF57" s="463"/>
      <c r="CG57" s="463"/>
      <c r="CH57" s="463"/>
      <c r="CI57" s="463"/>
      <c r="CJ57" s="463"/>
      <c r="CK57" s="463"/>
      <c r="CL57" s="463"/>
      <c r="CM57" s="463"/>
      <c r="CN57" s="463"/>
      <c r="CO57" s="463"/>
    </row>
    <row r="58" spans="47:93" ht="18" customHeight="1">
      <c r="AU58" s="30"/>
      <c r="AV58" s="30"/>
      <c r="AW58" s="11"/>
      <c r="AX58" s="11"/>
      <c r="AY58" s="11"/>
      <c r="BC58" s="23"/>
      <c r="BD58" s="456"/>
      <c r="BE58" s="456"/>
      <c r="BF58" s="456"/>
      <c r="BG58" s="23"/>
      <c r="BH58" s="11"/>
      <c r="BI58" s="11"/>
      <c r="BJ58" s="11"/>
      <c r="BK58" s="11"/>
      <c r="BL58" s="11"/>
      <c r="BM58" s="11"/>
      <c r="BN58" s="457"/>
      <c r="BO58" s="457"/>
      <c r="BP58" s="456"/>
      <c r="BQ58" s="456"/>
      <c r="BR58" s="456"/>
      <c r="BS58" s="456"/>
      <c r="BT58" s="456"/>
      <c r="BU58" s="456"/>
      <c r="BV58" s="456"/>
      <c r="BW58" s="456"/>
      <c r="BX58" s="456"/>
      <c r="BY58" s="456"/>
      <c r="BZ58" s="456"/>
      <c r="CA58" s="456"/>
      <c r="CB58" s="456"/>
      <c r="CC58" s="456"/>
      <c r="CD58" s="456"/>
      <c r="CE58" s="456"/>
      <c r="CF58" s="456"/>
      <c r="CG58" s="456"/>
      <c r="CH58" s="456"/>
      <c r="CI58" s="456"/>
      <c r="CJ58" s="456"/>
      <c r="CK58" s="456"/>
      <c r="CL58" s="456"/>
      <c r="CM58" s="456"/>
      <c r="CN58" s="456"/>
      <c r="CO58" s="456"/>
    </row>
    <row r="59" spans="47:93" ht="18" customHeight="1">
      <c r="AU59" s="30"/>
      <c r="AV59" s="30"/>
      <c r="AW59" s="11"/>
      <c r="AX59" s="11"/>
      <c r="AY59" s="11"/>
      <c r="BC59" s="23"/>
      <c r="BD59" s="456"/>
      <c r="BE59" s="456"/>
      <c r="BF59" s="456"/>
      <c r="BG59" s="23"/>
      <c r="BH59" s="11"/>
      <c r="BI59" s="11"/>
      <c r="BJ59" s="11"/>
      <c r="BK59" s="11"/>
      <c r="BL59" s="11"/>
      <c r="BM59" s="11"/>
      <c r="BN59" s="457"/>
      <c r="BO59" s="457"/>
      <c r="BP59" s="456"/>
      <c r="BQ59" s="456"/>
      <c r="BR59" s="456"/>
      <c r="BS59" s="456"/>
      <c r="BT59" s="456"/>
      <c r="BU59" s="456"/>
      <c r="BV59" s="456"/>
      <c r="BW59" s="456"/>
      <c r="BX59" s="456"/>
      <c r="BY59" s="456"/>
      <c r="BZ59" s="456"/>
      <c r="CA59" s="456"/>
      <c r="CB59" s="456"/>
      <c r="CC59" s="456"/>
      <c r="CD59" s="456"/>
      <c r="CE59" s="456"/>
      <c r="CF59" s="456"/>
      <c r="CG59" s="456"/>
      <c r="CH59" s="456"/>
      <c r="CI59" s="456"/>
      <c r="CJ59" s="456"/>
      <c r="CK59" s="456"/>
      <c r="CL59" s="456"/>
      <c r="CM59" s="456"/>
      <c r="CN59" s="456"/>
      <c r="CO59" s="456"/>
    </row>
    <row r="60" spans="47:93" ht="18" customHeight="1">
      <c r="AU60" s="30"/>
      <c r="AV60" s="30"/>
      <c r="AW60" s="11"/>
      <c r="AX60" s="11"/>
      <c r="AY60" s="11"/>
      <c r="BC60" s="23"/>
      <c r="BD60" s="23"/>
      <c r="BE60" s="23"/>
      <c r="BF60" s="23"/>
      <c r="BG60" s="23"/>
      <c r="BH60" s="11"/>
      <c r="BI60" s="11"/>
      <c r="BJ60" s="11"/>
      <c r="BK60" s="11"/>
      <c r="BL60" s="11"/>
      <c r="BM60" s="11"/>
      <c r="BN60" s="457"/>
      <c r="BO60" s="457"/>
      <c r="BP60" s="456"/>
      <c r="BQ60" s="456"/>
      <c r="BR60" s="456"/>
      <c r="BS60" s="456"/>
      <c r="BT60" s="456"/>
      <c r="BU60" s="456"/>
      <c r="BV60" s="456"/>
      <c r="BW60" s="456"/>
      <c r="BX60" s="456"/>
      <c r="BY60" s="456"/>
      <c r="BZ60" s="456"/>
      <c r="CA60" s="456"/>
      <c r="CB60" s="456"/>
      <c r="CC60" s="456"/>
      <c r="CD60" s="456"/>
      <c r="CE60" s="456"/>
      <c r="CF60" s="456"/>
      <c r="CG60" s="456"/>
      <c r="CH60" s="456"/>
      <c r="CI60" s="456"/>
      <c r="CJ60" s="456"/>
      <c r="CK60" s="456"/>
      <c r="CL60" s="456"/>
      <c r="CM60" s="456"/>
      <c r="CN60" s="456"/>
      <c r="CO60" s="456"/>
    </row>
    <row r="61" spans="47:93" ht="18" customHeight="1">
      <c r="AU61" s="30"/>
      <c r="AV61" s="30"/>
      <c r="AW61" s="11"/>
      <c r="AX61" s="11"/>
      <c r="AY61" s="11"/>
      <c r="BC61" s="23"/>
      <c r="BD61" s="458"/>
      <c r="BE61" s="456"/>
      <c r="BF61" s="456"/>
      <c r="BG61" s="23"/>
      <c r="BH61" s="11"/>
      <c r="BI61" s="11"/>
      <c r="BJ61" s="11"/>
      <c r="BK61" s="11"/>
      <c r="BL61" s="11"/>
      <c r="BM61" s="11"/>
      <c r="BN61" s="457"/>
      <c r="BO61" s="457"/>
      <c r="BP61" s="459"/>
      <c r="BQ61" s="459"/>
      <c r="BR61" s="459"/>
      <c r="BS61" s="459"/>
      <c r="BT61" s="459"/>
      <c r="BU61" s="459"/>
      <c r="BV61" s="459"/>
      <c r="BW61" s="459"/>
      <c r="BX61" s="459"/>
      <c r="BY61" s="459"/>
      <c r="BZ61" s="459"/>
      <c r="CA61" s="459"/>
      <c r="CB61" s="459"/>
      <c r="CC61" s="459"/>
      <c r="CD61" s="459"/>
      <c r="CE61" s="459"/>
      <c r="CF61" s="459"/>
      <c r="CG61" s="459"/>
      <c r="CH61" s="459"/>
      <c r="CI61" s="459"/>
      <c r="CJ61" s="459"/>
      <c r="CK61" s="459"/>
      <c r="CL61" s="459"/>
      <c r="CM61" s="459"/>
      <c r="CN61" s="459"/>
      <c r="CO61" s="459"/>
    </row>
    <row r="62" spans="47:93" ht="18" customHeight="1">
      <c r="AU62" s="30"/>
      <c r="AV62" s="30"/>
      <c r="AW62" s="11"/>
      <c r="AX62" s="11"/>
      <c r="AY62" s="11"/>
      <c r="BC62" s="23"/>
      <c r="BD62" s="458"/>
      <c r="BE62" s="456"/>
      <c r="BF62" s="456"/>
      <c r="BG62" s="23"/>
      <c r="BH62" s="11"/>
      <c r="BI62" s="11"/>
      <c r="BJ62" s="11"/>
      <c r="BK62" s="11"/>
      <c r="BL62" s="11"/>
      <c r="BM62" s="11"/>
      <c r="BN62" s="457"/>
      <c r="BO62" s="457"/>
      <c r="BP62" s="458"/>
      <c r="BQ62" s="456"/>
      <c r="BR62" s="456"/>
      <c r="BS62" s="456"/>
      <c r="BT62" s="456"/>
      <c r="BU62" s="456"/>
      <c r="BV62" s="456"/>
      <c r="BW62" s="456"/>
      <c r="BX62" s="456"/>
      <c r="BY62" s="456"/>
      <c r="BZ62" s="456"/>
      <c r="CA62" s="456"/>
      <c r="CB62" s="456"/>
      <c r="CC62" s="456"/>
      <c r="CD62" s="456"/>
      <c r="CE62" s="456"/>
      <c r="CF62" s="456"/>
      <c r="CG62" s="456"/>
      <c r="CH62" s="456"/>
      <c r="CI62" s="456"/>
      <c r="CJ62" s="456"/>
      <c r="CK62" s="456"/>
      <c r="CL62" s="456"/>
      <c r="CM62" s="456"/>
      <c r="CN62" s="456"/>
      <c r="CO62" s="456"/>
    </row>
    <row r="63" spans="47:93" ht="18" customHeight="1">
      <c r="AU63" s="30"/>
      <c r="AV63" s="30"/>
      <c r="AW63" s="11"/>
      <c r="AX63" s="11"/>
      <c r="AY63" s="11"/>
      <c r="BC63" s="23"/>
      <c r="BD63" s="458"/>
      <c r="BE63" s="456"/>
      <c r="BF63" s="456"/>
      <c r="BG63" s="23"/>
      <c r="BH63" s="11"/>
      <c r="BI63" s="11"/>
      <c r="BJ63" s="11"/>
      <c r="BK63" s="11"/>
      <c r="BL63" s="11"/>
      <c r="BM63" s="11"/>
      <c r="BN63" s="457"/>
      <c r="BO63" s="457"/>
      <c r="BP63" s="458"/>
      <c r="BQ63" s="456"/>
      <c r="BR63" s="456"/>
      <c r="BS63" s="456"/>
      <c r="BT63" s="456"/>
      <c r="BU63" s="456"/>
      <c r="BV63" s="456"/>
      <c r="BW63" s="456"/>
      <c r="BX63" s="456"/>
      <c r="BY63" s="456"/>
      <c r="BZ63" s="456"/>
      <c r="CA63" s="456"/>
      <c r="CB63" s="456"/>
      <c r="CC63" s="456"/>
      <c r="CD63" s="456"/>
      <c r="CE63" s="456"/>
      <c r="CF63" s="460"/>
      <c r="CG63" s="460"/>
      <c r="CH63" s="460"/>
      <c r="CI63" s="460"/>
      <c r="CJ63" s="460"/>
      <c r="CK63" s="460"/>
      <c r="CL63" s="460"/>
      <c r="CM63" s="460"/>
      <c r="CN63" s="460"/>
      <c r="CO63" s="460"/>
    </row>
    <row r="64" spans="47:93" ht="18" customHeight="1">
      <c r="AU64" s="30"/>
      <c r="AV64" s="30"/>
      <c r="AW64" s="11"/>
      <c r="AX64" s="11"/>
      <c r="AY64" s="11"/>
      <c r="BC64" s="23"/>
      <c r="BD64" s="458"/>
      <c r="BE64" s="456"/>
      <c r="BF64" s="456"/>
      <c r="BG64" s="23"/>
      <c r="BH64" s="11"/>
      <c r="BI64" s="11"/>
      <c r="BJ64" s="11"/>
      <c r="BK64" s="11"/>
      <c r="BL64" s="11"/>
      <c r="BM64" s="11"/>
      <c r="BN64" s="457"/>
      <c r="BO64" s="457"/>
      <c r="BP64" s="458"/>
      <c r="BQ64" s="456"/>
      <c r="BR64" s="456"/>
      <c r="BS64" s="456"/>
      <c r="BT64" s="456"/>
      <c r="BU64" s="456"/>
      <c r="BV64" s="456"/>
      <c r="BW64" s="456"/>
      <c r="BX64" s="456"/>
      <c r="BY64" s="456"/>
      <c r="BZ64" s="456"/>
      <c r="CA64" s="456"/>
      <c r="CB64" s="456"/>
      <c r="CC64" s="456"/>
      <c r="CD64" s="456"/>
      <c r="CE64" s="456"/>
      <c r="CF64" s="456"/>
      <c r="CG64" s="456"/>
      <c r="CH64" s="456"/>
      <c r="CI64" s="456"/>
      <c r="CJ64" s="456"/>
      <c r="CK64" s="456"/>
      <c r="CL64" s="456"/>
      <c r="CM64" s="456"/>
      <c r="CN64" s="456"/>
      <c r="CO64" s="456"/>
    </row>
    <row r="65" spans="46:93" ht="18" customHeight="1">
      <c r="AU65" s="30"/>
      <c r="AV65" s="30"/>
      <c r="AW65" s="11"/>
      <c r="AX65" s="11"/>
      <c r="AY65" s="11"/>
      <c r="BC65" s="23"/>
      <c r="BD65" s="458"/>
      <c r="BE65" s="456"/>
      <c r="BF65" s="456"/>
      <c r="BG65" s="23"/>
      <c r="BH65" s="11"/>
      <c r="BI65" s="11"/>
      <c r="BJ65" s="11"/>
      <c r="BK65" s="11"/>
      <c r="BL65" s="11"/>
      <c r="BM65" s="11"/>
      <c r="BN65" s="457"/>
      <c r="BO65" s="457"/>
      <c r="BP65" s="458"/>
      <c r="BQ65" s="456"/>
      <c r="BR65" s="456"/>
      <c r="BS65" s="456"/>
      <c r="BT65" s="456"/>
      <c r="BU65" s="456"/>
      <c r="BV65" s="456"/>
      <c r="BW65" s="456"/>
      <c r="BX65" s="456"/>
      <c r="BY65" s="456"/>
      <c r="BZ65" s="456"/>
      <c r="CA65" s="456"/>
      <c r="CB65" s="456"/>
      <c r="CC65" s="456"/>
      <c r="CD65" s="456"/>
      <c r="CE65" s="456"/>
      <c r="CF65" s="456"/>
      <c r="CG65" s="456"/>
      <c r="CH65" s="456"/>
      <c r="CI65" s="456"/>
      <c r="CJ65" s="456"/>
      <c r="CK65" s="456"/>
      <c r="CL65" s="456"/>
      <c r="CM65" s="456"/>
      <c r="CN65" s="456"/>
      <c r="CO65" s="456"/>
    </row>
    <row r="66" spans="46:93" ht="18" customHeight="1">
      <c r="AU66" s="30"/>
      <c r="AV66" s="30"/>
      <c r="AW66" s="11"/>
      <c r="AX66" s="11"/>
      <c r="AY66" s="11"/>
      <c r="BC66" s="23"/>
      <c r="BD66" s="458"/>
      <c r="BE66" s="456"/>
      <c r="BF66" s="456"/>
      <c r="BG66" s="23"/>
      <c r="BH66" s="11"/>
      <c r="BI66" s="11"/>
      <c r="BJ66" s="11"/>
      <c r="BK66" s="11"/>
      <c r="BL66" s="11"/>
      <c r="BM66" s="11"/>
      <c r="BN66" s="457"/>
      <c r="BO66" s="457"/>
      <c r="BP66" s="458"/>
      <c r="BQ66" s="456"/>
      <c r="BR66" s="456"/>
      <c r="BS66" s="456"/>
      <c r="BT66" s="456"/>
      <c r="BU66" s="456"/>
      <c r="BV66" s="456"/>
      <c r="BW66" s="456"/>
      <c r="BX66" s="456"/>
      <c r="BY66" s="456"/>
      <c r="BZ66" s="456"/>
      <c r="CA66" s="456"/>
      <c r="CB66" s="456"/>
      <c r="CC66" s="456"/>
      <c r="CD66" s="456"/>
      <c r="CE66" s="456"/>
      <c r="CF66" s="461"/>
      <c r="CG66" s="462"/>
      <c r="CH66" s="462"/>
      <c r="CI66" s="462"/>
      <c r="CJ66" s="462"/>
      <c r="CK66" s="462"/>
      <c r="CL66" s="462"/>
      <c r="CM66" s="462"/>
      <c r="CN66" s="462"/>
      <c r="CO66" s="462"/>
    </row>
    <row r="67" spans="46:93" ht="18" customHeight="1">
      <c r="AU67" s="30"/>
      <c r="AV67" s="30"/>
      <c r="AW67" s="11"/>
      <c r="AX67" s="11"/>
      <c r="AY67" s="11"/>
      <c r="BC67" s="23"/>
      <c r="BD67" s="23"/>
      <c r="BE67" s="23"/>
      <c r="BF67" s="23"/>
      <c r="BG67" s="23"/>
      <c r="BH67" s="11"/>
      <c r="BI67" s="11"/>
      <c r="BJ67" s="11"/>
      <c r="BK67" s="11"/>
      <c r="BL67" s="11"/>
      <c r="BM67" s="11"/>
      <c r="BN67" s="457"/>
      <c r="BO67" s="457"/>
      <c r="BP67" s="458"/>
      <c r="BQ67" s="456"/>
      <c r="BR67" s="456"/>
      <c r="BS67" s="456"/>
      <c r="BT67" s="456"/>
      <c r="BU67" s="456"/>
      <c r="BV67" s="456"/>
      <c r="BW67" s="456"/>
      <c r="BX67" s="456"/>
      <c r="BY67" s="456"/>
      <c r="BZ67" s="456"/>
      <c r="CA67" s="456"/>
      <c r="CB67" s="456"/>
      <c r="CC67" s="456"/>
      <c r="CD67" s="456"/>
      <c r="CE67" s="456"/>
      <c r="CF67" s="461"/>
      <c r="CG67" s="462"/>
      <c r="CH67" s="462"/>
      <c r="CI67" s="462"/>
      <c r="CJ67" s="462"/>
      <c r="CK67" s="462"/>
      <c r="CL67" s="462"/>
      <c r="CM67" s="462"/>
      <c r="CN67" s="462"/>
      <c r="CO67" s="462"/>
    </row>
    <row r="68" spans="46:93" ht="18" customHeight="1">
      <c r="AU68" s="30"/>
      <c r="AV68" s="30"/>
      <c r="AW68" s="11"/>
      <c r="AX68" s="11"/>
      <c r="AY68" s="11"/>
      <c r="BC68" s="23"/>
      <c r="BD68" s="458"/>
      <c r="BE68" s="456"/>
      <c r="BF68" s="456"/>
      <c r="BG68" s="23"/>
      <c r="BH68" s="11"/>
      <c r="BI68" s="11"/>
      <c r="BJ68" s="11"/>
      <c r="BK68" s="11"/>
      <c r="BL68" s="11"/>
      <c r="BM68" s="11"/>
      <c r="BN68" s="457"/>
      <c r="BO68" s="457"/>
      <c r="BP68" s="464"/>
      <c r="BQ68" s="464"/>
      <c r="BR68" s="464"/>
      <c r="BS68" s="464"/>
      <c r="BT68" s="464"/>
      <c r="BU68" s="464"/>
      <c r="BV68" s="464"/>
      <c r="BW68" s="464"/>
      <c r="BX68" s="464"/>
      <c r="BY68" s="464"/>
      <c r="BZ68" s="464"/>
      <c r="CA68" s="464"/>
      <c r="CB68" s="464"/>
      <c r="CC68" s="464"/>
      <c r="CD68" s="464"/>
      <c r="CE68" s="464"/>
      <c r="CF68" s="464"/>
      <c r="CG68" s="464"/>
      <c r="CH68" s="464"/>
      <c r="CI68" s="464"/>
      <c r="CJ68" s="464"/>
      <c r="CK68" s="464"/>
      <c r="CL68" s="464"/>
      <c r="CM68" s="464"/>
      <c r="CN68" s="464"/>
      <c r="CO68" s="464"/>
    </row>
    <row r="69" spans="46:93" ht="18" customHeight="1">
      <c r="AU69" s="30"/>
      <c r="AV69" s="30"/>
      <c r="AW69" s="11"/>
      <c r="AX69" s="11"/>
      <c r="AY69" s="11"/>
      <c r="BC69" s="23"/>
      <c r="BD69" s="458"/>
      <c r="BE69" s="456"/>
      <c r="BF69" s="456"/>
      <c r="BG69" s="23"/>
      <c r="BH69" s="11"/>
      <c r="BI69" s="11"/>
      <c r="BJ69" s="11"/>
      <c r="BK69" s="11"/>
      <c r="BL69" s="11"/>
      <c r="BM69" s="11"/>
      <c r="BN69" s="457"/>
      <c r="BO69" s="457"/>
      <c r="BP69" s="458"/>
      <c r="BQ69" s="456"/>
      <c r="BR69" s="456"/>
      <c r="BS69" s="456"/>
      <c r="BT69" s="456"/>
      <c r="BU69" s="456"/>
      <c r="BV69" s="456"/>
      <c r="BW69" s="456"/>
      <c r="BX69" s="456"/>
      <c r="BY69" s="456"/>
      <c r="BZ69" s="456"/>
      <c r="CA69" s="456"/>
      <c r="CB69" s="456"/>
      <c r="CC69" s="456"/>
      <c r="CD69" s="456"/>
      <c r="CE69" s="456"/>
      <c r="CF69" s="463"/>
      <c r="CG69" s="463"/>
      <c r="CH69" s="463"/>
      <c r="CI69" s="463"/>
      <c r="CJ69" s="463"/>
      <c r="CK69" s="463"/>
      <c r="CL69" s="463"/>
      <c r="CM69" s="463"/>
      <c r="CN69" s="463"/>
      <c r="CO69" s="463"/>
    </row>
    <row r="70" spans="46:93" ht="18" customHeight="1">
      <c r="AU70" s="30"/>
      <c r="AV70" s="30"/>
      <c r="AW70" s="11"/>
      <c r="AX70" s="11"/>
      <c r="AY70" s="11"/>
      <c r="BC70" s="23"/>
      <c r="BD70" s="456"/>
      <c r="BE70" s="456"/>
      <c r="BF70" s="456"/>
      <c r="BG70" s="23"/>
      <c r="BH70" s="11"/>
      <c r="BI70" s="11"/>
      <c r="BJ70" s="11"/>
      <c r="BK70" s="11"/>
      <c r="BL70" s="11"/>
      <c r="BM70" s="11"/>
      <c r="BN70" s="457"/>
      <c r="BO70" s="457"/>
      <c r="BP70" s="458"/>
      <c r="BQ70" s="456"/>
      <c r="BR70" s="456"/>
      <c r="BS70" s="456"/>
      <c r="BT70" s="456"/>
      <c r="BU70" s="456"/>
      <c r="BV70" s="456"/>
      <c r="BW70" s="456"/>
      <c r="BX70" s="456"/>
      <c r="BY70" s="456"/>
      <c r="BZ70" s="456"/>
      <c r="CA70" s="456"/>
      <c r="CB70" s="456"/>
      <c r="CC70" s="456"/>
      <c r="CD70" s="456"/>
      <c r="CE70" s="456"/>
      <c r="CF70" s="463"/>
      <c r="CG70" s="463"/>
      <c r="CH70" s="463"/>
      <c r="CI70" s="463"/>
      <c r="CJ70" s="463"/>
      <c r="CK70" s="463"/>
      <c r="CL70" s="463"/>
      <c r="CM70" s="463"/>
      <c r="CN70" s="463"/>
      <c r="CO70" s="463"/>
    </row>
    <row r="71" spans="46:93" ht="18" customHeight="1">
      <c r="AU71" s="30"/>
      <c r="AV71" s="30"/>
      <c r="AW71" s="11"/>
      <c r="AX71" s="11"/>
      <c r="AY71" s="11"/>
      <c r="BC71" s="23"/>
      <c r="BD71" s="456"/>
      <c r="BE71" s="456"/>
      <c r="BF71" s="456"/>
      <c r="BG71" s="23"/>
      <c r="BH71" s="11"/>
      <c r="BI71" s="11"/>
      <c r="BJ71" s="11"/>
      <c r="BK71" s="11"/>
      <c r="BL71" s="11"/>
      <c r="BM71" s="11"/>
      <c r="BN71" s="457"/>
      <c r="BO71" s="457"/>
      <c r="BP71" s="456"/>
      <c r="BQ71" s="456"/>
      <c r="BR71" s="456"/>
      <c r="BS71" s="456"/>
      <c r="BT71" s="456"/>
      <c r="BU71" s="456"/>
      <c r="BV71" s="456"/>
      <c r="BW71" s="456"/>
      <c r="BX71" s="456"/>
      <c r="BY71" s="456"/>
      <c r="BZ71" s="456"/>
      <c r="CA71" s="456"/>
      <c r="CB71" s="456"/>
      <c r="CC71" s="456"/>
      <c r="CD71" s="456"/>
      <c r="CE71" s="456"/>
      <c r="CF71" s="456"/>
      <c r="CG71" s="456"/>
      <c r="CH71" s="456"/>
      <c r="CI71" s="456"/>
      <c r="CJ71" s="456"/>
      <c r="CK71" s="456"/>
      <c r="CL71" s="456"/>
      <c r="CM71" s="456"/>
      <c r="CN71" s="456"/>
      <c r="CO71" s="456"/>
    </row>
    <row r="72" spans="46:93" ht="18" customHeight="1">
      <c r="AU72" s="30"/>
      <c r="AV72" s="30"/>
      <c r="AW72" s="11"/>
      <c r="AX72" s="11"/>
      <c r="AY72" s="11"/>
      <c r="BC72" s="23"/>
      <c r="BD72" s="456"/>
      <c r="BE72" s="456"/>
      <c r="BF72" s="456"/>
      <c r="BG72" s="23"/>
      <c r="BH72" s="11"/>
      <c r="BI72" s="11"/>
      <c r="BJ72" s="11"/>
      <c r="BK72" s="11"/>
      <c r="BL72" s="11"/>
      <c r="BM72" s="11"/>
      <c r="BN72" s="457"/>
      <c r="BO72" s="457"/>
      <c r="BP72" s="456"/>
      <c r="BQ72" s="456"/>
      <c r="BR72" s="456"/>
      <c r="BS72" s="456"/>
      <c r="BT72" s="456"/>
      <c r="BU72" s="456"/>
      <c r="BV72" s="456"/>
      <c r="BW72" s="456"/>
      <c r="BX72" s="456"/>
      <c r="BY72" s="456"/>
      <c r="BZ72" s="456"/>
      <c r="CA72" s="456"/>
      <c r="CB72" s="456"/>
      <c r="CC72" s="456"/>
      <c r="CD72" s="456"/>
      <c r="CE72" s="456"/>
      <c r="CF72" s="456"/>
      <c r="CG72" s="456"/>
      <c r="CH72" s="456"/>
      <c r="CI72" s="456"/>
      <c r="CJ72" s="456"/>
      <c r="CK72" s="456"/>
      <c r="CL72" s="456"/>
      <c r="CM72" s="456"/>
      <c r="CN72" s="456"/>
      <c r="CO72" s="456"/>
    </row>
    <row r="73" spans="46:93" ht="18" customHeight="1">
      <c r="AU73" s="30"/>
      <c r="AV73" s="30"/>
      <c r="AW73" s="11"/>
      <c r="AX73" s="11"/>
      <c r="AY73" s="11"/>
      <c r="BC73" s="23"/>
      <c r="BD73" s="456"/>
      <c r="BE73" s="456"/>
      <c r="BF73" s="456"/>
      <c r="BG73" s="23"/>
      <c r="BH73" s="11"/>
      <c r="BI73" s="11"/>
      <c r="BJ73" s="11"/>
      <c r="BK73" s="11"/>
      <c r="BL73" s="11"/>
      <c r="BM73" s="11"/>
      <c r="BN73" s="457"/>
      <c r="BO73" s="457"/>
      <c r="BP73" s="456"/>
      <c r="BQ73" s="456"/>
      <c r="BR73" s="456"/>
      <c r="BS73" s="456"/>
      <c r="BT73" s="456"/>
      <c r="BU73" s="456"/>
      <c r="BV73" s="456"/>
      <c r="BW73" s="456"/>
      <c r="BX73" s="456"/>
      <c r="BY73" s="456"/>
      <c r="BZ73" s="456"/>
      <c r="CA73" s="456"/>
      <c r="CB73" s="456"/>
      <c r="CC73" s="456"/>
      <c r="CD73" s="456"/>
      <c r="CE73" s="456"/>
      <c r="CF73" s="456"/>
      <c r="CG73" s="456"/>
      <c r="CH73" s="456"/>
      <c r="CI73" s="456"/>
      <c r="CJ73" s="456"/>
      <c r="CK73" s="456"/>
      <c r="CL73" s="456"/>
      <c r="CM73" s="456"/>
      <c r="CN73" s="456"/>
      <c r="CO73" s="456"/>
    </row>
    <row r="74" spans="46:93" ht="18" customHeight="1">
      <c r="AT74" s="30"/>
      <c r="AU74" s="30"/>
      <c r="AV74" s="30"/>
      <c r="AW74" s="11"/>
      <c r="AX74" s="11"/>
      <c r="AY74" s="11"/>
      <c r="BC74" s="23"/>
      <c r="BD74" s="23"/>
      <c r="BE74" s="23"/>
      <c r="BF74" s="23"/>
      <c r="BG74" s="23"/>
      <c r="BH74" s="11"/>
      <c r="BI74" s="11"/>
      <c r="BJ74" s="11"/>
      <c r="BK74" s="11"/>
      <c r="BL74" s="11"/>
      <c r="BM74" s="11"/>
      <c r="BN74" s="457"/>
      <c r="BO74" s="457"/>
      <c r="BP74" s="456"/>
      <c r="BQ74" s="456"/>
      <c r="BR74" s="456"/>
      <c r="BS74" s="456"/>
      <c r="BT74" s="456"/>
      <c r="BU74" s="456"/>
      <c r="BV74" s="456"/>
      <c r="BW74" s="456"/>
      <c r="BX74" s="456"/>
      <c r="BY74" s="456"/>
      <c r="BZ74" s="456"/>
      <c r="CA74" s="456"/>
      <c r="CB74" s="456"/>
      <c r="CC74" s="456"/>
      <c r="CD74" s="456"/>
      <c r="CE74" s="456"/>
      <c r="CF74" s="456"/>
      <c r="CG74" s="456"/>
      <c r="CH74" s="456"/>
      <c r="CI74" s="456"/>
      <c r="CJ74" s="456"/>
      <c r="CK74" s="456"/>
      <c r="CL74" s="456"/>
      <c r="CM74" s="456"/>
      <c r="CN74" s="456"/>
      <c r="CO74" s="456"/>
    </row>
    <row r="75" spans="46:93" ht="18" customHeight="1">
      <c r="AT75" s="30"/>
      <c r="AU75" s="30"/>
      <c r="AV75" s="30"/>
      <c r="AW75" s="11"/>
      <c r="AX75" s="11"/>
      <c r="AY75" s="11"/>
      <c r="BC75" s="23"/>
      <c r="BD75" s="458"/>
      <c r="BE75" s="456"/>
      <c r="BF75" s="456"/>
      <c r="BG75" s="23"/>
      <c r="BH75" s="11"/>
      <c r="BI75" s="11"/>
      <c r="BJ75" s="11"/>
      <c r="BK75" s="11"/>
      <c r="BL75" s="11"/>
      <c r="BM75" s="11"/>
      <c r="BN75" s="457"/>
      <c r="BO75" s="457"/>
      <c r="BP75" s="459"/>
      <c r="BQ75" s="459"/>
      <c r="BR75" s="459"/>
      <c r="BS75" s="459"/>
      <c r="BT75" s="459"/>
      <c r="BU75" s="459"/>
      <c r="BV75" s="459"/>
      <c r="BW75" s="459"/>
      <c r="BX75" s="459"/>
      <c r="BY75" s="459"/>
      <c r="BZ75" s="459"/>
      <c r="CA75" s="459"/>
      <c r="CB75" s="459"/>
      <c r="CC75" s="459"/>
      <c r="CD75" s="459"/>
      <c r="CE75" s="459"/>
      <c r="CF75" s="459"/>
      <c r="CG75" s="459"/>
      <c r="CH75" s="459"/>
      <c r="CI75" s="459"/>
      <c r="CJ75" s="459"/>
      <c r="CK75" s="459"/>
      <c r="CL75" s="459"/>
      <c r="CM75" s="459"/>
      <c r="CN75" s="459"/>
      <c r="CO75" s="459"/>
    </row>
    <row r="76" spans="46:93" ht="18" customHeight="1">
      <c r="AT76" s="30"/>
      <c r="AU76" s="30"/>
      <c r="AV76" s="30"/>
      <c r="AW76" s="11"/>
      <c r="AX76" s="11"/>
      <c r="AY76" s="11"/>
      <c r="BC76" s="23"/>
      <c r="BD76" s="458"/>
      <c r="BE76" s="456"/>
      <c r="BF76" s="456"/>
      <c r="BG76" s="23"/>
      <c r="BH76" s="11"/>
      <c r="BI76" s="11"/>
      <c r="BJ76" s="11"/>
      <c r="BK76" s="11"/>
      <c r="BL76" s="11"/>
      <c r="BM76" s="11"/>
      <c r="BN76" s="457"/>
      <c r="BO76" s="457"/>
      <c r="BP76" s="458"/>
      <c r="BQ76" s="456"/>
      <c r="BR76" s="456"/>
      <c r="BS76" s="456"/>
      <c r="BT76" s="456"/>
      <c r="BU76" s="456"/>
      <c r="BV76" s="456"/>
      <c r="BW76" s="456"/>
      <c r="BX76" s="456"/>
      <c r="BY76" s="456"/>
      <c r="BZ76" s="456"/>
      <c r="CA76" s="456"/>
      <c r="CB76" s="456"/>
      <c r="CC76" s="456"/>
      <c r="CD76" s="456"/>
      <c r="CE76" s="456"/>
      <c r="CF76" s="456"/>
      <c r="CG76" s="456"/>
      <c r="CH76" s="456"/>
      <c r="CI76" s="456"/>
      <c r="CJ76" s="456"/>
      <c r="CK76" s="456"/>
      <c r="CL76" s="456"/>
      <c r="CM76" s="456"/>
      <c r="CN76" s="456"/>
      <c r="CO76" s="456"/>
    </row>
    <row r="77" spans="46:93" ht="18" customHeight="1">
      <c r="AT77" s="30"/>
      <c r="AU77" s="30"/>
      <c r="AV77" s="30"/>
      <c r="AW77" s="11"/>
      <c r="AX77" s="11"/>
      <c r="AY77" s="11"/>
      <c r="BC77" s="23"/>
      <c r="BD77" s="458"/>
      <c r="BE77" s="456"/>
      <c r="BF77" s="456"/>
      <c r="BG77" s="23"/>
      <c r="BH77" s="11"/>
      <c r="BI77" s="11"/>
      <c r="BJ77" s="11"/>
      <c r="BK77" s="11"/>
      <c r="BL77" s="11"/>
      <c r="BM77" s="11"/>
      <c r="BN77" s="457"/>
      <c r="BO77" s="457"/>
      <c r="BP77" s="458"/>
      <c r="BQ77" s="456"/>
      <c r="BR77" s="456"/>
      <c r="BS77" s="456"/>
      <c r="BT77" s="456"/>
      <c r="BU77" s="456"/>
      <c r="BV77" s="456"/>
      <c r="BW77" s="456"/>
      <c r="BX77" s="456"/>
      <c r="BY77" s="456"/>
      <c r="BZ77" s="456"/>
      <c r="CA77" s="456"/>
      <c r="CB77" s="456"/>
      <c r="CC77" s="456"/>
      <c r="CD77" s="456"/>
      <c r="CE77" s="456"/>
      <c r="CF77" s="460"/>
      <c r="CG77" s="460"/>
      <c r="CH77" s="460"/>
      <c r="CI77" s="460"/>
      <c r="CJ77" s="460"/>
      <c r="CK77" s="460"/>
      <c r="CL77" s="460"/>
      <c r="CM77" s="460"/>
      <c r="CN77" s="460"/>
      <c r="CO77" s="460"/>
    </row>
    <row r="78" spans="46:93" ht="18" customHeight="1">
      <c r="AT78" s="30"/>
      <c r="AU78" s="30"/>
      <c r="AV78" s="30"/>
      <c r="AW78" s="11"/>
      <c r="AX78" s="11"/>
      <c r="AY78" s="11"/>
      <c r="BC78" s="23"/>
      <c r="BD78" s="458"/>
      <c r="BE78" s="456"/>
      <c r="BF78" s="456"/>
      <c r="BG78" s="23"/>
      <c r="BH78" s="11"/>
      <c r="BI78" s="11"/>
      <c r="BJ78" s="11"/>
      <c r="BK78" s="11"/>
      <c r="BL78" s="11"/>
      <c r="BM78" s="11"/>
      <c r="BN78" s="457"/>
      <c r="BO78" s="457"/>
      <c r="BP78" s="458"/>
      <c r="BQ78" s="456"/>
      <c r="BR78" s="456"/>
      <c r="BS78" s="456"/>
      <c r="BT78" s="456"/>
      <c r="BU78" s="456"/>
      <c r="BV78" s="456"/>
      <c r="BW78" s="456"/>
      <c r="BX78" s="456"/>
      <c r="BY78" s="456"/>
      <c r="BZ78" s="456"/>
      <c r="CA78" s="456"/>
      <c r="CB78" s="456"/>
      <c r="CC78" s="456"/>
      <c r="CD78" s="456"/>
      <c r="CE78" s="456"/>
      <c r="CF78" s="456"/>
      <c r="CG78" s="456"/>
      <c r="CH78" s="456"/>
      <c r="CI78" s="456"/>
      <c r="CJ78" s="456"/>
      <c r="CK78" s="456"/>
      <c r="CL78" s="456"/>
      <c r="CM78" s="456"/>
      <c r="CN78" s="456"/>
      <c r="CO78" s="456"/>
    </row>
    <row r="79" spans="46:93" ht="18" customHeight="1">
      <c r="AT79" s="30"/>
      <c r="AU79" s="30"/>
      <c r="AV79" s="30"/>
      <c r="AW79" s="11"/>
      <c r="AX79" s="11"/>
      <c r="AY79" s="11"/>
      <c r="BC79" s="23"/>
      <c r="BD79" s="458"/>
      <c r="BE79" s="456"/>
      <c r="BF79" s="456"/>
      <c r="BG79" s="23"/>
      <c r="BH79" s="11"/>
      <c r="BI79" s="11"/>
      <c r="BJ79" s="11"/>
      <c r="BK79" s="11"/>
      <c r="BL79" s="11"/>
      <c r="BM79" s="11"/>
      <c r="BN79" s="457"/>
      <c r="BO79" s="457"/>
      <c r="BP79" s="458"/>
      <c r="BQ79" s="456"/>
      <c r="BR79" s="456"/>
      <c r="BS79" s="456"/>
      <c r="BT79" s="456"/>
      <c r="BU79" s="456"/>
      <c r="BV79" s="456"/>
      <c r="BW79" s="456"/>
      <c r="BX79" s="456"/>
      <c r="BY79" s="456"/>
      <c r="BZ79" s="456"/>
      <c r="CA79" s="456"/>
      <c r="CB79" s="456"/>
      <c r="CC79" s="456"/>
      <c r="CD79" s="456"/>
      <c r="CE79" s="456"/>
      <c r="CF79" s="456"/>
      <c r="CG79" s="456"/>
      <c r="CH79" s="456"/>
      <c r="CI79" s="456"/>
      <c r="CJ79" s="456"/>
      <c r="CK79" s="456"/>
      <c r="CL79" s="456"/>
      <c r="CM79" s="456"/>
      <c r="CN79" s="456"/>
      <c r="CO79" s="456"/>
    </row>
    <row r="80" spans="46:93" ht="18" customHeight="1">
      <c r="AT80" s="30"/>
      <c r="AU80" s="30"/>
      <c r="AV80" s="30"/>
      <c r="AW80" s="11"/>
      <c r="AX80" s="11"/>
      <c r="AY80" s="11"/>
      <c r="BC80" s="23"/>
      <c r="BD80" s="458"/>
      <c r="BE80" s="456"/>
      <c r="BF80" s="456"/>
      <c r="BG80" s="23"/>
      <c r="BH80" s="11"/>
      <c r="BI80" s="11"/>
      <c r="BJ80" s="11"/>
      <c r="BK80" s="11"/>
      <c r="BL80" s="11"/>
      <c r="BM80" s="11"/>
      <c r="BN80" s="457"/>
      <c r="BO80" s="457"/>
      <c r="BP80" s="458"/>
      <c r="BQ80" s="456"/>
      <c r="BR80" s="456"/>
      <c r="BS80" s="456"/>
      <c r="BT80" s="456"/>
      <c r="BU80" s="456"/>
      <c r="BV80" s="456"/>
      <c r="BW80" s="456"/>
      <c r="BX80" s="456"/>
      <c r="BY80" s="456"/>
      <c r="BZ80" s="456"/>
      <c r="CA80" s="456"/>
      <c r="CB80" s="456"/>
      <c r="CC80" s="456"/>
      <c r="CD80" s="456"/>
      <c r="CE80" s="456"/>
      <c r="CF80" s="461"/>
      <c r="CG80" s="462"/>
      <c r="CH80" s="462"/>
      <c r="CI80" s="462"/>
      <c r="CJ80" s="462"/>
      <c r="CK80" s="462"/>
      <c r="CL80" s="462"/>
      <c r="CM80" s="462"/>
      <c r="CN80" s="462"/>
      <c r="CO80" s="462"/>
    </row>
    <row r="81" spans="46:93" ht="18" customHeight="1">
      <c r="AT81" s="30"/>
      <c r="AU81" s="30"/>
      <c r="AV81" s="30"/>
      <c r="AW81" s="11"/>
      <c r="AX81" s="11"/>
      <c r="AY81" s="11"/>
      <c r="BC81" s="23"/>
      <c r="BD81" s="23"/>
      <c r="BE81" s="23"/>
      <c r="BF81" s="23"/>
      <c r="BG81" s="23"/>
      <c r="BH81" s="11"/>
      <c r="BI81" s="11"/>
      <c r="BJ81" s="11"/>
      <c r="BK81" s="11"/>
      <c r="BL81" s="11"/>
      <c r="BM81" s="11"/>
      <c r="BN81" s="457"/>
      <c r="BO81" s="457"/>
      <c r="BP81" s="458"/>
      <c r="BQ81" s="456"/>
      <c r="BR81" s="456"/>
      <c r="BS81" s="456"/>
      <c r="BT81" s="456"/>
      <c r="BU81" s="456"/>
      <c r="BV81" s="456"/>
      <c r="BW81" s="456"/>
      <c r="BX81" s="456"/>
      <c r="BY81" s="456"/>
      <c r="BZ81" s="456"/>
      <c r="CA81" s="456"/>
      <c r="CB81" s="456"/>
      <c r="CC81" s="456"/>
      <c r="CD81" s="456"/>
      <c r="CE81" s="456"/>
      <c r="CF81" s="461"/>
      <c r="CG81" s="462"/>
      <c r="CH81" s="462"/>
      <c r="CI81" s="462"/>
      <c r="CJ81" s="462"/>
      <c r="CK81" s="462"/>
      <c r="CL81" s="462"/>
      <c r="CM81" s="462"/>
      <c r="CN81" s="462"/>
      <c r="CO81" s="462"/>
    </row>
    <row r="82" spans="46:93" ht="18" customHeight="1">
      <c r="AT82" s="30"/>
      <c r="AU82" s="30"/>
      <c r="AV82" s="30"/>
      <c r="AW82" s="11"/>
      <c r="AX82" s="11"/>
      <c r="AY82" s="11"/>
      <c r="BC82" s="23"/>
      <c r="BD82" s="458"/>
      <c r="BE82" s="456"/>
      <c r="BF82" s="456"/>
      <c r="BG82" s="23"/>
      <c r="BH82" s="11"/>
      <c r="BI82" s="11"/>
      <c r="BJ82" s="11"/>
      <c r="BK82" s="11"/>
      <c r="BL82" s="11"/>
      <c r="BM82" s="11"/>
      <c r="BN82" s="457"/>
      <c r="BO82" s="457"/>
      <c r="BP82" s="464"/>
      <c r="BQ82" s="464"/>
      <c r="BR82" s="464"/>
      <c r="BS82" s="464"/>
      <c r="BT82" s="464"/>
      <c r="BU82" s="464"/>
      <c r="BV82" s="464"/>
      <c r="BW82" s="464"/>
      <c r="BX82" s="464"/>
      <c r="BY82" s="464"/>
      <c r="BZ82" s="464"/>
      <c r="CA82" s="464"/>
      <c r="CB82" s="464"/>
      <c r="CC82" s="464"/>
      <c r="CD82" s="464"/>
      <c r="CE82" s="464"/>
      <c r="CF82" s="464"/>
      <c r="CG82" s="464"/>
      <c r="CH82" s="464"/>
      <c r="CI82" s="464"/>
      <c r="CJ82" s="464"/>
      <c r="CK82" s="464"/>
      <c r="CL82" s="464"/>
      <c r="CM82" s="464"/>
      <c r="CN82" s="464"/>
      <c r="CO82" s="464"/>
    </row>
    <row r="83" spans="46:93" ht="18" customHeight="1">
      <c r="AT83" s="30"/>
      <c r="AU83" s="30"/>
      <c r="AV83" s="30"/>
      <c r="AW83" s="11"/>
      <c r="AX83" s="11"/>
      <c r="AY83" s="11"/>
      <c r="BC83" s="23"/>
      <c r="BD83" s="458"/>
      <c r="BE83" s="456"/>
      <c r="BF83" s="456"/>
      <c r="BG83" s="23"/>
      <c r="BH83" s="11"/>
      <c r="BI83" s="11"/>
      <c r="BJ83" s="11"/>
      <c r="BK83" s="11"/>
      <c r="BL83" s="11"/>
      <c r="BM83" s="11"/>
      <c r="BN83" s="457"/>
      <c r="BO83" s="457"/>
      <c r="BP83" s="458"/>
      <c r="BQ83" s="456"/>
      <c r="BR83" s="456"/>
      <c r="BS83" s="456"/>
      <c r="BT83" s="456"/>
      <c r="BU83" s="456"/>
      <c r="BV83" s="456"/>
      <c r="BW83" s="456"/>
      <c r="BX83" s="456"/>
      <c r="BY83" s="456"/>
      <c r="BZ83" s="456"/>
      <c r="CA83" s="456"/>
      <c r="CB83" s="456"/>
      <c r="CC83" s="456"/>
      <c r="CD83" s="456"/>
      <c r="CE83" s="456"/>
      <c r="CF83" s="463"/>
      <c r="CG83" s="463"/>
      <c r="CH83" s="463"/>
      <c r="CI83" s="463"/>
      <c r="CJ83" s="463"/>
      <c r="CK83" s="463"/>
      <c r="CL83" s="463"/>
      <c r="CM83" s="463"/>
      <c r="CN83" s="463"/>
      <c r="CO83" s="463"/>
    </row>
    <row r="84" spans="46:93" ht="18" customHeight="1">
      <c r="AT84" s="30"/>
      <c r="AU84" s="30"/>
      <c r="AV84" s="30"/>
      <c r="AW84" s="11"/>
      <c r="AX84" s="11"/>
      <c r="AY84" s="11"/>
      <c r="BC84" s="23"/>
      <c r="BD84" s="456"/>
      <c r="BE84" s="456"/>
      <c r="BF84" s="456"/>
      <c r="BG84" s="23"/>
      <c r="BH84" s="11"/>
      <c r="BI84" s="11"/>
      <c r="BJ84" s="11"/>
      <c r="BK84" s="11"/>
      <c r="BL84" s="11"/>
      <c r="BM84" s="11"/>
      <c r="BN84" s="457"/>
      <c r="BO84" s="457"/>
      <c r="BP84" s="458"/>
      <c r="BQ84" s="456"/>
      <c r="BR84" s="456"/>
      <c r="BS84" s="456"/>
      <c r="BT84" s="456"/>
      <c r="BU84" s="456"/>
      <c r="BV84" s="456"/>
      <c r="BW84" s="456"/>
      <c r="BX84" s="456"/>
      <c r="BY84" s="456"/>
      <c r="BZ84" s="456"/>
      <c r="CA84" s="456"/>
      <c r="CB84" s="456"/>
      <c r="CC84" s="456"/>
      <c r="CD84" s="456"/>
      <c r="CE84" s="456"/>
      <c r="CF84" s="463"/>
      <c r="CG84" s="463"/>
      <c r="CH84" s="463"/>
      <c r="CI84" s="463"/>
      <c r="CJ84" s="463"/>
      <c r="CK84" s="463"/>
      <c r="CL84" s="463"/>
      <c r="CM84" s="463"/>
      <c r="CN84" s="463"/>
      <c r="CO84" s="463"/>
    </row>
    <row r="85" spans="46:93" ht="18" customHeight="1">
      <c r="AT85" s="30"/>
      <c r="AU85" s="30"/>
      <c r="AV85" s="30"/>
      <c r="AW85" s="11"/>
      <c r="AX85" s="11"/>
      <c r="AY85" s="11"/>
      <c r="BC85" s="23"/>
      <c r="BD85" s="456"/>
      <c r="BE85" s="456"/>
      <c r="BF85" s="456"/>
      <c r="BG85" s="23"/>
      <c r="BH85" s="11"/>
      <c r="BI85" s="11"/>
      <c r="BJ85" s="11"/>
      <c r="BK85" s="11"/>
      <c r="BL85" s="11"/>
      <c r="BM85" s="11"/>
      <c r="BN85" s="457"/>
      <c r="BO85" s="457"/>
      <c r="BP85" s="456"/>
      <c r="BQ85" s="456"/>
      <c r="BR85" s="456"/>
      <c r="BS85" s="456"/>
      <c r="BT85" s="456"/>
      <c r="BU85" s="456"/>
      <c r="BV85" s="456"/>
      <c r="BW85" s="456"/>
      <c r="BX85" s="456"/>
      <c r="BY85" s="456"/>
      <c r="BZ85" s="456"/>
      <c r="CA85" s="456"/>
      <c r="CB85" s="456"/>
      <c r="CC85" s="456"/>
      <c r="CD85" s="456"/>
      <c r="CE85" s="456"/>
      <c r="CF85" s="456"/>
      <c r="CG85" s="456"/>
      <c r="CH85" s="456"/>
      <c r="CI85" s="456"/>
      <c r="CJ85" s="456"/>
      <c r="CK85" s="456"/>
      <c r="CL85" s="456"/>
      <c r="CM85" s="456"/>
      <c r="CN85" s="456"/>
      <c r="CO85" s="456"/>
    </row>
    <row r="86" spans="46:93" ht="18" customHeight="1">
      <c r="AT86" s="30"/>
      <c r="AU86" s="30"/>
      <c r="AV86" s="30"/>
      <c r="AW86" s="11"/>
      <c r="AX86" s="11"/>
      <c r="AY86" s="11"/>
      <c r="BC86" s="23"/>
      <c r="BD86" s="456"/>
      <c r="BE86" s="456"/>
      <c r="BF86" s="456"/>
      <c r="BG86" s="23"/>
      <c r="BH86" s="11"/>
      <c r="BI86" s="11"/>
      <c r="BJ86" s="11"/>
      <c r="BK86" s="11"/>
      <c r="BL86" s="11"/>
      <c r="BM86" s="11"/>
      <c r="BN86" s="457"/>
      <c r="BO86" s="457"/>
      <c r="BP86" s="456"/>
      <c r="BQ86" s="456"/>
      <c r="BR86" s="456"/>
      <c r="BS86" s="456"/>
      <c r="BT86" s="456"/>
      <c r="BU86" s="456"/>
      <c r="BV86" s="456"/>
      <c r="BW86" s="456"/>
      <c r="BX86" s="456"/>
      <c r="BY86" s="456"/>
      <c r="BZ86" s="456"/>
      <c r="CA86" s="456"/>
      <c r="CB86" s="456"/>
      <c r="CC86" s="456"/>
      <c r="CD86" s="456"/>
      <c r="CE86" s="456"/>
      <c r="CF86" s="456"/>
      <c r="CG86" s="456"/>
      <c r="CH86" s="456"/>
      <c r="CI86" s="456"/>
      <c r="CJ86" s="456"/>
      <c r="CK86" s="456"/>
      <c r="CL86" s="456"/>
      <c r="CM86" s="456"/>
      <c r="CN86" s="456"/>
      <c r="CO86" s="456"/>
    </row>
    <row r="87" spans="46:93" ht="18" customHeight="1">
      <c r="AT87" s="30"/>
      <c r="AU87" s="30"/>
      <c r="AV87" s="30"/>
      <c r="AW87" s="11"/>
      <c r="AX87" s="11"/>
      <c r="AY87" s="11"/>
      <c r="BC87" s="23"/>
      <c r="BD87" s="23"/>
      <c r="BE87" s="23"/>
      <c r="BF87" s="23"/>
      <c r="BG87" s="23"/>
      <c r="BH87" s="11"/>
      <c r="BI87" s="11"/>
      <c r="BJ87" s="11"/>
      <c r="BK87" s="11"/>
      <c r="BL87" s="11"/>
      <c r="BM87" s="11"/>
      <c r="BN87" s="457"/>
      <c r="BO87" s="457"/>
      <c r="BP87" s="456"/>
      <c r="BQ87" s="456"/>
      <c r="BR87" s="456"/>
      <c r="BS87" s="456"/>
      <c r="BT87" s="456"/>
      <c r="BU87" s="456"/>
      <c r="BV87" s="456"/>
      <c r="BW87" s="456"/>
      <c r="BX87" s="456"/>
      <c r="BY87" s="456"/>
      <c r="BZ87" s="456"/>
      <c r="CA87" s="456"/>
      <c r="CB87" s="456"/>
      <c r="CC87" s="456"/>
      <c r="CD87" s="456"/>
      <c r="CE87" s="456"/>
      <c r="CF87" s="456"/>
      <c r="CG87" s="456"/>
      <c r="CH87" s="456"/>
      <c r="CI87" s="456"/>
      <c r="CJ87" s="456"/>
      <c r="CK87" s="456"/>
      <c r="CL87" s="456"/>
      <c r="CM87" s="456"/>
      <c r="CN87" s="456"/>
      <c r="CO87" s="456"/>
    </row>
    <row r="88" spans="46:93" ht="18" customHeight="1">
      <c r="AT88" s="30"/>
      <c r="AU88" s="30"/>
      <c r="AV88" s="30"/>
      <c r="AW88" s="11"/>
      <c r="AX88" s="11"/>
      <c r="AY88" s="11"/>
      <c r="BC88" s="23"/>
      <c r="BD88" s="456"/>
      <c r="BE88" s="456"/>
      <c r="BF88" s="456"/>
      <c r="BG88" s="23"/>
      <c r="BH88" s="11"/>
      <c r="BI88" s="11"/>
      <c r="BJ88" s="11"/>
      <c r="BK88" s="11"/>
      <c r="BL88" s="11"/>
      <c r="BM88" s="11"/>
      <c r="BN88" s="457"/>
      <c r="BO88" s="457"/>
      <c r="BP88" s="465"/>
      <c r="BQ88" s="465"/>
      <c r="BR88" s="465"/>
      <c r="BS88" s="465"/>
      <c r="BT88" s="465"/>
      <c r="BU88" s="465"/>
      <c r="BV88" s="465"/>
      <c r="BW88" s="465"/>
      <c r="BX88" s="465"/>
      <c r="BY88" s="465"/>
      <c r="BZ88" s="465"/>
      <c r="CA88" s="465"/>
      <c r="CB88" s="465"/>
      <c r="CC88" s="465"/>
      <c r="CD88" s="465"/>
      <c r="CE88" s="465"/>
      <c r="CF88" s="465"/>
      <c r="CG88" s="465"/>
      <c r="CH88" s="465"/>
      <c r="CI88" s="465"/>
      <c r="CJ88" s="465"/>
      <c r="CK88" s="465"/>
      <c r="CL88" s="465"/>
      <c r="CM88" s="465"/>
      <c r="CN88" s="465"/>
      <c r="CO88" s="465"/>
    </row>
    <row r="89" spans="46:93" ht="18" customHeight="1">
      <c r="AT89" s="30"/>
      <c r="AU89" s="30"/>
      <c r="AV89" s="30"/>
      <c r="AW89" s="11"/>
      <c r="AX89" s="11"/>
      <c r="AY89" s="11"/>
      <c r="BC89" s="23"/>
      <c r="BD89" s="456"/>
      <c r="BE89" s="456"/>
      <c r="BF89" s="456"/>
      <c r="BG89" s="23"/>
      <c r="BH89" s="11"/>
      <c r="BI89" s="11"/>
      <c r="BJ89" s="11"/>
      <c r="BK89" s="11"/>
      <c r="BL89" s="11"/>
      <c r="BM89" s="11"/>
      <c r="BN89" s="457"/>
      <c r="BO89" s="457"/>
      <c r="BP89" s="456"/>
      <c r="BQ89" s="456"/>
      <c r="BR89" s="456"/>
      <c r="BS89" s="456"/>
      <c r="BT89" s="456"/>
      <c r="BU89" s="456"/>
      <c r="BV89" s="456"/>
      <c r="BW89" s="456"/>
      <c r="BX89" s="456"/>
      <c r="BY89" s="456"/>
      <c r="BZ89" s="456"/>
      <c r="CA89" s="456"/>
      <c r="CB89" s="456"/>
      <c r="CC89" s="456"/>
      <c r="CD89" s="456"/>
      <c r="CE89" s="456"/>
      <c r="CF89" s="456"/>
      <c r="CG89" s="456"/>
      <c r="CH89" s="456"/>
      <c r="CI89" s="456"/>
      <c r="CJ89" s="456"/>
      <c r="CK89" s="456"/>
      <c r="CL89" s="456"/>
      <c r="CM89" s="456"/>
      <c r="CN89" s="456"/>
      <c r="CO89" s="456"/>
    </row>
    <row r="90" spans="46:93" ht="18" customHeight="1">
      <c r="AT90" s="30"/>
      <c r="AU90" s="30"/>
      <c r="AV90" s="30"/>
      <c r="AW90" s="11"/>
      <c r="AX90" s="11"/>
      <c r="AY90" s="11"/>
      <c r="BC90" s="23"/>
      <c r="BD90" s="456"/>
      <c r="BE90" s="456"/>
      <c r="BF90" s="456"/>
      <c r="BG90" s="23"/>
      <c r="BH90" s="11"/>
      <c r="BI90" s="11"/>
      <c r="BJ90" s="11"/>
      <c r="BK90" s="11"/>
      <c r="BL90" s="11"/>
      <c r="BM90" s="11"/>
      <c r="BN90" s="457"/>
      <c r="BO90" s="457"/>
      <c r="BP90" s="456"/>
      <c r="BQ90" s="456"/>
      <c r="BR90" s="456"/>
      <c r="BS90" s="456"/>
      <c r="BT90" s="456"/>
      <c r="BU90" s="456"/>
      <c r="BV90" s="456"/>
      <c r="BW90" s="456"/>
      <c r="BX90" s="456"/>
      <c r="BY90" s="456"/>
      <c r="BZ90" s="456"/>
      <c r="CA90" s="456"/>
      <c r="CB90" s="456"/>
      <c r="CC90" s="456"/>
      <c r="CD90" s="456"/>
      <c r="CE90" s="456"/>
      <c r="CF90" s="456"/>
      <c r="CG90" s="456"/>
      <c r="CH90" s="456"/>
      <c r="CI90" s="456"/>
      <c r="CJ90" s="456"/>
      <c r="CK90" s="456"/>
      <c r="CL90" s="456"/>
      <c r="CM90" s="456"/>
      <c r="CN90" s="456"/>
      <c r="CO90" s="456"/>
    </row>
    <row r="91" spans="46:93" ht="18" customHeight="1">
      <c r="AT91" s="30"/>
      <c r="AU91" s="30"/>
      <c r="AV91" s="30"/>
      <c r="AW91" s="11"/>
      <c r="AX91" s="11"/>
      <c r="AY91" s="11"/>
      <c r="BC91" s="23"/>
      <c r="BD91" s="456"/>
      <c r="BE91" s="456"/>
      <c r="BF91" s="456"/>
      <c r="BG91" s="23"/>
      <c r="BH91" s="11"/>
      <c r="BI91" s="11"/>
      <c r="BJ91" s="11"/>
      <c r="BK91" s="11"/>
      <c r="BL91" s="11"/>
      <c r="BM91" s="11"/>
      <c r="BN91" s="457"/>
      <c r="BO91" s="457"/>
      <c r="BP91" s="456"/>
      <c r="BQ91" s="456"/>
      <c r="BR91" s="456"/>
      <c r="BS91" s="456"/>
      <c r="BT91" s="456"/>
      <c r="BU91" s="466"/>
      <c r="BV91" s="466"/>
      <c r="BW91" s="466"/>
      <c r="BX91" s="456"/>
      <c r="BY91" s="456"/>
      <c r="BZ91" s="456"/>
      <c r="CA91" s="456"/>
      <c r="CB91" s="456"/>
      <c r="CC91" s="456"/>
      <c r="CD91" s="456"/>
      <c r="CE91" s="456"/>
      <c r="CF91" s="456"/>
      <c r="CG91" s="456"/>
      <c r="CH91" s="456"/>
      <c r="CI91" s="456"/>
      <c r="CJ91" s="456"/>
      <c r="CK91" s="456"/>
      <c r="CL91" s="456"/>
      <c r="CM91" s="456"/>
      <c r="CN91" s="456"/>
      <c r="CO91" s="456"/>
    </row>
    <row r="92" spans="46:93" ht="18" customHeight="1">
      <c r="AT92" s="30"/>
      <c r="AU92" s="30"/>
      <c r="AV92" s="30"/>
      <c r="AW92" s="11"/>
      <c r="AX92" s="11"/>
      <c r="AY92" s="11"/>
      <c r="BC92" s="23"/>
      <c r="BD92" s="456"/>
      <c r="BE92" s="456"/>
      <c r="BF92" s="456"/>
      <c r="BG92" s="23"/>
      <c r="BH92" s="11"/>
      <c r="BI92" s="11"/>
      <c r="BJ92" s="11"/>
      <c r="BK92" s="11"/>
      <c r="BL92" s="11"/>
      <c r="BM92" s="11"/>
      <c r="BN92" s="457"/>
      <c r="BO92" s="457"/>
      <c r="BP92" s="456"/>
      <c r="BQ92" s="456"/>
      <c r="BR92" s="456"/>
      <c r="BS92" s="456"/>
      <c r="BT92" s="456"/>
      <c r="BU92" s="456"/>
      <c r="BV92" s="456"/>
      <c r="BW92" s="456"/>
      <c r="BX92" s="456"/>
      <c r="BY92" s="456"/>
      <c r="BZ92" s="456"/>
      <c r="CA92" s="456"/>
      <c r="CB92" s="456"/>
      <c r="CC92" s="456"/>
      <c r="CD92" s="456"/>
      <c r="CE92" s="456"/>
      <c r="CF92" s="456"/>
      <c r="CG92" s="456"/>
      <c r="CH92" s="456"/>
      <c r="CI92" s="456"/>
      <c r="CJ92" s="456"/>
      <c r="CK92" s="456"/>
      <c r="CL92" s="456"/>
      <c r="CM92" s="456"/>
      <c r="CN92" s="456"/>
      <c r="CO92" s="456"/>
    </row>
    <row r="93" spans="46:93" ht="18" customHeight="1">
      <c r="AT93" s="30"/>
      <c r="AU93" s="30"/>
      <c r="AV93" s="30"/>
      <c r="AW93" s="11"/>
      <c r="AX93" s="11"/>
      <c r="AY93" s="11"/>
      <c r="BC93" s="23"/>
      <c r="BD93" s="458"/>
      <c r="BE93" s="456"/>
      <c r="BF93" s="456"/>
      <c r="BG93" s="23"/>
      <c r="BH93" s="11"/>
      <c r="BI93" s="11"/>
      <c r="BJ93" s="11"/>
      <c r="BK93" s="11"/>
      <c r="BL93" s="11"/>
      <c r="BM93" s="11"/>
      <c r="BN93" s="457"/>
      <c r="BO93" s="457"/>
      <c r="BP93" s="456"/>
      <c r="BQ93" s="456"/>
      <c r="BR93" s="456"/>
      <c r="BS93" s="456"/>
      <c r="BT93" s="456"/>
      <c r="BU93" s="456"/>
      <c r="BV93" s="456"/>
      <c r="BW93" s="456"/>
      <c r="BX93" s="456"/>
      <c r="BY93" s="456"/>
      <c r="BZ93" s="456"/>
      <c r="CA93" s="456"/>
      <c r="CB93" s="456"/>
      <c r="CC93" s="456"/>
      <c r="CD93" s="456"/>
      <c r="CE93" s="456"/>
      <c r="CF93" s="463"/>
      <c r="CG93" s="463"/>
      <c r="CH93" s="463"/>
      <c r="CI93" s="463"/>
      <c r="CJ93" s="463"/>
      <c r="CK93" s="463"/>
      <c r="CL93" s="463"/>
      <c r="CM93" s="463"/>
      <c r="CN93" s="463"/>
      <c r="CO93" s="463"/>
    </row>
    <row r="94" spans="46:93" ht="18" customHeight="1">
      <c r="AT94" s="30"/>
      <c r="AU94" s="30"/>
      <c r="AV94" s="30"/>
      <c r="AW94" s="11"/>
      <c r="AX94" s="11"/>
      <c r="AY94" s="11"/>
      <c r="BC94" s="23"/>
      <c r="BD94" s="23"/>
      <c r="BE94" s="23"/>
      <c r="BF94" s="23"/>
      <c r="BG94" s="23"/>
      <c r="BH94" s="11"/>
      <c r="BI94" s="11"/>
      <c r="BJ94" s="11"/>
      <c r="BK94" s="11"/>
      <c r="BL94" s="11"/>
      <c r="BM94" s="11"/>
      <c r="BN94" s="457"/>
      <c r="BO94" s="457"/>
      <c r="BP94" s="458"/>
      <c r="BQ94" s="456"/>
      <c r="BR94" s="456"/>
      <c r="BS94" s="456"/>
      <c r="BT94" s="456"/>
      <c r="BU94" s="456"/>
      <c r="BV94" s="456"/>
      <c r="BW94" s="456"/>
      <c r="BX94" s="456"/>
      <c r="BY94" s="456"/>
      <c r="BZ94" s="456"/>
      <c r="CA94" s="456"/>
      <c r="CB94" s="456"/>
      <c r="CC94" s="456"/>
      <c r="CD94" s="456"/>
      <c r="CE94" s="456"/>
      <c r="CF94" s="456"/>
      <c r="CG94" s="456"/>
      <c r="CH94" s="456"/>
      <c r="CI94" s="456"/>
      <c r="CJ94" s="456"/>
      <c r="CK94" s="456"/>
      <c r="CL94" s="456"/>
      <c r="CM94" s="456"/>
      <c r="CN94" s="456"/>
      <c r="CO94" s="456"/>
    </row>
    <row r="95" spans="46:93" ht="18" customHeight="1">
      <c r="AT95" s="30"/>
      <c r="AU95" s="30"/>
      <c r="AV95" s="30"/>
      <c r="AW95" s="11"/>
      <c r="AX95" s="11"/>
      <c r="AY95" s="11"/>
      <c r="BC95" s="23"/>
      <c r="BD95" s="456"/>
      <c r="BE95" s="456"/>
      <c r="BF95" s="456"/>
      <c r="BG95" s="23"/>
      <c r="BH95" s="11"/>
      <c r="BI95" s="11"/>
      <c r="BJ95" s="11"/>
      <c r="BK95" s="11"/>
      <c r="BL95" s="11"/>
      <c r="BM95" s="11"/>
      <c r="BN95" s="457"/>
      <c r="BO95" s="457"/>
      <c r="BP95" s="465"/>
      <c r="BQ95" s="465"/>
      <c r="BR95" s="465"/>
      <c r="BS95" s="465"/>
      <c r="BT95" s="465"/>
      <c r="BU95" s="465"/>
      <c r="BV95" s="465"/>
      <c r="BW95" s="465"/>
      <c r="BX95" s="465"/>
      <c r="BY95" s="465"/>
      <c r="BZ95" s="465"/>
      <c r="CA95" s="465"/>
      <c r="CB95" s="465"/>
      <c r="CC95" s="465"/>
      <c r="CD95" s="465"/>
      <c r="CE95" s="465"/>
      <c r="CF95" s="465"/>
      <c r="CG95" s="465"/>
      <c r="CH95" s="465"/>
      <c r="CI95" s="465"/>
      <c r="CJ95" s="465"/>
      <c r="CK95" s="465"/>
      <c r="CL95" s="465"/>
      <c r="CM95" s="465"/>
      <c r="CN95" s="465"/>
      <c r="CO95" s="465"/>
    </row>
    <row r="96" spans="46:93" ht="18" customHeight="1">
      <c r="AT96" s="30"/>
      <c r="AU96" s="30"/>
      <c r="AV96" s="30"/>
      <c r="AW96" s="11"/>
      <c r="AX96" s="11"/>
      <c r="AY96" s="11"/>
      <c r="BC96" s="23"/>
      <c r="BD96" s="456"/>
      <c r="BE96" s="456"/>
      <c r="BF96" s="456"/>
      <c r="BG96" s="23"/>
      <c r="BH96" s="11"/>
      <c r="BI96" s="11"/>
      <c r="BJ96" s="11"/>
      <c r="BK96" s="11"/>
      <c r="BL96" s="11"/>
      <c r="BM96" s="11"/>
      <c r="BN96" s="457"/>
      <c r="BO96" s="457"/>
      <c r="BP96" s="456"/>
      <c r="BQ96" s="456"/>
      <c r="BR96" s="456"/>
      <c r="BS96" s="456"/>
      <c r="BT96" s="456"/>
      <c r="BU96" s="456"/>
      <c r="BV96" s="456"/>
      <c r="BW96" s="456"/>
      <c r="BX96" s="456"/>
      <c r="BY96" s="456"/>
      <c r="BZ96" s="456"/>
      <c r="CA96" s="456"/>
      <c r="CB96" s="456"/>
      <c r="CC96" s="456"/>
      <c r="CD96" s="456"/>
      <c r="CE96" s="456"/>
      <c r="CF96" s="456"/>
      <c r="CG96" s="456"/>
      <c r="CH96" s="456"/>
      <c r="CI96" s="456"/>
      <c r="CJ96" s="456"/>
      <c r="CK96" s="456"/>
      <c r="CL96" s="456"/>
      <c r="CM96" s="456"/>
      <c r="CN96" s="456"/>
      <c r="CO96" s="456"/>
    </row>
    <row r="97" spans="46:93" ht="18" customHeight="1">
      <c r="AT97" s="30"/>
      <c r="AU97" s="30"/>
      <c r="AV97" s="30"/>
      <c r="AW97" s="11"/>
      <c r="AX97" s="11"/>
      <c r="AY97" s="11"/>
      <c r="BC97" s="23"/>
      <c r="BD97" s="456"/>
      <c r="BE97" s="456"/>
      <c r="BF97" s="456"/>
      <c r="BG97" s="23"/>
      <c r="BH97" s="11"/>
      <c r="BI97" s="11"/>
      <c r="BJ97" s="11"/>
      <c r="BK97" s="11"/>
      <c r="BL97" s="11"/>
      <c r="BM97" s="11"/>
      <c r="BN97" s="457"/>
      <c r="BO97" s="457"/>
      <c r="BP97" s="456"/>
      <c r="BQ97" s="456"/>
      <c r="BR97" s="456"/>
      <c r="BS97" s="456"/>
      <c r="BT97" s="456"/>
      <c r="BU97" s="456"/>
      <c r="BV97" s="456"/>
      <c r="BW97" s="456"/>
      <c r="BX97" s="456"/>
      <c r="BY97" s="456"/>
      <c r="BZ97" s="456"/>
      <c r="CA97" s="456"/>
      <c r="CB97" s="456"/>
      <c r="CC97" s="456"/>
      <c r="CD97" s="456"/>
      <c r="CE97" s="456"/>
      <c r="CF97" s="456"/>
      <c r="CG97" s="456"/>
      <c r="CH97" s="456"/>
      <c r="CI97" s="456"/>
      <c r="CJ97" s="456"/>
      <c r="CK97" s="456"/>
      <c r="CL97" s="456"/>
      <c r="CM97" s="456"/>
      <c r="CN97" s="456"/>
      <c r="CO97" s="456"/>
    </row>
    <row r="98" spans="46:93" ht="18" customHeight="1">
      <c r="AU98" s="30"/>
      <c r="AV98" s="30"/>
      <c r="AW98" s="11"/>
      <c r="AX98" s="11"/>
      <c r="AY98" s="11"/>
      <c r="BC98" s="23"/>
      <c r="BD98" s="456"/>
      <c r="BE98" s="456"/>
      <c r="BF98" s="456"/>
      <c r="BG98" s="23"/>
      <c r="BH98" s="11"/>
      <c r="BI98" s="11"/>
      <c r="BJ98" s="11"/>
      <c r="BK98" s="11"/>
      <c r="BL98" s="11"/>
      <c r="BM98" s="11"/>
      <c r="BN98" s="457"/>
      <c r="BO98" s="457"/>
      <c r="BP98" s="456"/>
      <c r="BQ98" s="456"/>
      <c r="BR98" s="456"/>
      <c r="BS98" s="456"/>
      <c r="BT98" s="456"/>
      <c r="BU98" s="466"/>
      <c r="BV98" s="466"/>
      <c r="BW98" s="466"/>
      <c r="BX98" s="456"/>
      <c r="BY98" s="456"/>
      <c r="BZ98" s="456"/>
      <c r="CA98" s="456"/>
      <c r="CB98" s="456"/>
      <c r="CC98" s="456"/>
      <c r="CD98" s="456"/>
      <c r="CE98" s="456"/>
      <c r="CF98" s="456"/>
      <c r="CG98" s="456"/>
      <c r="CH98" s="456"/>
      <c r="CI98" s="456"/>
      <c r="CJ98" s="456"/>
      <c r="CK98" s="456"/>
      <c r="CL98" s="456"/>
      <c r="CM98" s="456"/>
      <c r="CN98" s="456"/>
      <c r="CO98" s="456"/>
    </row>
    <row r="99" spans="46:93" ht="18" customHeight="1">
      <c r="AU99" s="30"/>
      <c r="AV99" s="30"/>
      <c r="AW99" s="11"/>
      <c r="AX99" s="11"/>
      <c r="AY99" s="11"/>
      <c r="BC99" s="23"/>
      <c r="BD99" s="456"/>
      <c r="BE99" s="456"/>
      <c r="BF99" s="456"/>
      <c r="BG99" s="23"/>
      <c r="BH99" s="11"/>
      <c r="BI99" s="11"/>
      <c r="BJ99" s="11"/>
      <c r="BK99" s="11"/>
      <c r="BL99" s="11"/>
      <c r="BM99" s="11"/>
      <c r="BN99" s="457"/>
      <c r="BO99" s="457"/>
      <c r="BP99" s="456"/>
      <c r="BQ99" s="456"/>
      <c r="BR99" s="456"/>
      <c r="BS99" s="456"/>
      <c r="BT99" s="456"/>
      <c r="BU99" s="456"/>
      <c r="BV99" s="456"/>
      <c r="BW99" s="456"/>
      <c r="BX99" s="456"/>
      <c r="BY99" s="456"/>
      <c r="BZ99" s="456"/>
      <c r="CA99" s="456"/>
      <c r="CB99" s="456"/>
      <c r="CC99" s="456"/>
      <c r="CD99" s="456"/>
      <c r="CE99" s="456"/>
      <c r="CF99" s="456"/>
      <c r="CG99" s="456"/>
      <c r="CH99" s="456"/>
      <c r="CI99" s="456"/>
      <c r="CJ99" s="456"/>
      <c r="CK99" s="456"/>
      <c r="CL99" s="456"/>
      <c r="CM99" s="456"/>
      <c r="CN99" s="456"/>
      <c r="CO99" s="456"/>
    </row>
    <row r="100" spans="46:93" ht="18" customHeight="1">
      <c r="AU100" s="30"/>
      <c r="AV100" s="30"/>
      <c r="AW100" s="11"/>
      <c r="AX100" s="11"/>
      <c r="AY100" s="11"/>
      <c r="BC100" s="23"/>
      <c r="BD100" s="458"/>
      <c r="BE100" s="456"/>
      <c r="BF100" s="456"/>
      <c r="BG100" s="23"/>
      <c r="BH100" s="11"/>
      <c r="BI100" s="11"/>
      <c r="BJ100" s="11"/>
      <c r="BK100" s="11"/>
      <c r="BL100" s="11"/>
      <c r="BM100" s="11"/>
      <c r="BN100" s="457"/>
      <c r="BO100" s="457"/>
      <c r="BP100" s="456"/>
      <c r="BQ100" s="456"/>
      <c r="BR100" s="456"/>
      <c r="BS100" s="456"/>
      <c r="BT100" s="456"/>
      <c r="BU100" s="456"/>
      <c r="BV100" s="456"/>
      <c r="BW100" s="456"/>
      <c r="BX100" s="456"/>
      <c r="BY100" s="456"/>
      <c r="BZ100" s="456"/>
      <c r="CA100" s="456"/>
      <c r="CB100" s="456"/>
      <c r="CC100" s="456"/>
      <c r="CD100" s="456"/>
      <c r="CE100" s="456"/>
      <c r="CF100" s="463"/>
      <c r="CG100" s="463"/>
      <c r="CH100" s="463"/>
      <c r="CI100" s="463"/>
      <c r="CJ100" s="463"/>
      <c r="CK100" s="463"/>
      <c r="CL100" s="463"/>
      <c r="CM100" s="463"/>
      <c r="CN100" s="463"/>
      <c r="CO100" s="463"/>
    </row>
    <row r="101" spans="46:93" ht="18" customHeight="1">
      <c r="AU101" s="30"/>
      <c r="AV101" s="30"/>
      <c r="AW101" s="11"/>
      <c r="AX101" s="11"/>
      <c r="AY101" s="11"/>
      <c r="BC101" s="23"/>
      <c r="BD101" s="458"/>
      <c r="BE101" s="456"/>
      <c r="BF101" s="456"/>
      <c r="BG101" s="23"/>
      <c r="BH101" s="11"/>
      <c r="BI101" s="11"/>
      <c r="BJ101" s="11"/>
      <c r="BK101" s="11"/>
      <c r="BL101" s="11"/>
      <c r="BM101" s="11"/>
      <c r="BN101" s="457"/>
      <c r="BO101" s="457"/>
      <c r="BP101" s="458"/>
      <c r="BQ101" s="456"/>
      <c r="BR101" s="456"/>
      <c r="BS101" s="456"/>
      <c r="BT101" s="456"/>
      <c r="BU101" s="456"/>
      <c r="BV101" s="456"/>
      <c r="BW101" s="456"/>
      <c r="BX101" s="456"/>
      <c r="BY101" s="456"/>
      <c r="BZ101" s="456"/>
      <c r="CA101" s="456"/>
      <c r="CB101" s="456"/>
      <c r="CC101" s="456"/>
      <c r="CD101" s="456"/>
      <c r="CE101" s="456"/>
      <c r="CF101" s="461"/>
      <c r="CG101" s="462"/>
      <c r="CH101" s="462"/>
      <c r="CI101" s="462"/>
      <c r="CJ101" s="462"/>
      <c r="CK101" s="462"/>
      <c r="CL101" s="462"/>
      <c r="CM101" s="462"/>
      <c r="CN101" s="462"/>
      <c r="CO101" s="462"/>
    </row>
    <row r="102" spans="46:93" ht="18" customHeight="1">
      <c r="AU102" s="30"/>
      <c r="AV102" s="30"/>
      <c r="AW102" s="11"/>
      <c r="AX102" s="11"/>
      <c r="AY102" s="11"/>
      <c r="BC102" s="23"/>
      <c r="BD102" s="23"/>
      <c r="BE102" s="23"/>
      <c r="BF102" s="23"/>
      <c r="BG102" s="23"/>
      <c r="BH102" s="11"/>
      <c r="BI102" s="11"/>
      <c r="BJ102" s="11"/>
      <c r="BK102" s="11"/>
      <c r="BL102" s="11"/>
      <c r="BM102" s="11"/>
      <c r="BN102" s="457"/>
      <c r="BO102" s="457"/>
      <c r="BP102" s="458"/>
      <c r="BQ102" s="456"/>
      <c r="BR102" s="456"/>
      <c r="BS102" s="456"/>
      <c r="BT102" s="456"/>
      <c r="BU102" s="456"/>
      <c r="BV102" s="456"/>
      <c r="BW102" s="456"/>
      <c r="BX102" s="456"/>
      <c r="BY102" s="456"/>
      <c r="BZ102" s="456"/>
      <c r="CA102" s="456"/>
      <c r="CB102" s="456"/>
      <c r="CC102" s="456"/>
      <c r="CD102" s="456"/>
      <c r="CE102" s="456"/>
      <c r="CF102" s="456"/>
      <c r="CG102" s="456"/>
      <c r="CH102" s="456"/>
      <c r="CI102" s="456"/>
      <c r="CJ102" s="456"/>
      <c r="CK102" s="456"/>
      <c r="CL102" s="456"/>
      <c r="CM102" s="456"/>
      <c r="CN102" s="456"/>
      <c r="CO102" s="456"/>
    </row>
    <row r="103" spans="46:93" ht="18" customHeight="1">
      <c r="AU103" s="30"/>
      <c r="AV103" s="30"/>
      <c r="AW103" s="11"/>
      <c r="AX103" s="11"/>
      <c r="AY103" s="11"/>
      <c r="BC103" s="23"/>
      <c r="BD103" s="456"/>
      <c r="BE103" s="456"/>
      <c r="BF103" s="456"/>
      <c r="BG103" s="23"/>
      <c r="BH103" s="11"/>
      <c r="BI103" s="11"/>
      <c r="BJ103" s="11"/>
      <c r="BK103" s="11"/>
      <c r="BL103" s="11"/>
      <c r="BM103" s="11"/>
      <c r="BN103" s="457"/>
      <c r="BO103" s="457"/>
      <c r="BP103" s="465"/>
      <c r="BQ103" s="465"/>
      <c r="BR103" s="465"/>
      <c r="BS103" s="465"/>
      <c r="BT103" s="465"/>
      <c r="BU103" s="465"/>
      <c r="BV103" s="465"/>
      <c r="BW103" s="465"/>
      <c r="BX103" s="465"/>
      <c r="BY103" s="465"/>
      <c r="BZ103" s="465"/>
      <c r="CA103" s="465"/>
      <c r="CB103" s="465"/>
      <c r="CC103" s="465"/>
      <c r="CD103" s="465"/>
      <c r="CE103" s="465"/>
      <c r="CF103" s="465"/>
      <c r="CG103" s="465"/>
      <c r="CH103" s="465"/>
      <c r="CI103" s="465"/>
      <c r="CJ103" s="465"/>
      <c r="CK103" s="465"/>
      <c r="CL103" s="465"/>
      <c r="CM103" s="465"/>
      <c r="CN103" s="465"/>
      <c r="CO103" s="465"/>
    </row>
    <row r="104" spans="46:93" ht="18" customHeight="1">
      <c r="AU104" s="30"/>
      <c r="AV104" s="30"/>
      <c r="AW104" s="11"/>
      <c r="AX104" s="11"/>
      <c r="AY104" s="11"/>
      <c r="BC104" s="23"/>
      <c r="BD104" s="456"/>
      <c r="BE104" s="456"/>
      <c r="BF104" s="456"/>
      <c r="BG104" s="23"/>
      <c r="BH104" s="11"/>
      <c r="BI104" s="11"/>
      <c r="BJ104" s="11"/>
      <c r="BK104" s="11"/>
      <c r="BL104" s="11"/>
      <c r="BM104" s="11"/>
      <c r="BN104" s="457"/>
      <c r="BO104" s="457"/>
      <c r="BP104" s="456"/>
      <c r="BQ104" s="456"/>
      <c r="BR104" s="456"/>
      <c r="BS104" s="456"/>
      <c r="BT104" s="456"/>
      <c r="BU104" s="456"/>
      <c r="BV104" s="456"/>
      <c r="BW104" s="456"/>
      <c r="BX104" s="456"/>
      <c r="BY104" s="456"/>
      <c r="BZ104" s="456"/>
      <c r="CA104" s="456"/>
      <c r="CB104" s="456"/>
      <c r="CC104" s="456"/>
      <c r="CD104" s="456"/>
      <c r="CE104" s="456"/>
      <c r="CF104" s="456"/>
      <c r="CG104" s="456"/>
      <c r="CH104" s="456"/>
      <c r="CI104" s="456"/>
      <c r="CJ104" s="456"/>
      <c r="CK104" s="456"/>
      <c r="CL104" s="456"/>
      <c r="CM104" s="456"/>
      <c r="CN104" s="456"/>
      <c r="CO104" s="456"/>
    </row>
    <row r="105" spans="46:93" ht="18" customHeight="1">
      <c r="AU105" s="30"/>
      <c r="AV105" s="30"/>
      <c r="AW105" s="11"/>
      <c r="AX105" s="11"/>
      <c r="AY105" s="11"/>
      <c r="BC105" s="23"/>
      <c r="BD105" s="456"/>
      <c r="BE105" s="456"/>
      <c r="BF105" s="456"/>
      <c r="BG105" s="23"/>
      <c r="BH105" s="11"/>
      <c r="BI105" s="11"/>
      <c r="BJ105" s="11"/>
      <c r="BK105" s="11"/>
      <c r="BL105" s="11"/>
      <c r="BM105" s="11"/>
      <c r="BN105" s="457"/>
      <c r="BO105" s="457"/>
      <c r="BP105" s="456"/>
      <c r="BQ105" s="456"/>
      <c r="BR105" s="456"/>
      <c r="BS105" s="456"/>
      <c r="BT105" s="456"/>
      <c r="BU105" s="456"/>
      <c r="BV105" s="456"/>
      <c r="BW105" s="456"/>
      <c r="BX105" s="456"/>
      <c r="BY105" s="456"/>
      <c r="BZ105" s="456"/>
      <c r="CA105" s="456"/>
      <c r="CB105" s="456"/>
      <c r="CC105" s="456"/>
      <c r="CD105" s="456"/>
      <c r="CE105" s="456"/>
      <c r="CF105" s="456"/>
      <c r="CG105" s="456"/>
      <c r="CH105" s="456"/>
      <c r="CI105" s="456"/>
      <c r="CJ105" s="456"/>
      <c r="CK105" s="456"/>
      <c r="CL105" s="456"/>
      <c r="CM105" s="456"/>
      <c r="CN105" s="456"/>
      <c r="CO105" s="456"/>
    </row>
    <row r="106" spans="46:93" ht="18" customHeight="1">
      <c r="AU106" s="30"/>
      <c r="AV106" s="30"/>
      <c r="AW106" s="11"/>
      <c r="AX106" s="11"/>
      <c r="AY106" s="11"/>
      <c r="BC106" s="23"/>
      <c r="BD106" s="456"/>
      <c r="BE106" s="456"/>
      <c r="BF106" s="456"/>
      <c r="BG106" s="23"/>
      <c r="BH106" s="11"/>
      <c r="BI106" s="11"/>
      <c r="BJ106" s="11"/>
      <c r="BK106" s="11"/>
      <c r="BL106" s="11"/>
      <c r="BM106" s="11"/>
      <c r="BN106" s="457"/>
      <c r="BO106" s="457"/>
      <c r="BP106" s="456"/>
      <c r="BQ106" s="456"/>
      <c r="BR106" s="456"/>
      <c r="BS106" s="456"/>
      <c r="BT106" s="456"/>
      <c r="BU106" s="466"/>
      <c r="BV106" s="466"/>
      <c r="BW106" s="466"/>
      <c r="BX106" s="456"/>
      <c r="BY106" s="456"/>
      <c r="BZ106" s="456"/>
      <c r="CA106" s="456"/>
      <c r="CB106" s="456"/>
      <c r="CC106" s="456"/>
      <c r="CD106" s="456"/>
      <c r="CE106" s="456"/>
      <c r="CF106" s="456"/>
      <c r="CG106" s="456"/>
      <c r="CH106" s="456"/>
      <c r="CI106" s="456"/>
      <c r="CJ106" s="456"/>
      <c r="CK106" s="456"/>
      <c r="CL106" s="456"/>
      <c r="CM106" s="456"/>
      <c r="CN106" s="456"/>
      <c r="CO106" s="456"/>
    </row>
    <row r="107" spans="46:93" ht="18" customHeight="1">
      <c r="AU107" s="30"/>
      <c r="AV107" s="30"/>
      <c r="AW107" s="11"/>
      <c r="AX107" s="11"/>
      <c r="AY107" s="11"/>
      <c r="BC107" s="23"/>
      <c r="BD107" s="456"/>
      <c r="BE107" s="456"/>
      <c r="BF107" s="456"/>
      <c r="BG107" s="23"/>
      <c r="BH107" s="11"/>
      <c r="BI107" s="11"/>
      <c r="BJ107" s="11"/>
      <c r="BK107" s="11"/>
      <c r="BL107" s="11"/>
      <c r="BM107" s="11"/>
      <c r="BN107" s="457"/>
      <c r="BO107" s="457"/>
      <c r="BP107" s="456"/>
      <c r="BQ107" s="456"/>
      <c r="BR107" s="456"/>
      <c r="BS107" s="456"/>
      <c r="BT107" s="456"/>
      <c r="BU107" s="456"/>
      <c r="BV107" s="456"/>
      <c r="BW107" s="456"/>
      <c r="BX107" s="456"/>
      <c r="BY107" s="456"/>
      <c r="BZ107" s="456"/>
      <c r="CA107" s="456"/>
      <c r="CB107" s="456"/>
      <c r="CC107" s="456"/>
      <c r="CD107" s="456"/>
      <c r="CE107" s="456"/>
      <c r="CF107" s="456"/>
      <c r="CG107" s="456"/>
      <c r="CH107" s="456"/>
      <c r="CI107" s="456"/>
      <c r="CJ107" s="456"/>
      <c r="CK107" s="456"/>
      <c r="CL107" s="456"/>
      <c r="CM107" s="456"/>
      <c r="CN107" s="456"/>
      <c r="CO107" s="456"/>
    </row>
    <row r="108" spans="46:93" ht="18" customHeight="1">
      <c r="AU108" s="30"/>
      <c r="AV108" s="30"/>
      <c r="AW108" s="11"/>
      <c r="AX108" s="11"/>
      <c r="AY108" s="11"/>
      <c r="BC108" s="23"/>
      <c r="BD108" s="458"/>
      <c r="BE108" s="456"/>
      <c r="BF108" s="456"/>
      <c r="BG108" s="23"/>
      <c r="BH108" s="11"/>
      <c r="BI108" s="11"/>
      <c r="BJ108" s="11"/>
      <c r="BK108" s="11"/>
      <c r="BL108" s="11"/>
      <c r="BM108" s="11"/>
      <c r="BN108" s="457"/>
      <c r="BO108" s="457"/>
      <c r="BP108" s="456"/>
      <c r="BQ108" s="456"/>
      <c r="BR108" s="456"/>
      <c r="BS108" s="456"/>
      <c r="BT108" s="456"/>
      <c r="BU108" s="456"/>
      <c r="BV108" s="456"/>
      <c r="BW108" s="456"/>
      <c r="BX108" s="456"/>
      <c r="BY108" s="456"/>
      <c r="BZ108" s="456"/>
      <c r="CA108" s="456"/>
      <c r="CB108" s="456"/>
      <c r="CC108" s="456"/>
      <c r="CD108" s="456"/>
      <c r="CE108" s="456"/>
      <c r="CF108" s="463"/>
      <c r="CG108" s="463"/>
      <c r="CH108" s="463"/>
      <c r="CI108" s="463"/>
      <c r="CJ108" s="463"/>
      <c r="CK108" s="463"/>
      <c r="CL108" s="463"/>
      <c r="CM108" s="463"/>
      <c r="CN108" s="463"/>
      <c r="CO108" s="463"/>
    </row>
    <row r="109" spans="46:93" ht="18" customHeight="1">
      <c r="AU109" s="30"/>
      <c r="AV109" s="30"/>
      <c r="AW109" s="11"/>
      <c r="AX109" s="11"/>
      <c r="AY109" s="11"/>
      <c r="BC109" s="23"/>
      <c r="BD109" s="458"/>
      <c r="BE109" s="456"/>
      <c r="BF109" s="456"/>
      <c r="BG109" s="23"/>
      <c r="BH109" s="11"/>
      <c r="BI109" s="11"/>
      <c r="BJ109" s="11"/>
      <c r="BK109" s="11"/>
      <c r="BL109" s="11"/>
      <c r="BM109" s="11"/>
      <c r="BN109" s="457"/>
      <c r="BO109" s="457"/>
      <c r="BP109" s="458"/>
      <c r="BQ109" s="456"/>
      <c r="BR109" s="456"/>
      <c r="BS109" s="456"/>
      <c r="BT109" s="456"/>
      <c r="BU109" s="456"/>
      <c r="BV109" s="456"/>
      <c r="BW109" s="456"/>
      <c r="BX109" s="456"/>
      <c r="BY109" s="456"/>
      <c r="BZ109" s="456"/>
      <c r="CA109" s="456"/>
      <c r="CB109" s="456"/>
      <c r="CC109" s="456"/>
      <c r="CD109" s="456"/>
      <c r="CE109" s="456"/>
      <c r="CF109" s="461"/>
      <c r="CG109" s="462"/>
      <c r="CH109" s="462"/>
      <c r="CI109" s="462"/>
      <c r="CJ109" s="462"/>
      <c r="CK109" s="462"/>
      <c r="CL109" s="462"/>
      <c r="CM109" s="462"/>
      <c r="CN109" s="462"/>
      <c r="CO109" s="462"/>
    </row>
    <row r="110" spans="46:93" ht="18" customHeight="1">
      <c r="AU110" s="30"/>
      <c r="AV110" s="30"/>
      <c r="AW110" s="11"/>
      <c r="AX110" s="11"/>
      <c r="AY110" s="11"/>
      <c r="BC110" s="23"/>
      <c r="BD110" s="23"/>
      <c r="BE110" s="23"/>
      <c r="BF110" s="23"/>
      <c r="BG110" s="23"/>
      <c r="BH110" s="11"/>
      <c r="BI110" s="11"/>
      <c r="BJ110" s="11"/>
      <c r="BK110" s="11"/>
      <c r="BL110" s="11"/>
      <c r="BM110" s="11"/>
      <c r="BN110" s="457"/>
      <c r="BO110" s="457"/>
      <c r="BP110" s="458"/>
      <c r="BQ110" s="456"/>
      <c r="BR110" s="456"/>
      <c r="BS110" s="456"/>
      <c r="BT110" s="456"/>
      <c r="BU110" s="456"/>
      <c r="BV110" s="456"/>
      <c r="BW110" s="456"/>
      <c r="BX110" s="456"/>
      <c r="BY110" s="456"/>
      <c r="BZ110" s="456"/>
      <c r="CA110" s="456"/>
      <c r="CB110" s="456"/>
      <c r="CC110" s="456"/>
      <c r="CD110" s="456"/>
      <c r="CE110" s="456"/>
      <c r="CF110" s="456"/>
      <c r="CG110" s="456"/>
      <c r="CH110" s="456"/>
      <c r="CI110" s="456"/>
      <c r="CJ110" s="456"/>
      <c r="CK110" s="456"/>
      <c r="CL110" s="456"/>
      <c r="CM110" s="456"/>
      <c r="CN110" s="456"/>
      <c r="CO110" s="456"/>
    </row>
    <row r="111" spans="46:93" ht="18" customHeight="1">
      <c r="AU111" s="30"/>
      <c r="AV111" s="30"/>
      <c r="AW111" s="11"/>
      <c r="AX111" s="11"/>
      <c r="AY111" s="11"/>
      <c r="BC111" s="23"/>
      <c r="BD111" s="456"/>
      <c r="BE111" s="456"/>
      <c r="BF111" s="456"/>
      <c r="BG111" s="23"/>
      <c r="BH111" s="11"/>
      <c r="BI111" s="11"/>
      <c r="BJ111" s="11"/>
      <c r="BK111" s="11"/>
      <c r="BL111" s="11"/>
      <c r="BM111" s="11"/>
      <c r="BN111" s="457"/>
      <c r="BO111" s="457"/>
      <c r="BP111" s="465"/>
      <c r="BQ111" s="465"/>
      <c r="BR111" s="465"/>
      <c r="BS111" s="465"/>
      <c r="BT111" s="465"/>
      <c r="BU111" s="465"/>
      <c r="BV111" s="465"/>
      <c r="BW111" s="465"/>
      <c r="BX111" s="465"/>
      <c r="BY111" s="465"/>
      <c r="BZ111" s="465"/>
      <c r="CA111" s="465"/>
      <c r="CB111" s="465"/>
      <c r="CC111" s="465"/>
      <c r="CD111" s="465"/>
      <c r="CE111" s="465"/>
      <c r="CF111" s="465"/>
      <c r="CG111" s="465"/>
      <c r="CH111" s="465"/>
      <c r="CI111" s="465"/>
      <c r="CJ111" s="465"/>
      <c r="CK111" s="465"/>
      <c r="CL111" s="465"/>
      <c r="CM111" s="465"/>
      <c r="CN111" s="465"/>
      <c r="CO111" s="465"/>
    </row>
    <row r="112" spans="46:93" ht="18" customHeight="1">
      <c r="AU112" s="30"/>
      <c r="AV112" s="30"/>
      <c r="AW112" s="11"/>
      <c r="AX112" s="11"/>
      <c r="AY112" s="11"/>
      <c r="BC112" s="23"/>
      <c r="BD112" s="456"/>
      <c r="BE112" s="456"/>
      <c r="BF112" s="456"/>
      <c r="BG112" s="23"/>
      <c r="BH112" s="11"/>
      <c r="BI112" s="11"/>
      <c r="BJ112" s="11"/>
      <c r="BK112" s="11"/>
      <c r="BL112" s="11"/>
      <c r="BM112" s="11"/>
      <c r="BN112" s="457"/>
      <c r="BO112" s="457"/>
      <c r="BP112" s="456"/>
      <c r="BQ112" s="456"/>
      <c r="BR112" s="456"/>
      <c r="BS112" s="456"/>
      <c r="BT112" s="456"/>
      <c r="BU112" s="456"/>
      <c r="BV112" s="456"/>
      <c r="BW112" s="456"/>
      <c r="BX112" s="456"/>
      <c r="BY112" s="456"/>
      <c r="BZ112" s="456"/>
      <c r="CA112" s="456"/>
      <c r="CB112" s="456"/>
      <c r="CC112" s="456"/>
      <c r="CD112" s="456"/>
      <c r="CE112" s="456"/>
      <c r="CF112" s="456"/>
      <c r="CG112" s="456"/>
      <c r="CH112" s="456"/>
      <c r="CI112" s="456"/>
      <c r="CJ112" s="456"/>
      <c r="CK112" s="456"/>
      <c r="CL112" s="456"/>
      <c r="CM112" s="456"/>
      <c r="CN112" s="456"/>
      <c r="CO112" s="456"/>
    </row>
    <row r="113" spans="47:93" ht="18" customHeight="1">
      <c r="AU113" s="30"/>
      <c r="AV113" s="30"/>
      <c r="AW113" s="11"/>
      <c r="AX113" s="11"/>
      <c r="AY113" s="11"/>
      <c r="BC113" s="23"/>
      <c r="BD113" s="456"/>
      <c r="BE113" s="456"/>
      <c r="BF113" s="456"/>
      <c r="BG113" s="23"/>
      <c r="BH113" s="11"/>
      <c r="BI113" s="11"/>
      <c r="BJ113" s="11"/>
      <c r="BK113" s="11"/>
      <c r="BL113" s="11"/>
      <c r="BM113" s="11"/>
      <c r="BN113" s="457"/>
      <c r="BO113" s="457"/>
      <c r="BP113" s="456"/>
      <c r="BQ113" s="456"/>
      <c r="BR113" s="456"/>
      <c r="BS113" s="456"/>
      <c r="BT113" s="456"/>
      <c r="BU113" s="456"/>
      <c r="BV113" s="456"/>
      <c r="BW113" s="456"/>
      <c r="BX113" s="456"/>
      <c r="BY113" s="456"/>
      <c r="BZ113" s="456"/>
      <c r="CA113" s="456"/>
      <c r="CB113" s="456"/>
      <c r="CC113" s="456"/>
      <c r="CD113" s="456"/>
      <c r="CE113" s="456"/>
      <c r="CF113" s="456"/>
      <c r="CG113" s="456"/>
      <c r="CH113" s="456"/>
      <c r="CI113" s="456"/>
      <c r="CJ113" s="456"/>
      <c r="CK113" s="456"/>
      <c r="CL113" s="456"/>
      <c r="CM113" s="456"/>
      <c r="CN113" s="456"/>
      <c r="CO113" s="456"/>
    </row>
    <row r="114" spans="47:93" ht="18" customHeight="1">
      <c r="AU114" s="30"/>
      <c r="AV114" s="30"/>
      <c r="AW114" s="11"/>
      <c r="AX114" s="11"/>
      <c r="AY114" s="11"/>
      <c r="BC114" s="23"/>
      <c r="BD114" s="456"/>
      <c r="BE114" s="456"/>
      <c r="BF114" s="456"/>
      <c r="BG114" s="23"/>
      <c r="BH114" s="11"/>
      <c r="BI114" s="11"/>
      <c r="BJ114" s="11"/>
      <c r="BK114" s="11"/>
      <c r="BL114" s="11"/>
      <c r="BM114" s="11"/>
      <c r="BN114" s="457"/>
      <c r="BO114" s="457"/>
      <c r="BP114" s="456"/>
      <c r="BQ114" s="456"/>
      <c r="BR114" s="456"/>
      <c r="BS114" s="456"/>
      <c r="BT114" s="456"/>
      <c r="BU114" s="466"/>
      <c r="BV114" s="466"/>
      <c r="BW114" s="466"/>
      <c r="BX114" s="456"/>
      <c r="BY114" s="456"/>
      <c r="BZ114" s="456"/>
      <c r="CA114" s="456"/>
      <c r="CB114" s="456"/>
      <c r="CC114" s="456"/>
      <c r="CD114" s="456"/>
      <c r="CE114" s="456"/>
      <c r="CF114" s="456"/>
      <c r="CG114" s="456"/>
      <c r="CH114" s="456"/>
      <c r="CI114" s="456"/>
      <c r="CJ114" s="456"/>
      <c r="CK114" s="456"/>
      <c r="CL114" s="456"/>
      <c r="CM114" s="456"/>
      <c r="CN114" s="456"/>
      <c r="CO114" s="456"/>
    </row>
    <row r="115" spans="47:93" ht="18" customHeight="1">
      <c r="AU115" s="30"/>
      <c r="AV115" s="30"/>
      <c r="AW115" s="11"/>
      <c r="AX115" s="11"/>
      <c r="AY115" s="11"/>
      <c r="BC115" s="23"/>
      <c r="BD115" s="456"/>
      <c r="BE115" s="456"/>
      <c r="BF115" s="456"/>
      <c r="BG115" s="23"/>
      <c r="BH115" s="11"/>
      <c r="BI115" s="11"/>
      <c r="BJ115" s="11"/>
      <c r="BK115" s="11"/>
      <c r="BL115" s="11"/>
      <c r="BM115" s="11"/>
      <c r="BN115" s="457"/>
      <c r="BO115" s="457"/>
      <c r="BP115" s="456"/>
      <c r="BQ115" s="456"/>
      <c r="BR115" s="456"/>
      <c r="BS115" s="456"/>
      <c r="BT115" s="456"/>
      <c r="BU115" s="456"/>
      <c r="BV115" s="456"/>
      <c r="BW115" s="456"/>
      <c r="BX115" s="456"/>
      <c r="BY115" s="456"/>
      <c r="BZ115" s="456"/>
      <c r="CA115" s="456"/>
      <c r="CB115" s="456"/>
      <c r="CC115" s="456"/>
      <c r="CD115" s="456"/>
      <c r="CE115" s="456"/>
      <c r="CF115" s="456"/>
      <c r="CG115" s="456"/>
      <c r="CH115" s="456"/>
      <c r="CI115" s="456"/>
      <c r="CJ115" s="456"/>
      <c r="CK115" s="456"/>
      <c r="CL115" s="456"/>
      <c r="CM115" s="456"/>
      <c r="CN115" s="456"/>
      <c r="CO115" s="456"/>
    </row>
    <row r="116" spans="47:93" ht="18" customHeight="1">
      <c r="AU116" s="30"/>
      <c r="AV116" s="30"/>
      <c r="AW116" s="11"/>
      <c r="AX116" s="11"/>
      <c r="AY116" s="11"/>
      <c r="BC116" s="23"/>
      <c r="BD116" s="23"/>
      <c r="BE116" s="23"/>
      <c r="BF116" s="23"/>
      <c r="BG116" s="23"/>
      <c r="BH116" s="11"/>
      <c r="BI116" s="11"/>
      <c r="BJ116" s="11"/>
      <c r="BK116" s="11"/>
      <c r="BL116" s="11"/>
      <c r="BM116" s="11"/>
      <c r="BN116" s="457"/>
      <c r="BO116" s="457"/>
      <c r="BP116" s="456"/>
      <c r="BQ116" s="456"/>
      <c r="BR116" s="456"/>
      <c r="BS116" s="456"/>
      <c r="BT116" s="456"/>
      <c r="BU116" s="456"/>
      <c r="BV116" s="456"/>
      <c r="BW116" s="456"/>
      <c r="BX116" s="456"/>
      <c r="BY116" s="456"/>
      <c r="BZ116" s="456"/>
      <c r="CA116" s="456"/>
      <c r="CB116" s="456"/>
      <c r="CC116" s="456"/>
      <c r="CD116" s="456"/>
      <c r="CE116" s="456"/>
      <c r="CF116" s="463"/>
      <c r="CG116" s="463"/>
      <c r="CH116" s="463"/>
      <c r="CI116" s="463"/>
      <c r="CJ116" s="463"/>
      <c r="CK116" s="463"/>
      <c r="CL116" s="463"/>
      <c r="CM116" s="463"/>
      <c r="CN116" s="463"/>
      <c r="CO116" s="463"/>
    </row>
    <row r="117" spans="47:93" ht="18" customHeight="1">
      <c r="AU117" s="30"/>
      <c r="AV117" s="30"/>
      <c r="AW117" s="11"/>
      <c r="AX117" s="11"/>
      <c r="AY117" s="11"/>
      <c r="BC117" s="23"/>
      <c r="BD117" s="456"/>
      <c r="BE117" s="456"/>
      <c r="BF117" s="456"/>
      <c r="BG117" s="23"/>
      <c r="BH117" s="11"/>
      <c r="BI117" s="11"/>
      <c r="BJ117" s="11"/>
      <c r="BK117" s="11"/>
      <c r="BL117" s="11"/>
      <c r="BM117" s="11"/>
      <c r="BN117" s="457"/>
      <c r="BO117" s="457"/>
      <c r="BP117" s="467"/>
      <c r="BQ117" s="467"/>
      <c r="BR117" s="467"/>
      <c r="BS117" s="467"/>
      <c r="BT117" s="467"/>
      <c r="BU117" s="467"/>
      <c r="BV117" s="467"/>
      <c r="BW117" s="467"/>
      <c r="BX117" s="467"/>
      <c r="BY117" s="467"/>
      <c r="BZ117" s="467"/>
      <c r="CA117" s="467"/>
      <c r="CB117" s="467"/>
      <c r="CC117" s="467"/>
      <c r="CD117" s="467"/>
      <c r="CE117" s="467"/>
      <c r="CF117" s="467"/>
      <c r="CG117" s="467"/>
      <c r="CH117" s="467"/>
      <c r="CI117" s="467"/>
      <c r="CJ117" s="467"/>
      <c r="CK117" s="467"/>
      <c r="CL117" s="467"/>
      <c r="CM117" s="467"/>
      <c r="CN117" s="467"/>
      <c r="CO117" s="467"/>
    </row>
    <row r="118" spans="47:93" ht="18" customHeight="1">
      <c r="AU118" s="30"/>
      <c r="AV118" s="30"/>
      <c r="AW118" s="11"/>
      <c r="AX118" s="11"/>
      <c r="AY118" s="11"/>
      <c r="BC118" s="23"/>
      <c r="BD118" s="456"/>
      <c r="BE118" s="456"/>
      <c r="BF118" s="456"/>
      <c r="BG118" s="23"/>
      <c r="BH118" s="11"/>
      <c r="BI118" s="11"/>
      <c r="BJ118" s="11"/>
      <c r="BK118" s="11"/>
      <c r="BL118" s="11"/>
      <c r="BM118" s="11"/>
      <c r="BN118" s="457"/>
      <c r="BO118" s="457"/>
      <c r="BP118" s="456"/>
      <c r="BQ118" s="456"/>
      <c r="BR118" s="456"/>
      <c r="BS118" s="456"/>
      <c r="BT118" s="456"/>
      <c r="BU118" s="466"/>
      <c r="BV118" s="466"/>
      <c r="BW118" s="466"/>
      <c r="BX118" s="456"/>
      <c r="BY118" s="456"/>
      <c r="BZ118" s="468"/>
      <c r="CA118" s="468"/>
      <c r="CB118" s="456"/>
      <c r="CC118" s="456"/>
      <c r="CD118" s="456"/>
      <c r="CE118" s="456"/>
      <c r="CF118" s="456"/>
      <c r="CG118" s="456"/>
      <c r="CH118" s="456"/>
      <c r="CI118" s="456"/>
      <c r="CJ118" s="456"/>
      <c r="CK118" s="468"/>
      <c r="CL118" s="468"/>
      <c r="CM118" s="468"/>
      <c r="CN118" s="468"/>
      <c r="CO118" s="468"/>
    </row>
    <row r="119" spans="47:93" ht="18" customHeight="1">
      <c r="AU119" s="30"/>
      <c r="AV119" s="30"/>
      <c r="AW119" s="11"/>
      <c r="AX119" s="11"/>
      <c r="AY119" s="11"/>
      <c r="BC119" s="23"/>
      <c r="BD119" s="456"/>
      <c r="BE119" s="456"/>
      <c r="BF119" s="456"/>
      <c r="BG119" s="23"/>
      <c r="BH119" s="11"/>
      <c r="BI119" s="11"/>
      <c r="BJ119" s="11"/>
      <c r="BK119" s="11"/>
      <c r="BL119" s="11"/>
      <c r="BM119" s="11"/>
      <c r="BN119" s="457"/>
      <c r="BO119" s="457"/>
      <c r="BP119" s="456"/>
      <c r="BQ119" s="456"/>
      <c r="BR119" s="456"/>
      <c r="BS119" s="456"/>
      <c r="BT119" s="456"/>
      <c r="BU119" s="456"/>
      <c r="BV119" s="456"/>
      <c r="BW119" s="456"/>
      <c r="BX119" s="456"/>
      <c r="BY119" s="456"/>
      <c r="BZ119" s="456"/>
      <c r="CA119" s="456"/>
      <c r="CB119" s="456"/>
      <c r="CC119" s="456"/>
      <c r="CD119" s="456"/>
      <c r="CE119" s="456"/>
      <c r="CF119" s="463"/>
      <c r="CG119" s="463"/>
      <c r="CH119" s="463"/>
      <c r="CI119" s="463"/>
      <c r="CJ119" s="463"/>
      <c r="CK119" s="463"/>
      <c r="CL119" s="463"/>
      <c r="CM119" s="463"/>
      <c r="CN119" s="463"/>
      <c r="CO119" s="463"/>
    </row>
    <row r="120" spans="47:93" ht="18" customHeight="1">
      <c r="AU120" s="30"/>
      <c r="AV120" s="30"/>
      <c r="AW120" s="11"/>
      <c r="AX120" s="11"/>
      <c r="AY120" s="11"/>
      <c r="BC120" s="23"/>
      <c r="BD120" s="456"/>
      <c r="BE120" s="456"/>
      <c r="BF120" s="456"/>
      <c r="BG120" s="23"/>
      <c r="BH120" s="11"/>
      <c r="BI120" s="11"/>
      <c r="BJ120" s="11"/>
      <c r="BK120" s="11"/>
      <c r="BL120" s="11"/>
      <c r="BM120" s="11"/>
      <c r="BN120" s="457"/>
      <c r="BO120" s="457"/>
      <c r="BP120" s="456"/>
      <c r="BQ120" s="456"/>
      <c r="BR120" s="456"/>
      <c r="BS120" s="456"/>
      <c r="BT120" s="456"/>
      <c r="BU120" s="456"/>
      <c r="BV120" s="456"/>
      <c r="BW120" s="456"/>
      <c r="BX120" s="456"/>
      <c r="BY120" s="456"/>
      <c r="BZ120" s="456"/>
      <c r="CA120" s="456"/>
      <c r="CB120" s="456"/>
      <c r="CC120" s="456"/>
      <c r="CD120" s="456"/>
      <c r="CE120" s="456"/>
      <c r="CF120" s="463"/>
      <c r="CG120" s="463"/>
      <c r="CH120" s="463"/>
      <c r="CI120" s="463"/>
      <c r="CJ120" s="463"/>
      <c r="CK120" s="463"/>
      <c r="CL120" s="463"/>
      <c r="CM120" s="463"/>
      <c r="CN120" s="463"/>
      <c r="CO120" s="463"/>
    </row>
    <row r="121" spans="47:93" ht="18" customHeight="1">
      <c r="AU121" s="30"/>
      <c r="AV121" s="30"/>
      <c r="AW121" s="11"/>
      <c r="AX121" s="11"/>
      <c r="AY121" s="11"/>
      <c r="BC121" s="23"/>
      <c r="BD121" s="456"/>
      <c r="BE121" s="456"/>
      <c r="BF121" s="456"/>
      <c r="BG121" s="23"/>
      <c r="BH121" s="11"/>
      <c r="BI121" s="11"/>
      <c r="BJ121" s="11"/>
      <c r="BK121" s="11"/>
      <c r="BL121" s="11"/>
      <c r="BM121" s="11"/>
      <c r="BN121" s="457"/>
      <c r="BO121" s="457"/>
      <c r="BP121" s="456"/>
      <c r="BQ121" s="456"/>
      <c r="BR121" s="456"/>
      <c r="BS121" s="456"/>
      <c r="BT121" s="456"/>
      <c r="BU121" s="456"/>
      <c r="BV121" s="456"/>
      <c r="BW121" s="456"/>
      <c r="BX121" s="456"/>
      <c r="BY121" s="456"/>
      <c r="BZ121" s="456"/>
      <c r="CA121" s="456"/>
      <c r="CB121" s="456"/>
      <c r="CC121" s="456"/>
      <c r="CD121" s="456"/>
      <c r="CE121" s="456"/>
      <c r="CF121" s="463"/>
      <c r="CG121" s="463"/>
      <c r="CH121" s="463"/>
      <c r="CI121" s="463"/>
      <c r="CJ121" s="463"/>
      <c r="CK121" s="463"/>
      <c r="CL121" s="463"/>
      <c r="CM121" s="463"/>
      <c r="CN121" s="463"/>
      <c r="CO121" s="463"/>
    </row>
    <row r="122" spans="47:93" ht="18" customHeight="1">
      <c r="AU122" s="30"/>
      <c r="AV122" s="30"/>
      <c r="AW122" s="11"/>
      <c r="AX122" s="11"/>
      <c r="AY122" s="11"/>
      <c r="BC122" s="23"/>
      <c r="BD122" s="23"/>
      <c r="BE122" s="23"/>
      <c r="BF122" s="23"/>
      <c r="BG122" s="23"/>
      <c r="BH122" s="11"/>
      <c r="BI122" s="11"/>
      <c r="BJ122" s="11"/>
      <c r="BK122" s="11"/>
      <c r="BL122" s="11"/>
      <c r="BM122" s="11"/>
      <c r="BN122" s="457"/>
      <c r="BO122" s="457"/>
      <c r="BP122" s="456"/>
      <c r="BQ122" s="456"/>
      <c r="BR122" s="456"/>
      <c r="BS122" s="456"/>
      <c r="BT122" s="456"/>
      <c r="BU122" s="456"/>
      <c r="BV122" s="456"/>
      <c r="BW122" s="456"/>
      <c r="BX122" s="456"/>
      <c r="BY122" s="456"/>
      <c r="BZ122" s="456"/>
      <c r="CA122" s="456"/>
      <c r="CB122" s="456"/>
      <c r="CC122" s="456"/>
      <c r="CD122" s="456"/>
      <c r="CE122" s="456"/>
      <c r="CF122" s="463"/>
      <c r="CG122" s="463"/>
      <c r="CH122" s="463"/>
      <c r="CI122" s="463"/>
      <c r="CJ122" s="463"/>
      <c r="CK122" s="463"/>
      <c r="CL122" s="463"/>
      <c r="CM122" s="463"/>
      <c r="CN122" s="463"/>
      <c r="CO122" s="463"/>
    </row>
    <row r="123" spans="47:93" ht="18" customHeight="1">
      <c r="AU123" s="30"/>
      <c r="AV123" s="30"/>
      <c r="AW123" s="11"/>
      <c r="AX123" s="11"/>
      <c r="AY123" s="11"/>
      <c r="BC123" s="23"/>
      <c r="BD123" s="23"/>
      <c r="BE123" s="23"/>
      <c r="BF123" s="23"/>
      <c r="BG123" s="23"/>
      <c r="BH123" s="11"/>
      <c r="BI123" s="11"/>
      <c r="BJ123" s="11"/>
      <c r="BK123" s="11"/>
      <c r="BL123" s="11"/>
      <c r="BM123" s="11"/>
      <c r="BN123" s="457"/>
      <c r="BO123" s="457"/>
      <c r="BP123" s="466"/>
      <c r="BQ123" s="466"/>
      <c r="BR123" s="466"/>
      <c r="BS123" s="466"/>
      <c r="BT123" s="466"/>
      <c r="BU123" s="466"/>
      <c r="BV123" s="466"/>
      <c r="BW123" s="466"/>
      <c r="BX123" s="466"/>
      <c r="BY123" s="466"/>
      <c r="BZ123" s="466"/>
      <c r="CA123" s="466"/>
      <c r="CB123" s="466"/>
      <c r="CC123" s="466"/>
      <c r="CD123" s="466"/>
      <c r="CE123" s="466"/>
      <c r="CF123" s="466"/>
      <c r="CG123" s="466"/>
      <c r="CH123" s="466"/>
      <c r="CI123" s="466"/>
      <c r="CJ123" s="466"/>
      <c r="CK123" s="466"/>
      <c r="CL123" s="466"/>
      <c r="CM123" s="466"/>
      <c r="CN123" s="466"/>
      <c r="CO123" s="466"/>
    </row>
    <row r="124" spans="47:93" ht="18" customHeight="1">
      <c r="AU124" s="30"/>
      <c r="AV124" s="30"/>
      <c r="AW124" s="11"/>
      <c r="AX124" s="11"/>
      <c r="AY124" s="11"/>
      <c r="BC124" s="23"/>
      <c r="BD124" s="458"/>
      <c r="BE124" s="456"/>
      <c r="BF124" s="456"/>
      <c r="BG124" s="23"/>
      <c r="BH124" s="11"/>
      <c r="BI124" s="11"/>
      <c r="BJ124" s="11"/>
      <c r="BK124" s="11"/>
      <c r="BL124" s="11"/>
      <c r="BM124" s="11"/>
      <c r="BN124" s="457"/>
      <c r="BO124" s="457"/>
      <c r="BP124" s="467"/>
      <c r="BQ124" s="467"/>
      <c r="BR124" s="467"/>
      <c r="BS124" s="467"/>
      <c r="BT124" s="467"/>
      <c r="BU124" s="467"/>
      <c r="BV124" s="467"/>
      <c r="BW124" s="467"/>
      <c r="BX124" s="467"/>
      <c r="BY124" s="467"/>
      <c r="BZ124" s="467"/>
      <c r="CA124" s="467"/>
      <c r="CB124" s="467"/>
      <c r="CC124" s="467"/>
      <c r="CD124" s="467"/>
      <c r="CE124" s="467"/>
      <c r="CF124" s="467"/>
      <c r="CG124" s="467"/>
      <c r="CH124" s="467"/>
      <c r="CI124" s="467"/>
      <c r="CJ124" s="467"/>
      <c r="CK124" s="467"/>
      <c r="CL124" s="467"/>
      <c r="CM124" s="467"/>
      <c r="CN124" s="467"/>
      <c r="CO124" s="467"/>
    </row>
    <row r="125" spans="47:93" ht="18" customHeight="1">
      <c r="AU125" s="30"/>
      <c r="AV125" s="30"/>
      <c r="AW125" s="11"/>
      <c r="AX125" s="11"/>
      <c r="AY125" s="11"/>
      <c r="BC125" s="23"/>
      <c r="BD125" s="458"/>
      <c r="BE125" s="456"/>
      <c r="BF125" s="456"/>
      <c r="BG125" s="23"/>
      <c r="BH125" s="11"/>
      <c r="BI125" s="11"/>
      <c r="BJ125" s="11"/>
      <c r="BK125" s="11"/>
      <c r="BL125" s="11"/>
      <c r="BM125" s="11"/>
      <c r="BN125" s="457"/>
      <c r="BO125" s="457"/>
      <c r="BP125" s="458"/>
      <c r="BQ125" s="456"/>
      <c r="BR125" s="456"/>
      <c r="BS125" s="456"/>
      <c r="BT125" s="456"/>
      <c r="BU125" s="466"/>
      <c r="BV125" s="466"/>
      <c r="BW125" s="466"/>
      <c r="BX125" s="456"/>
      <c r="BY125" s="456"/>
      <c r="BZ125" s="456"/>
      <c r="CA125" s="456"/>
      <c r="CB125" s="456"/>
      <c r="CC125" s="456"/>
      <c r="CD125" s="456"/>
      <c r="CE125" s="456"/>
      <c r="CF125" s="456"/>
      <c r="CG125" s="456"/>
      <c r="CH125" s="456"/>
      <c r="CI125" s="456"/>
      <c r="CJ125" s="456"/>
      <c r="CK125" s="456"/>
      <c r="CL125" s="456"/>
      <c r="CM125" s="456"/>
      <c r="CN125" s="456"/>
      <c r="CO125" s="456"/>
    </row>
    <row r="126" spans="47:93" ht="18" customHeight="1">
      <c r="AU126" s="30"/>
      <c r="AV126" s="30"/>
      <c r="AW126" s="11"/>
      <c r="AX126" s="11"/>
      <c r="AY126" s="11"/>
      <c r="BC126" s="23"/>
      <c r="BD126" s="458"/>
      <c r="BE126" s="456"/>
      <c r="BF126" s="456"/>
      <c r="BG126" s="23"/>
      <c r="BH126" s="11"/>
      <c r="BI126" s="11"/>
      <c r="BJ126" s="11"/>
      <c r="BK126" s="11"/>
      <c r="BL126" s="11"/>
      <c r="BM126" s="11"/>
      <c r="BN126" s="457"/>
      <c r="BO126" s="457"/>
      <c r="BP126" s="458"/>
      <c r="BQ126" s="456"/>
      <c r="BR126" s="456"/>
      <c r="BS126" s="456"/>
      <c r="BT126" s="456"/>
      <c r="BU126" s="456"/>
      <c r="BV126" s="456"/>
      <c r="BW126" s="456"/>
      <c r="BX126" s="456"/>
      <c r="BY126" s="456"/>
      <c r="BZ126" s="456"/>
      <c r="CA126" s="456"/>
      <c r="CB126" s="456"/>
      <c r="CC126" s="456"/>
      <c r="CD126" s="456"/>
      <c r="CE126" s="456"/>
      <c r="CF126" s="456"/>
      <c r="CG126" s="456"/>
      <c r="CH126" s="456"/>
      <c r="CI126" s="456"/>
      <c r="CJ126" s="456"/>
      <c r="CK126" s="456"/>
      <c r="CL126" s="456"/>
      <c r="CM126" s="456"/>
      <c r="CN126" s="456"/>
      <c r="CO126" s="456"/>
    </row>
    <row r="127" spans="47:93" ht="18" customHeight="1">
      <c r="AU127" s="30"/>
      <c r="AV127" s="30"/>
      <c r="AW127" s="11"/>
      <c r="AX127" s="11"/>
      <c r="AY127" s="11"/>
      <c r="BC127" s="23"/>
      <c r="BD127" s="458"/>
      <c r="BE127" s="456"/>
      <c r="BF127" s="456"/>
      <c r="BG127" s="23"/>
      <c r="BH127" s="11"/>
      <c r="BI127" s="11"/>
      <c r="BJ127" s="11"/>
      <c r="BK127" s="11"/>
      <c r="BL127" s="11"/>
      <c r="BM127" s="11"/>
      <c r="BN127" s="457"/>
      <c r="BO127" s="457"/>
      <c r="BP127" s="458"/>
      <c r="BQ127" s="456"/>
      <c r="BR127" s="456"/>
      <c r="BS127" s="456"/>
      <c r="BT127" s="456"/>
      <c r="BU127" s="456"/>
      <c r="BV127" s="456"/>
      <c r="BW127" s="456"/>
      <c r="BX127" s="456"/>
      <c r="BY127" s="456"/>
      <c r="BZ127" s="456"/>
      <c r="CA127" s="456"/>
      <c r="CB127" s="456"/>
      <c r="CC127" s="456"/>
      <c r="CD127" s="456"/>
      <c r="CE127" s="456"/>
      <c r="CF127" s="456"/>
      <c r="CG127" s="456"/>
      <c r="CH127" s="456"/>
      <c r="CI127" s="456"/>
      <c r="CJ127" s="456"/>
      <c r="CK127" s="456"/>
      <c r="CL127" s="456"/>
      <c r="CM127" s="456"/>
      <c r="CN127" s="456"/>
      <c r="CO127" s="456"/>
    </row>
    <row r="128" spans="47:93" ht="18" customHeight="1">
      <c r="AU128" s="30"/>
      <c r="AV128" s="30"/>
      <c r="AW128" s="11"/>
      <c r="AX128" s="11"/>
      <c r="AY128" s="11"/>
      <c r="BC128" s="23"/>
      <c r="BD128" s="458"/>
      <c r="BE128" s="456"/>
      <c r="BF128" s="456"/>
      <c r="BG128" s="23"/>
      <c r="BH128" s="11"/>
      <c r="BI128" s="11"/>
      <c r="BJ128" s="11"/>
      <c r="BK128" s="11"/>
      <c r="BL128" s="11"/>
      <c r="BM128" s="11"/>
      <c r="BN128" s="457"/>
      <c r="BO128" s="457"/>
      <c r="BP128" s="458"/>
      <c r="BQ128" s="456"/>
      <c r="BR128" s="456"/>
      <c r="BS128" s="456"/>
      <c r="BT128" s="456"/>
      <c r="BU128" s="456"/>
      <c r="BV128" s="456"/>
      <c r="BW128" s="456"/>
      <c r="BX128" s="456"/>
      <c r="BY128" s="456"/>
      <c r="BZ128" s="456"/>
      <c r="CA128" s="456"/>
      <c r="CB128" s="456"/>
      <c r="CC128" s="456"/>
      <c r="CD128" s="456"/>
      <c r="CE128" s="456"/>
      <c r="CF128" s="456"/>
      <c r="CG128" s="456"/>
      <c r="CH128" s="456"/>
      <c r="CI128" s="456"/>
      <c r="CJ128" s="456"/>
      <c r="CK128" s="456"/>
      <c r="CL128" s="456"/>
      <c r="CM128" s="456"/>
      <c r="CN128" s="456"/>
      <c r="CO128" s="456"/>
    </row>
    <row r="129" spans="47:93" ht="18" customHeight="1">
      <c r="AU129" s="30"/>
      <c r="AV129" s="30"/>
      <c r="AW129" s="11"/>
      <c r="AX129" s="11"/>
      <c r="AY129" s="11"/>
      <c r="BC129" s="23"/>
      <c r="BD129" s="458"/>
      <c r="BE129" s="456"/>
      <c r="BF129" s="456"/>
      <c r="BG129" s="23"/>
      <c r="BH129" s="11"/>
      <c r="BI129" s="11"/>
      <c r="BJ129" s="11"/>
      <c r="BK129" s="11"/>
      <c r="BL129" s="11"/>
      <c r="BM129" s="11"/>
      <c r="BN129" s="457"/>
      <c r="BO129" s="457"/>
      <c r="BP129" s="458"/>
      <c r="BQ129" s="456"/>
      <c r="BR129" s="456"/>
      <c r="BS129" s="456"/>
      <c r="BT129" s="456"/>
      <c r="BU129" s="456"/>
      <c r="BV129" s="456"/>
      <c r="BW129" s="456"/>
      <c r="BX129" s="456"/>
      <c r="BY129" s="456"/>
      <c r="BZ129" s="456"/>
      <c r="CA129" s="456"/>
      <c r="CB129" s="456"/>
      <c r="CC129" s="456"/>
      <c r="CD129" s="456"/>
      <c r="CE129" s="456"/>
      <c r="CF129" s="456"/>
      <c r="CG129" s="456"/>
      <c r="CH129" s="456"/>
      <c r="CI129" s="456"/>
      <c r="CJ129" s="456"/>
      <c r="CK129" s="456"/>
      <c r="CL129" s="456"/>
      <c r="CM129" s="456"/>
      <c r="CN129" s="456"/>
      <c r="CO129" s="456"/>
    </row>
    <row r="130" spans="47:93" ht="18" customHeight="1">
      <c r="AU130" s="30"/>
      <c r="AV130" s="30"/>
      <c r="AW130" s="11"/>
      <c r="AX130" s="11"/>
      <c r="AY130" s="11"/>
      <c r="BC130" s="11"/>
      <c r="BD130" s="11"/>
      <c r="BE130" s="11"/>
      <c r="BF130" s="11"/>
      <c r="BG130" s="11"/>
      <c r="BH130" s="11"/>
      <c r="BI130" s="11"/>
      <c r="BJ130" s="11"/>
      <c r="BK130" s="11"/>
      <c r="BL130" s="11"/>
      <c r="BM130" s="11"/>
      <c r="BN130" s="457"/>
      <c r="BO130" s="457"/>
      <c r="BP130" s="458"/>
      <c r="BQ130" s="456"/>
      <c r="BR130" s="456"/>
      <c r="BS130" s="456"/>
      <c r="BT130" s="456"/>
      <c r="BU130" s="456"/>
      <c r="BV130" s="456"/>
      <c r="BW130" s="456"/>
      <c r="BX130" s="456"/>
      <c r="BY130" s="456"/>
      <c r="BZ130" s="456"/>
      <c r="CA130" s="456"/>
      <c r="CB130" s="456"/>
      <c r="CC130" s="456"/>
      <c r="CD130" s="456"/>
      <c r="CE130" s="456"/>
      <c r="CF130" s="456"/>
      <c r="CG130" s="456"/>
      <c r="CH130" s="456"/>
      <c r="CI130" s="456"/>
      <c r="CJ130" s="456"/>
      <c r="CK130" s="456"/>
      <c r="CL130" s="456"/>
      <c r="CM130" s="456"/>
      <c r="CN130" s="456"/>
      <c r="CO130" s="456"/>
    </row>
    <row r="131" spans="47:93" ht="18" customHeight="1">
      <c r="AU131" s="30"/>
      <c r="AV131" s="30"/>
      <c r="AW131" s="11"/>
      <c r="AX131" s="11"/>
      <c r="AY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row>
    <row r="132" spans="47:93" ht="18" customHeight="1">
      <c r="AU132" s="30"/>
      <c r="AV132" s="30"/>
      <c r="AW132" s="11"/>
      <c r="AX132" s="11"/>
      <c r="AY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row>
    <row r="133" spans="47:93" ht="18" customHeight="1">
      <c r="AU133" s="30"/>
      <c r="AV133" s="30"/>
      <c r="AW133" s="11"/>
      <c r="AX133" s="11"/>
      <c r="AY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row>
    <row r="134" spans="47:93" ht="18" customHeight="1">
      <c r="AU134" s="30"/>
      <c r="AV134" s="30"/>
      <c r="AW134" s="11"/>
      <c r="AX134" s="11"/>
      <c r="AY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row>
    <row r="135" spans="47:93" ht="18" customHeight="1">
      <c r="AU135" s="30"/>
      <c r="AV135" s="30"/>
      <c r="AW135" s="11"/>
      <c r="AX135" s="11"/>
      <c r="AY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row>
    <row r="136" spans="47:93" ht="18" customHeight="1">
      <c r="AU136" s="30"/>
      <c r="AV136" s="30"/>
      <c r="AW136" s="11"/>
      <c r="AX136" s="11"/>
      <c r="AY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row>
    <row r="137" spans="47:93" ht="18" customHeight="1">
      <c r="AU137" s="30"/>
      <c r="AV137" s="30"/>
      <c r="AW137" s="11"/>
      <c r="AX137" s="11"/>
      <c r="AY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row>
    <row r="138" spans="47:93" ht="18" customHeight="1">
      <c r="AU138" s="30"/>
      <c r="AV138" s="30"/>
      <c r="AW138" s="11"/>
      <c r="AX138" s="11"/>
      <c r="AY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row>
    <row r="139" spans="47:93" ht="18" customHeight="1">
      <c r="AU139" s="30"/>
      <c r="AV139" s="30"/>
      <c r="AW139" s="11"/>
      <c r="AX139" s="11"/>
      <c r="AY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row>
    <row r="140" spans="47:93" ht="18" customHeight="1">
      <c r="AU140" s="30"/>
      <c r="AV140" s="30"/>
      <c r="AW140" s="11"/>
      <c r="AX140" s="11"/>
      <c r="AY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row>
    <row r="141" spans="47:93" ht="18" customHeight="1">
      <c r="AU141" s="30"/>
      <c r="AV141" s="30"/>
      <c r="AW141" s="11"/>
      <c r="AX141" s="11"/>
      <c r="AY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row>
    <row r="142" spans="47:93" ht="18" customHeight="1">
      <c r="AU142" s="30"/>
      <c r="AV142" s="30"/>
      <c r="AW142" s="11"/>
      <c r="AX142" s="11"/>
      <c r="AY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row>
    <row r="143" spans="47:93" ht="18" customHeight="1">
      <c r="AU143" s="30"/>
      <c r="AV143" s="30"/>
      <c r="AW143" s="11"/>
      <c r="AX143" s="11"/>
      <c r="AY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row>
    <row r="144" spans="47:93" ht="18" customHeight="1">
      <c r="AU144" s="30"/>
      <c r="AV144" s="30"/>
      <c r="AW144" s="11"/>
      <c r="AX144" s="11"/>
      <c r="AY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row>
    <row r="145" spans="47:93" ht="18" customHeight="1">
      <c r="AU145" s="30"/>
      <c r="AV145" s="30"/>
      <c r="AW145" s="11"/>
      <c r="AX145" s="11"/>
      <c r="AY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row>
    <row r="146" spans="47:93" ht="18" customHeight="1">
      <c r="AU146" s="30"/>
      <c r="AV146" s="30"/>
      <c r="AW146" s="11"/>
      <c r="AX146" s="11"/>
      <c r="AY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row>
    <row r="147" spans="47:93" ht="18" customHeight="1">
      <c r="AU147" s="30"/>
      <c r="AV147" s="30"/>
      <c r="AW147" s="11"/>
      <c r="AX147" s="11"/>
      <c r="AY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row>
    <row r="148" spans="47:93" ht="18" customHeight="1">
      <c r="AU148" s="30"/>
      <c r="AV148" s="30"/>
      <c r="AW148" s="11"/>
      <c r="AX148" s="11"/>
      <c r="AY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row>
    <row r="149" spans="47:93" ht="18" customHeight="1">
      <c r="AU149" s="30"/>
      <c r="AV149" s="30"/>
      <c r="AW149" s="11"/>
      <c r="AX149" s="11"/>
      <c r="AY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row>
    <row r="150" spans="47:93" ht="18" customHeight="1">
      <c r="AU150" s="30"/>
      <c r="AV150" s="30"/>
      <c r="AW150" s="11"/>
      <c r="AX150" s="11"/>
      <c r="AY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row>
    <row r="151" spans="47:93" ht="18" customHeight="1">
      <c r="AU151" s="30"/>
      <c r="AV151" s="30"/>
      <c r="AW151" s="11"/>
      <c r="AX151" s="11"/>
      <c r="AY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row>
    <row r="152" spans="47:93" ht="18" customHeight="1">
      <c r="AU152" s="30"/>
      <c r="AV152" s="30"/>
      <c r="AW152" s="11"/>
      <c r="AX152" s="11"/>
      <c r="AY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row>
    <row r="153" spans="47:93" ht="18" customHeight="1">
      <c r="AU153" s="30"/>
      <c r="AV153" s="30"/>
      <c r="AW153" s="11"/>
      <c r="AX153" s="11"/>
      <c r="AY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row>
    <row r="154" spans="47:93" ht="18" customHeight="1">
      <c r="AU154" s="30"/>
      <c r="AV154" s="30"/>
      <c r="AW154" s="11"/>
      <c r="AX154" s="11"/>
      <c r="AY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row>
    <row r="155" spans="47:93" ht="18" customHeight="1">
      <c r="AU155" s="30"/>
      <c r="AV155" s="30"/>
      <c r="AW155" s="11"/>
      <c r="AX155" s="11"/>
      <c r="AY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row>
    <row r="156" spans="47:93" ht="18" customHeight="1">
      <c r="AU156" s="30"/>
      <c r="AV156" s="30"/>
      <c r="AW156" s="11"/>
      <c r="AX156" s="11"/>
      <c r="AY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row>
    <row r="157" spans="47:93" ht="18" customHeight="1">
      <c r="AU157" s="30"/>
      <c r="AV157" s="30"/>
      <c r="AW157" s="11"/>
      <c r="AX157" s="11"/>
      <c r="AY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row>
    <row r="158" spans="47:93" ht="18" customHeight="1">
      <c r="AU158" s="30"/>
      <c r="AV158" s="30"/>
      <c r="AW158" s="11"/>
      <c r="AX158" s="11"/>
      <c r="AY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row>
    <row r="159" spans="47:93" ht="18" customHeight="1">
      <c r="AU159" s="30"/>
      <c r="AV159" s="30"/>
      <c r="AW159" s="11"/>
      <c r="AX159" s="11"/>
      <c r="AY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row>
    <row r="160" spans="47:93" ht="18" customHeight="1">
      <c r="AU160" s="30"/>
      <c r="AV160" s="30"/>
      <c r="AW160" s="11"/>
      <c r="AX160" s="11"/>
      <c r="AY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row>
    <row r="161" spans="47:93" ht="18" customHeight="1">
      <c r="AU161" s="30"/>
      <c r="AV161" s="30"/>
      <c r="AW161" s="11"/>
      <c r="AX161" s="11"/>
      <c r="AY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row>
    <row r="162" spans="47:93" ht="18" customHeight="1">
      <c r="AU162" s="30"/>
      <c r="AV162" s="30"/>
      <c r="AW162" s="11"/>
      <c r="AX162" s="11"/>
      <c r="AY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row>
    <row r="163" spans="47:93" ht="18" customHeight="1">
      <c r="AU163" s="30"/>
      <c r="AV163" s="30"/>
      <c r="AW163" s="11"/>
      <c r="AX163" s="11"/>
      <c r="AY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row>
    <row r="164" spans="47:93" ht="18" customHeight="1">
      <c r="AU164" s="30"/>
      <c r="AV164" s="30"/>
      <c r="AW164" s="11"/>
      <c r="AX164" s="11"/>
      <c r="AY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row>
    <row r="165" spans="47:93" ht="18" customHeight="1">
      <c r="AU165" s="30"/>
      <c r="AV165" s="30"/>
      <c r="AW165" s="11"/>
      <c r="AX165" s="11"/>
      <c r="AY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row>
    <row r="166" spans="47:93" ht="18" customHeight="1">
      <c r="AU166" s="30"/>
      <c r="AV166" s="30"/>
      <c r="AW166" s="11"/>
      <c r="AX166" s="11"/>
      <c r="AY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row>
    <row r="167" spans="47:93" ht="18" customHeight="1">
      <c r="AU167" s="30"/>
      <c r="AV167" s="30"/>
      <c r="AW167" s="11"/>
      <c r="AX167" s="11"/>
      <c r="AY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row>
    <row r="168" spans="47:93" ht="18" customHeight="1">
      <c r="AU168" s="30"/>
      <c r="AV168" s="30"/>
      <c r="AW168" s="11"/>
      <c r="AX168" s="11"/>
      <c r="AY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row>
    <row r="169" spans="47:93" ht="18" customHeight="1">
      <c r="AU169" s="30"/>
      <c r="AV169" s="30"/>
      <c r="AW169" s="11"/>
      <c r="AX169" s="11"/>
      <c r="AY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row>
    <row r="170" spans="47:93" ht="18" customHeight="1">
      <c r="AU170" s="30"/>
      <c r="AV170" s="30"/>
      <c r="AW170" s="11"/>
      <c r="AX170" s="11"/>
      <c r="AY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row>
    <row r="171" spans="47:93" ht="18" customHeight="1">
      <c r="AU171" s="30"/>
      <c r="AV171" s="30"/>
      <c r="AW171" s="11"/>
      <c r="AX171" s="11"/>
      <c r="AY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row>
    <row r="172" spans="47:93" ht="18" customHeight="1">
      <c r="AU172" s="30"/>
      <c r="AV172" s="30"/>
      <c r="AW172" s="11"/>
      <c r="AX172" s="11"/>
      <c r="AY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row>
    <row r="173" spans="47:93" ht="18" customHeight="1">
      <c r="AU173" s="30"/>
      <c r="AV173" s="30"/>
      <c r="AW173" s="11"/>
      <c r="AX173" s="11"/>
      <c r="AY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row>
    <row r="174" spans="47:93" ht="18" customHeight="1">
      <c r="AU174" s="30"/>
      <c r="AV174" s="30"/>
      <c r="AW174" s="11"/>
      <c r="AX174" s="11"/>
      <c r="AY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row>
    <row r="175" spans="47:93" ht="18" customHeight="1">
      <c r="AU175" s="30"/>
      <c r="AV175" s="30"/>
      <c r="AW175" s="11"/>
      <c r="AX175" s="11"/>
      <c r="AY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row>
    <row r="176" spans="47:93" ht="18" customHeight="1">
      <c r="AU176" s="30"/>
      <c r="AV176" s="30"/>
      <c r="AW176" s="11"/>
      <c r="AX176" s="11"/>
      <c r="AY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row>
    <row r="177" spans="47:93" ht="18" customHeight="1">
      <c r="AU177" s="30"/>
      <c r="AV177" s="30"/>
      <c r="AW177" s="11"/>
      <c r="AX177" s="11"/>
      <c r="AY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row>
    <row r="178" spans="47:93" ht="18" customHeight="1">
      <c r="AU178" s="30"/>
      <c r="AV178" s="30"/>
      <c r="AW178" s="11"/>
      <c r="AX178" s="11"/>
      <c r="AY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row>
    <row r="179" spans="47:93" ht="18" customHeight="1">
      <c r="AU179" s="30"/>
      <c r="AV179" s="30"/>
      <c r="AW179" s="11"/>
      <c r="AX179" s="11"/>
      <c r="AY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row>
    <row r="180" spans="47:93" ht="18" customHeight="1">
      <c r="AU180" s="30"/>
      <c r="AV180" s="30"/>
      <c r="AW180" s="11"/>
      <c r="AX180" s="11"/>
      <c r="AY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row>
    <row r="181" spans="47:93" ht="18" customHeight="1">
      <c r="AU181" s="30"/>
      <c r="AV181" s="30"/>
      <c r="AW181" s="11"/>
      <c r="AX181" s="11"/>
      <c r="AY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row>
    <row r="182" spans="47:93" ht="18" customHeight="1">
      <c r="AU182" s="30"/>
      <c r="AV182" s="30"/>
      <c r="AW182" s="11"/>
      <c r="AX182" s="11"/>
      <c r="AY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row>
    <row r="183" spans="47:93" ht="18" customHeight="1">
      <c r="AU183" s="30"/>
      <c r="AV183" s="30"/>
      <c r="AW183" s="11"/>
      <c r="AX183" s="11"/>
      <c r="AY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row>
    <row r="184" spans="47:93" ht="18" customHeight="1">
      <c r="AU184" s="30"/>
      <c r="AV184" s="30"/>
      <c r="AW184" s="11"/>
      <c r="AX184" s="11"/>
      <c r="AY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row>
    <row r="185" spans="47:93" ht="18" customHeight="1">
      <c r="AU185" s="30"/>
      <c r="AV185" s="30"/>
      <c r="AW185" s="11"/>
      <c r="AX185" s="11"/>
      <c r="AY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row>
    <row r="186" spans="47:93" ht="18" customHeight="1">
      <c r="AU186" s="30"/>
      <c r="AV186" s="30"/>
      <c r="AW186" s="11"/>
      <c r="AX186" s="11"/>
      <c r="AY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row>
    <row r="187" spans="47:93" ht="18" customHeight="1">
      <c r="AU187" s="30"/>
      <c r="AV187" s="30"/>
      <c r="AW187" s="11"/>
      <c r="AX187" s="11"/>
      <c r="AY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row>
    <row r="188" spans="47:93" ht="18" customHeight="1">
      <c r="AU188" s="30"/>
      <c r="AV188" s="30"/>
      <c r="AW188" s="11"/>
      <c r="AX188" s="11"/>
      <c r="AY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row>
    <row r="189" spans="47:93" ht="18" customHeight="1">
      <c r="AU189" s="30"/>
      <c r="AV189" s="30"/>
      <c r="AW189" s="11"/>
      <c r="AX189" s="11"/>
      <c r="AY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row>
    <row r="190" spans="47:93" ht="18" customHeight="1">
      <c r="AU190" s="30"/>
      <c r="AV190" s="30"/>
      <c r="AW190" s="11"/>
      <c r="AX190" s="11"/>
      <c r="AY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row>
    <row r="191" spans="47:93" ht="18" customHeight="1">
      <c r="AU191" s="30"/>
      <c r="AV191" s="30"/>
      <c r="AW191" s="11"/>
      <c r="AX191" s="11"/>
      <c r="AY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row>
    <row r="192" spans="47:93" ht="18" customHeight="1">
      <c r="AU192" s="30"/>
      <c r="AV192" s="30"/>
      <c r="AW192" s="11"/>
      <c r="AX192" s="11"/>
      <c r="AY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row>
    <row r="193" spans="47:93" ht="18" customHeight="1">
      <c r="AU193" s="30"/>
      <c r="AV193" s="30"/>
      <c r="AW193" s="11"/>
      <c r="AX193" s="11"/>
      <c r="AY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row>
    <row r="194" spans="47:93" ht="18" customHeight="1">
      <c r="AU194" s="30"/>
      <c r="AV194" s="30"/>
      <c r="AW194" s="11"/>
      <c r="AX194" s="11"/>
      <c r="AY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row>
    <row r="195" spans="47:93" ht="18" customHeight="1">
      <c r="AU195" s="30"/>
      <c r="AV195" s="30"/>
      <c r="AW195" s="11"/>
      <c r="AX195" s="11"/>
      <c r="AY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row>
    <row r="196" spans="47:93" ht="18" customHeight="1">
      <c r="AU196" s="30"/>
      <c r="AV196" s="30"/>
      <c r="AW196" s="11"/>
      <c r="AX196" s="11"/>
      <c r="AY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row>
    <row r="197" spans="47:93" ht="18" customHeight="1">
      <c r="AU197" s="30"/>
      <c r="AV197" s="30"/>
      <c r="AW197" s="11"/>
      <c r="AX197" s="11"/>
      <c r="AY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row>
    <row r="198" spans="47:93" ht="18" customHeight="1">
      <c r="AU198" s="30"/>
      <c r="AV198" s="30"/>
      <c r="AW198" s="11"/>
      <c r="AX198" s="11"/>
      <c r="AY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row>
    <row r="199" spans="47:93" ht="18" customHeight="1">
      <c r="AU199" s="30"/>
      <c r="AV199" s="30"/>
      <c r="AW199" s="11"/>
      <c r="AX199" s="11"/>
      <c r="AY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row>
    <row r="200" spans="47:93" ht="18" customHeight="1">
      <c r="AU200" s="30"/>
      <c r="AV200" s="30"/>
      <c r="AW200" s="11"/>
      <c r="AX200" s="11"/>
      <c r="AY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row>
    <row r="201" spans="47:93" ht="18" customHeight="1">
      <c r="AU201" s="30"/>
      <c r="AV201" s="30"/>
      <c r="AW201" s="11"/>
      <c r="AX201" s="11"/>
      <c r="AY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row>
    <row r="202" spans="47:93" ht="18" customHeight="1">
      <c r="AU202" s="30"/>
      <c r="AV202" s="30"/>
      <c r="AW202" s="11"/>
      <c r="AX202" s="11"/>
      <c r="AY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row>
    <row r="203" spans="47:93" ht="18" customHeight="1">
      <c r="AU203" s="30"/>
      <c r="AV203" s="30"/>
      <c r="AW203" s="11"/>
      <c r="AX203" s="11"/>
      <c r="AY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row>
    <row r="204" spans="47:93" ht="18" customHeight="1">
      <c r="AU204" s="30"/>
      <c r="AV204" s="30"/>
      <c r="AW204" s="11"/>
      <c r="AX204" s="11"/>
      <c r="AY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row>
    <row r="205" spans="47:93" ht="18" customHeight="1">
      <c r="AU205" s="30"/>
      <c r="AV205" s="30"/>
      <c r="AW205" s="11"/>
      <c r="AX205" s="11"/>
      <c r="AY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row>
    <row r="206" spans="47:93" ht="18" customHeight="1">
      <c r="AU206" s="30"/>
      <c r="AV206" s="30"/>
      <c r="AW206" s="11"/>
      <c r="AX206" s="11"/>
      <c r="AY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row>
    <row r="207" spans="47:93" ht="18" customHeight="1">
      <c r="AU207" s="30"/>
      <c r="AV207" s="30"/>
      <c r="AW207" s="11"/>
      <c r="AX207" s="11"/>
      <c r="AY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row>
    <row r="208" spans="47:93" ht="18" customHeight="1">
      <c r="AU208" s="30"/>
      <c r="AV208" s="30"/>
      <c r="AW208" s="11"/>
      <c r="AX208" s="11"/>
      <c r="AY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row>
    <row r="209" spans="47:93" ht="18" customHeight="1">
      <c r="AU209" s="30"/>
      <c r="AV209" s="30"/>
      <c r="AW209" s="11"/>
      <c r="AX209" s="11"/>
      <c r="AY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row>
    <row r="210" spans="47:93" ht="18" customHeight="1">
      <c r="AU210" s="30"/>
      <c r="AV210" s="30"/>
      <c r="AW210" s="11"/>
      <c r="AX210" s="11"/>
      <c r="AY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row>
    <row r="211" spans="47:93" ht="18" customHeight="1">
      <c r="AU211" s="30"/>
      <c r="AV211" s="30"/>
      <c r="AW211" s="11"/>
      <c r="AX211" s="11"/>
      <c r="AY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row>
    <row r="212" spans="47:93" ht="18" customHeight="1">
      <c r="AU212" s="30"/>
      <c r="AV212" s="30"/>
      <c r="AW212" s="11"/>
      <c r="AX212" s="11"/>
      <c r="AY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row>
    <row r="213" spans="47:93" ht="18" customHeight="1">
      <c r="AU213" s="30"/>
      <c r="AV213" s="30"/>
      <c r="AW213" s="11"/>
      <c r="AX213" s="11"/>
      <c r="AY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row>
    <row r="214" spans="47:93" ht="18" customHeight="1">
      <c r="AU214" s="30"/>
      <c r="AV214" s="30"/>
      <c r="AW214" s="11"/>
      <c r="AX214" s="11"/>
      <c r="AY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row>
    <row r="215" spans="47:93" ht="18" customHeight="1">
      <c r="AU215" s="30"/>
      <c r="AV215" s="30"/>
      <c r="AW215" s="11"/>
      <c r="AX215" s="11"/>
      <c r="AY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row>
    <row r="216" spans="47:93" ht="18" customHeight="1">
      <c r="AU216" s="30"/>
      <c r="AV216" s="30"/>
      <c r="AW216" s="11"/>
      <c r="AX216" s="11"/>
      <c r="AY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row>
    <row r="217" spans="47:93" ht="18" customHeight="1">
      <c r="AU217" s="30"/>
      <c r="AV217" s="30"/>
      <c r="AW217" s="11"/>
      <c r="AX217" s="11"/>
      <c r="AY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row>
    <row r="218" spans="47:93" ht="18" customHeight="1">
      <c r="AU218" s="30"/>
      <c r="AV218" s="30"/>
      <c r="AW218" s="11"/>
      <c r="AX218" s="11"/>
      <c r="AY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row>
    <row r="219" spans="47:93" ht="18" customHeight="1">
      <c r="AU219" s="30"/>
      <c r="AV219" s="30"/>
      <c r="AW219" s="11"/>
      <c r="AX219" s="11"/>
      <c r="AY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row>
    <row r="220" spans="47:93" ht="18" customHeight="1">
      <c r="AU220" s="30"/>
      <c r="AV220" s="30"/>
      <c r="AW220" s="11"/>
      <c r="AX220" s="11"/>
      <c r="AY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row>
    <row r="221" spans="47:93" ht="18" customHeight="1">
      <c r="AU221" s="30"/>
      <c r="AV221" s="30"/>
      <c r="AW221" s="11"/>
      <c r="AX221" s="11"/>
      <c r="AY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row>
    <row r="222" spans="47:93" ht="18" customHeight="1">
      <c r="AU222" s="30"/>
      <c r="AV222" s="30"/>
      <c r="AW222" s="11"/>
      <c r="AX222" s="11"/>
      <c r="AY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row>
    <row r="223" spans="47:93" ht="18" customHeight="1">
      <c r="AU223" s="30"/>
      <c r="AV223" s="30"/>
      <c r="AW223" s="11"/>
      <c r="AX223" s="11"/>
      <c r="AY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row>
    <row r="224" spans="47:93" ht="18" customHeight="1">
      <c r="AU224" s="30"/>
      <c r="AV224" s="30"/>
      <c r="AW224" s="11"/>
      <c r="AX224" s="11"/>
      <c r="AY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row>
    <row r="225" spans="47:93" ht="18" customHeight="1">
      <c r="AU225" s="30"/>
      <c r="AV225" s="30"/>
      <c r="AW225" s="11"/>
      <c r="AX225" s="11"/>
      <c r="AY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row>
    <row r="226" spans="47:93" ht="18" customHeight="1">
      <c r="AU226" s="30"/>
      <c r="AV226" s="30"/>
      <c r="AW226" s="11"/>
      <c r="AX226" s="11"/>
      <c r="AY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row>
    <row r="227" spans="47:93" ht="18" customHeight="1">
      <c r="AU227" s="30"/>
      <c r="AV227" s="30"/>
      <c r="AW227" s="11"/>
      <c r="AX227" s="11"/>
      <c r="AY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row>
    <row r="228" spans="47:93" ht="18" customHeight="1">
      <c r="AU228" s="30"/>
      <c r="AV228" s="30"/>
      <c r="AW228" s="11"/>
      <c r="AX228" s="11"/>
      <c r="AY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row>
    <row r="229" spans="47:93" ht="18" customHeight="1">
      <c r="AU229" s="30"/>
      <c r="AV229" s="30"/>
      <c r="AW229" s="11"/>
      <c r="AX229" s="11"/>
      <c r="AY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row>
    <row r="230" spans="47:93" ht="18" customHeight="1">
      <c r="AU230" s="30"/>
      <c r="AV230" s="30"/>
      <c r="AW230" s="11"/>
      <c r="AX230" s="11"/>
      <c r="AY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row>
    <row r="231" spans="47:93" ht="18" customHeight="1">
      <c r="AU231" s="30"/>
      <c r="AV231" s="30"/>
      <c r="AW231" s="11"/>
      <c r="AX231" s="11"/>
      <c r="AY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row>
    <row r="232" spans="47:93" ht="18" customHeight="1">
      <c r="AU232" s="30"/>
      <c r="AV232" s="30"/>
      <c r="AW232" s="11"/>
      <c r="AX232" s="11"/>
      <c r="AY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row>
    <row r="233" spans="47:93" ht="18" customHeight="1">
      <c r="AU233" s="30"/>
      <c r="AV233" s="30"/>
      <c r="AW233" s="11"/>
      <c r="AX233" s="11"/>
      <c r="AY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row>
    <row r="234" spans="47:93" ht="18" customHeight="1">
      <c r="AU234" s="30"/>
      <c r="AV234" s="30"/>
      <c r="AW234" s="11"/>
      <c r="AX234" s="11"/>
      <c r="AY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row>
    <row r="235" spans="47:93" ht="18" customHeight="1">
      <c r="AU235" s="30"/>
      <c r="AV235" s="30"/>
      <c r="AW235" s="11"/>
      <c r="AX235" s="11"/>
      <c r="AY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row>
    <row r="236" spans="47:93" ht="18" customHeight="1">
      <c r="AU236" s="30"/>
      <c r="AV236" s="30"/>
      <c r="AW236" s="11"/>
      <c r="AX236" s="11"/>
      <c r="AY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row>
    <row r="237" spans="47:93" ht="18" customHeight="1">
      <c r="AU237" s="30"/>
      <c r="AV237" s="30"/>
      <c r="AW237" s="11"/>
      <c r="AX237" s="11"/>
      <c r="AY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row>
    <row r="238" spans="47:93" ht="18" customHeight="1">
      <c r="AU238" s="30"/>
      <c r="AV238" s="30"/>
      <c r="AW238" s="11"/>
      <c r="AX238" s="11"/>
      <c r="AY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row>
    <row r="239" spans="47:93" ht="18" customHeight="1">
      <c r="AU239" s="30"/>
      <c r="AV239" s="30"/>
      <c r="AW239" s="11"/>
      <c r="AX239" s="11"/>
      <c r="AY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row>
    <row r="240" spans="47:93" ht="18" customHeight="1">
      <c r="AU240" s="30"/>
      <c r="AV240" s="30"/>
      <c r="AW240" s="11"/>
      <c r="AX240" s="11"/>
      <c r="AY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row>
    <row r="241" spans="47:93" ht="18" customHeight="1">
      <c r="AU241" s="30"/>
      <c r="AV241" s="30"/>
      <c r="AW241" s="11"/>
      <c r="AX241" s="11"/>
      <c r="AY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row>
    <row r="242" spans="47:93" ht="18" customHeight="1">
      <c r="AU242" s="30"/>
      <c r="AV242" s="30"/>
      <c r="AW242" s="11"/>
      <c r="AX242" s="11"/>
      <c r="AY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row>
    <row r="243" spans="47:93" ht="18" customHeight="1">
      <c r="AU243" s="30"/>
      <c r="AV243" s="30"/>
      <c r="AW243" s="11"/>
      <c r="AX243" s="11"/>
      <c r="AY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row>
    <row r="244" spans="47:93" ht="18" customHeight="1">
      <c r="AU244" s="30"/>
      <c r="AV244" s="30"/>
      <c r="AW244" s="11"/>
      <c r="AX244" s="11"/>
      <c r="AY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row>
    <row r="245" spans="47:93" ht="18" customHeight="1">
      <c r="AU245" s="30"/>
      <c r="AV245" s="30"/>
      <c r="AW245" s="11"/>
      <c r="AX245" s="11"/>
      <c r="AY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row>
    <row r="246" spans="47:93" ht="18" customHeight="1">
      <c r="AU246" s="30"/>
      <c r="AV246" s="30"/>
      <c r="AW246" s="11"/>
      <c r="AX246" s="11"/>
      <c r="AY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row>
    <row r="247" spans="47:93" ht="18" customHeight="1">
      <c r="AU247" s="30"/>
      <c r="AV247" s="30"/>
      <c r="AW247" s="11"/>
      <c r="AX247" s="11"/>
      <c r="AY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row>
    <row r="248" spans="47:93" ht="18" customHeight="1">
      <c r="AU248" s="30"/>
      <c r="AV248" s="30"/>
      <c r="AW248" s="11"/>
      <c r="AX248" s="11"/>
      <c r="AY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row>
    <row r="249" spans="47:93" ht="18" customHeight="1">
      <c r="AU249" s="30"/>
      <c r="AV249" s="30"/>
      <c r="AW249" s="11"/>
      <c r="AX249" s="11"/>
      <c r="AY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row>
    <row r="250" spans="47:93" ht="18" customHeight="1">
      <c r="AU250" s="30"/>
      <c r="AV250" s="30"/>
      <c r="AW250" s="11"/>
      <c r="AX250" s="11"/>
      <c r="AY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row>
    <row r="251" spans="47:93" ht="18" customHeight="1">
      <c r="AU251" s="30"/>
      <c r="AV251" s="30"/>
      <c r="AW251" s="11"/>
      <c r="AX251" s="11"/>
      <c r="AY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row>
    <row r="252" spans="47:93" ht="18" customHeight="1">
      <c r="AU252" s="30"/>
      <c r="AV252" s="30"/>
      <c r="AW252" s="11"/>
      <c r="AX252" s="11"/>
      <c r="AY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row>
    <row r="253" spans="47:93" ht="18" customHeight="1">
      <c r="AU253" s="30"/>
      <c r="AV253" s="30"/>
      <c r="AW253" s="11"/>
      <c r="AX253" s="11"/>
      <c r="AY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row>
    <row r="254" spans="47:93" ht="18" customHeight="1">
      <c r="AU254" s="30"/>
      <c r="AV254" s="30"/>
      <c r="AW254" s="11"/>
      <c r="AX254" s="11"/>
      <c r="AY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row>
    <row r="255" spans="47:93" ht="18" customHeight="1">
      <c r="AU255" s="30"/>
      <c r="AV255" s="30"/>
      <c r="AW255" s="11"/>
      <c r="AX255" s="11"/>
      <c r="AY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row>
    <row r="256" spans="47:93" ht="18" customHeight="1">
      <c r="AU256" s="30"/>
      <c r="AV256" s="30"/>
      <c r="AW256" s="11"/>
      <c r="AX256" s="11"/>
      <c r="AY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row>
    <row r="257" spans="47:93" ht="18" customHeight="1">
      <c r="AU257" s="30"/>
      <c r="AV257" s="30"/>
      <c r="AW257" s="11"/>
      <c r="AX257" s="11"/>
      <c r="AY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row>
    <row r="258" spans="47:93" ht="18" customHeight="1">
      <c r="AU258" s="30"/>
      <c r="AV258" s="30"/>
      <c r="AW258" s="11"/>
      <c r="AX258" s="11"/>
      <c r="AY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row>
    <row r="259" spans="47:93" ht="18" customHeight="1">
      <c r="AU259" s="30"/>
      <c r="AV259" s="30"/>
      <c r="AW259" s="11"/>
      <c r="AX259" s="11"/>
      <c r="AY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row>
    <row r="260" spans="47:93" ht="18" customHeight="1">
      <c r="AU260" s="30"/>
      <c r="AV260" s="30"/>
      <c r="AW260" s="11"/>
      <c r="AX260" s="11"/>
      <c r="AY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row>
    <row r="261" spans="47:93" ht="18" customHeight="1">
      <c r="AU261" s="30"/>
      <c r="AV261" s="30"/>
      <c r="AW261" s="11"/>
      <c r="AX261" s="11"/>
      <c r="AY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row>
    <row r="262" spans="47:93" ht="18" customHeight="1">
      <c r="AU262" s="30"/>
      <c r="AV262" s="30"/>
      <c r="AW262" s="11"/>
      <c r="AX262" s="11"/>
      <c r="AY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row>
    <row r="263" spans="47:93" ht="18" customHeight="1">
      <c r="AU263" s="30"/>
      <c r="AV263" s="30"/>
      <c r="AW263" s="11"/>
      <c r="AX263" s="11"/>
      <c r="AY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row>
    <row r="264" spans="47:93" ht="18" customHeight="1">
      <c r="AU264" s="30"/>
      <c r="AV264" s="30"/>
      <c r="AW264" s="11"/>
      <c r="AX264" s="11"/>
      <c r="AY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row>
    <row r="265" spans="47:93" ht="18" customHeight="1">
      <c r="AU265" s="30"/>
      <c r="AV265" s="30"/>
      <c r="AW265" s="11"/>
      <c r="AX265" s="11"/>
      <c r="AY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row>
    <row r="266" spans="47:93" ht="18" customHeight="1">
      <c r="AU266" s="30"/>
      <c r="AV266" s="30"/>
      <c r="AW266" s="11"/>
      <c r="AX266" s="11"/>
      <c r="AY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row>
    <row r="267" spans="47:93" ht="18" customHeight="1">
      <c r="AU267" s="30"/>
      <c r="AV267" s="30"/>
      <c r="AW267" s="11"/>
      <c r="AX267" s="11"/>
      <c r="AY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row>
    <row r="268" spans="47:93" ht="18" customHeight="1">
      <c r="AU268" s="30"/>
      <c r="AV268" s="30"/>
      <c r="AW268" s="11"/>
      <c r="AX268" s="11"/>
      <c r="AY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row>
    <row r="269" spans="47:93" ht="18" customHeight="1">
      <c r="AU269" s="30"/>
      <c r="AV269" s="30"/>
      <c r="AW269" s="11"/>
      <c r="AX269" s="11"/>
      <c r="AY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row>
    <row r="270" spans="47:93" ht="18" customHeight="1">
      <c r="AU270" s="30"/>
      <c r="AV270" s="30"/>
      <c r="AW270" s="11"/>
      <c r="AX270" s="11"/>
      <c r="AY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row>
    <row r="271" spans="47:93" ht="18" customHeight="1">
      <c r="AU271" s="30"/>
      <c r="AV271" s="30"/>
      <c r="AW271" s="11"/>
      <c r="AX271" s="11"/>
      <c r="AY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row>
    <row r="272" spans="47:93" ht="18" customHeight="1">
      <c r="AU272" s="30"/>
      <c r="AV272" s="30"/>
      <c r="AW272" s="11"/>
      <c r="AX272" s="11"/>
      <c r="AY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row>
    <row r="273" spans="47:93" ht="18" customHeight="1">
      <c r="AU273" s="30"/>
      <c r="AV273" s="30"/>
      <c r="AW273" s="11"/>
      <c r="AX273" s="11"/>
      <c r="AY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row>
    <row r="274" spans="47:93" ht="18" customHeight="1">
      <c r="AU274" s="30"/>
      <c r="AV274" s="30"/>
      <c r="AW274" s="11"/>
      <c r="AX274" s="11"/>
      <c r="AY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row>
    <row r="275" spans="47:93" ht="18" customHeight="1">
      <c r="AU275" s="30"/>
      <c r="AV275" s="30"/>
      <c r="AW275" s="11"/>
      <c r="AX275" s="11"/>
      <c r="AY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row>
    <row r="276" spans="47:93" ht="18" customHeight="1">
      <c r="AU276" s="30"/>
      <c r="AV276" s="30"/>
      <c r="AW276" s="11"/>
      <c r="AX276" s="11"/>
      <c r="AY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row>
    <row r="277" spans="47:93" ht="18" customHeight="1">
      <c r="AU277" s="30"/>
      <c r="AV277" s="30"/>
      <c r="AW277" s="11"/>
      <c r="AX277" s="11"/>
      <c r="AY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row>
    <row r="278" spans="47:93" ht="18" customHeight="1">
      <c r="AU278" s="30"/>
      <c r="AV278" s="30"/>
      <c r="AW278" s="11"/>
      <c r="AX278" s="11"/>
      <c r="AY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row>
    <row r="279" spans="47:93" ht="18" customHeight="1">
      <c r="AU279" s="30"/>
      <c r="AV279" s="30"/>
      <c r="AW279" s="11"/>
      <c r="AX279" s="11"/>
      <c r="AY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row>
    <row r="280" spans="47:93" ht="18" customHeight="1">
      <c r="AU280" s="30"/>
      <c r="AV280" s="30"/>
      <c r="AW280" s="11"/>
      <c r="AX280" s="11"/>
      <c r="AY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row>
    <row r="281" spans="47:93" ht="18" customHeight="1">
      <c r="AU281" s="30"/>
      <c r="AV281" s="30"/>
      <c r="AW281" s="11"/>
      <c r="AX281" s="11"/>
      <c r="AY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row>
    <row r="282" spans="47:93" ht="18" customHeight="1">
      <c r="AU282" s="30"/>
      <c r="AV282" s="30"/>
      <c r="AW282" s="11"/>
      <c r="AX282" s="11"/>
      <c r="AY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row>
    <row r="283" spans="47:93" ht="18" customHeight="1">
      <c r="AU283" s="30"/>
      <c r="AV283" s="30"/>
      <c r="AW283" s="11"/>
      <c r="AX283" s="11"/>
      <c r="AY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row>
    <row r="284" spans="47:93" ht="18" customHeight="1">
      <c r="AU284" s="30"/>
      <c r="AV284" s="30"/>
      <c r="AW284" s="11"/>
      <c r="AX284" s="11"/>
      <c r="AY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row>
    <row r="285" spans="47:93" ht="18" customHeight="1">
      <c r="AU285" s="30"/>
      <c r="AV285" s="30"/>
      <c r="AW285" s="11"/>
      <c r="AX285" s="11"/>
      <c r="AY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row>
    <row r="286" spans="47:93" ht="18" customHeight="1">
      <c r="AU286" s="30"/>
      <c r="AV286" s="30"/>
      <c r="AW286" s="11"/>
      <c r="AX286" s="11"/>
      <c r="AY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row>
    <row r="287" spans="47:93" ht="18" customHeight="1">
      <c r="AU287" s="30"/>
      <c r="AV287" s="30"/>
      <c r="AW287" s="11"/>
      <c r="AX287" s="11"/>
      <c r="AY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row>
    <row r="288" spans="47:93" ht="18" customHeight="1">
      <c r="AU288" s="30"/>
      <c r="AV288" s="30"/>
      <c r="AW288" s="11"/>
      <c r="AX288" s="11"/>
      <c r="AY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row>
    <row r="289" spans="47:93" ht="18" customHeight="1">
      <c r="AU289" s="30"/>
      <c r="AV289" s="30"/>
      <c r="AW289" s="11"/>
      <c r="AX289" s="11"/>
      <c r="AY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row>
    <row r="290" spans="47:93" ht="18" customHeight="1">
      <c r="AU290" s="30"/>
      <c r="AV290" s="30"/>
      <c r="AW290" s="11"/>
      <c r="AX290" s="11"/>
      <c r="AY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row>
    <row r="291" spans="47:93" ht="18" customHeight="1">
      <c r="AU291" s="30"/>
      <c r="AV291" s="30"/>
      <c r="AW291" s="11"/>
      <c r="AX291" s="11"/>
      <c r="AY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row>
    <row r="292" spans="47:93" ht="18" customHeight="1">
      <c r="AU292" s="30"/>
      <c r="AV292" s="30"/>
      <c r="AW292" s="11"/>
      <c r="AX292" s="11"/>
      <c r="AY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row>
    <row r="293" spans="47:93" ht="18" customHeight="1">
      <c r="AU293" s="30"/>
      <c r="AV293" s="30"/>
      <c r="AW293" s="11"/>
      <c r="AX293" s="11"/>
      <c r="AY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row>
    <row r="294" spans="47:93" ht="18" customHeight="1">
      <c r="AU294" s="30"/>
      <c r="AV294" s="30"/>
      <c r="AW294" s="11"/>
      <c r="AX294" s="11"/>
      <c r="AY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row>
    <row r="295" spans="47:93" ht="18" customHeight="1">
      <c r="AU295" s="30"/>
      <c r="AV295" s="30"/>
      <c r="AW295" s="11"/>
      <c r="AX295" s="11"/>
      <c r="AY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row>
    <row r="296" spans="47:93" ht="18" customHeight="1">
      <c r="AU296" s="30"/>
      <c r="AV296" s="30"/>
      <c r="AW296" s="11"/>
      <c r="AX296" s="11"/>
      <c r="AY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row>
    <row r="297" spans="47:93" ht="18" customHeight="1">
      <c r="AU297" s="30"/>
      <c r="AV297" s="30"/>
      <c r="AW297" s="11"/>
      <c r="AX297" s="11"/>
      <c r="AY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row>
    <row r="298" spans="47:93" ht="18" customHeight="1">
      <c r="AU298" s="30"/>
      <c r="AV298" s="30"/>
      <c r="AW298" s="11"/>
      <c r="AX298" s="11"/>
      <c r="AY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row>
    <row r="299" spans="47:93" ht="18" customHeight="1">
      <c r="AU299" s="30"/>
      <c r="AV299" s="30"/>
      <c r="AW299" s="11"/>
      <c r="AX299" s="11"/>
      <c r="AY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row>
    <row r="300" spans="47:93" ht="18" customHeight="1">
      <c r="AU300" s="30"/>
      <c r="AV300" s="30"/>
      <c r="AW300" s="11"/>
      <c r="AX300" s="11"/>
      <c r="AY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row>
    <row r="301" spans="47:93" ht="18" customHeight="1">
      <c r="AU301" s="30"/>
      <c r="AV301" s="30"/>
      <c r="AW301" s="11"/>
      <c r="AX301" s="11"/>
      <c r="AY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row>
    <row r="302" spans="47:93" ht="18" customHeight="1">
      <c r="AU302" s="30"/>
      <c r="AV302" s="30"/>
      <c r="AW302" s="11"/>
      <c r="AX302" s="11"/>
      <c r="AY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row>
    <row r="303" spans="47:93" ht="18" customHeight="1">
      <c r="AU303" s="30"/>
      <c r="AV303" s="30"/>
      <c r="AW303" s="11"/>
      <c r="AX303" s="11"/>
      <c r="AY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row>
    <row r="304" spans="47:93" ht="18" customHeight="1">
      <c r="AU304" s="30"/>
      <c r="AV304" s="30"/>
      <c r="AW304" s="11"/>
      <c r="AX304" s="11"/>
      <c r="AY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row>
    <row r="305" spans="47:93" ht="18" customHeight="1">
      <c r="AU305" s="30"/>
      <c r="AV305" s="30"/>
      <c r="AW305" s="11"/>
      <c r="AX305" s="11"/>
      <c r="AY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row>
    <row r="306" spans="47:93" ht="18" customHeight="1">
      <c r="AU306" s="30"/>
      <c r="AV306" s="30"/>
      <c r="AW306" s="11"/>
      <c r="AX306" s="11"/>
      <c r="AY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row>
    <row r="307" spans="47:93" ht="18" customHeight="1">
      <c r="AU307" s="30"/>
      <c r="AV307" s="30"/>
      <c r="AW307" s="11"/>
      <c r="AX307" s="11"/>
      <c r="AY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row>
    <row r="308" spans="47:93" ht="18" customHeight="1">
      <c r="AU308" s="30"/>
      <c r="AV308" s="30"/>
      <c r="AW308" s="11"/>
      <c r="AX308" s="11"/>
      <c r="AY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row>
    <row r="309" spans="47:93" ht="18" customHeight="1">
      <c r="AU309" s="30"/>
      <c r="AV309" s="30"/>
      <c r="AW309" s="11"/>
      <c r="AX309" s="11"/>
      <c r="AY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row>
    <row r="310" spans="47:93" ht="18" customHeight="1">
      <c r="AU310" s="30"/>
      <c r="AV310" s="30"/>
      <c r="AW310" s="11"/>
      <c r="AX310" s="11"/>
      <c r="AY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row>
    <row r="311" spans="47:93" ht="18" customHeight="1">
      <c r="AU311" s="30"/>
      <c r="AV311" s="30"/>
      <c r="AW311" s="11"/>
      <c r="AX311" s="11"/>
      <c r="AY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row>
    <row r="312" spans="47:93" ht="18" customHeight="1">
      <c r="AU312" s="30"/>
      <c r="AV312" s="30"/>
      <c r="AW312" s="11"/>
      <c r="AX312" s="11"/>
      <c r="AY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row>
    <row r="313" spans="47:93" ht="18" customHeight="1">
      <c r="AU313" s="30"/>
      <c r="AV313" s="30"/>
      <c r="AW313" s="11"/>
      <c r="AX313" s="11"/>
      <c r="AY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row>
    <row r="314" spans="47:93" ht="18" customHeight="1">
      <c r="AU314" s="30"/>
      <c r="AV314" s="30"/>
      <c r="AW314" s="11"/>
      <c r="AX314" s="11"/>
      <c r="AY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row>
    <row r="315" spans="47:93" ht="18" customHeight="1">
      <c r="AU315" s="30"/>
      <c r="AV315" s="30"/>
      <c r="AW315" s="11"/>
      <c r="AX315" s="11"/>
      <c r="AY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row>
    <row r="316" spans="47:93" ht="18" customHeight="1">
      <c r="AU316" s="30"/>
      <c r="AV316" s="30"/>
      <c r="AW316" s="11"/>
      <c r="AX316" s="11"/>
      <c r="AY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row>
    <row r="317" spans="47:93" ht="18" customHeight="1">
      <c r="AU317" s="30"/>
      <c r="AV317" s="30"/>
      <c r="AW317" s="11"/>
      <c r="AX317" s="11"/>
      <c r="AY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row>
    <row r="318" spans="47:93" ht="18" customHeight="1">
      <c r="AU318" s="30"/>
      <c r="AV318" s="30"/>
      <c r="AW318" s="11"/>
      <c r="AX318" s="11"/>
      <c r="AY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row>
    <row r="319" spans="47:93" ht="18" customHeight="1">
      <c r="AU319" s="30"/>
      <c r="AV319" s="30"/>
      <c r="AW319" s="11"/>
      <c r="AX319" s="11"/>
      <c r="AY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row>
    <row r="320" spans="47:93" ht="18" customHeight="1">
      <c r="AU320" s="30"/>
      <c r="AV320" s="30"/>
      <c r="AW320" s="11"/>
      <c r="AX320" s="11"/>
      <c r="AY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row>
    <row r="321" spans="47:93" ht="18" customHeight="1">
      <c r="AU321" s="30"/>
      <c r="AV321" s="30"/>
      <c r="AW321" s="11"/>
      <c r="AX321" s="11"/>
      <c r="AY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row>
    <row r="322" spans="47:93" ht="18" customHeight="1">
      <c r="AU322" s="30"/>
      <c r="AV322" s="30"/>
      <c r="AW322" s="11"/>
      <c r="AX322" s="11"/>
      <c r="AY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row>
    <row r="323" spans="47:93" ht="18" customHeight="1">
      <c r="AU323" s="30"/>
      <c r="AV323" s="30"/>
      <c r="AW323" s="11"/>
      <c r="AX323" s="11"/>
      <c r="AY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row>
    <row r="324" spans="47:93" ht="18" customHeight="1">
      <c r="AU324" s="30"/>
      <c r="AV324" s="30"/>
      <c r="AW324" s="11"/>
      <c r="AX324" s="11"/>
      <c r="AY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row>
    <row r="325" spans="47:93" ht="18" customHeight="1">
      <c r="AU325" s="30"/>
      <c r="AV325" s="30"/>
      <c r="AW325" s="11"/>
      <c r="AX325" s="11"/>
      <c r="AY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row>
    <row r="326" spans="47:93" ht="18" customHeight="1">
      <c r="AU326" s="30"/>
      <c r="AV326" s="30"/>
      <c r="AW326" s="11"/>
      <c r="AX326" s="11"/>
      <c r="AY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row>
    <row r="327" spans="47:93" ht="18" customHeight="1">
      <c r="AU327" s="30"/>
      <c r="AV327" s="30"/>
      <c r="AW327" s="11"/>
      <c r="AX327" s="11"/>
      <c r="AY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row>
    <row r="328" spans="47:93" ht="18" customHeight="1">
      <c r="AU328" s="30"/>
      <c r="AV328" s="30"/>
      <c r="AW328" s="11"/>
      <c r="AX328" s="11"/>
      <c r="AY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row>
    <row r="329" spans="47:93" ht="18" customHeight="1">
      <c r="AU329" s="30"/>
      <c r="AV329" s="30"/>
      <c r="AW329" s="11"/>
      <c r="AX329" s="11"/>
      <c r="AY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row>
    <row r="330" spans="47:93" ht="18" customHeight="1">
      <c r="AU330" s="30"/>
      <c r="AV330" s="30"/>
      <c r="AW330" s="11"/>
      <c r="AX330" s="11"/>
      <c r="AY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row>
    <row r="331" spans="47:93" ht="18" customHeight="1">
      <c r="AU331" s="30"/>
      <c r="AV331" s="30"/>
      <c r="AW331" s="11"/>
      <c r="AX331" s="11"/>
      <c r="AY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row>
    <row r="332" spans="47:93" ht="18" customHeight="1">
      <c r="AU332" s="30"/>
      <c r="AV332" s="30"/>
      <c r="AW332" s="11"/>
      <c r="AX332" s="11"/>
      <c r="AY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row>
    <row r="333" spans="47:93" ht="18" customHeight="1">
      <c r="AU333" s="30"/>
      <c r="AV333" s="30"/>
      <c r="AW333" s="11"/>
      <c r="AX333" s="11"/>
      <c r="AY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row>
    <row r="334" spans="47:93" ht="18" customHeight="1">
      <c r="AU334" s="30"/>
      <c r="AV334" s="30"/>
      <c r="AW334" s="11"/>
      <c r="AX334" s="11"/>
      <c r="AY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row>
    <row r="335" spans="47:93" ht="18" customHeight="1">
      <c r="AU335" s="30"/>
      <c r="AV335" s="30"/>
      <c r="AW335" s="11"/>
      <c r="AX335" s="11"/>
      <c r="AY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row>
    <row r="336" spans="47:93" ht="18" customHeight="1">
      <c r="AU336" s="30"/>
      <c r="AV336" s="30"/>
      <c r="AW336" s="11"/>
      <c r="AX336" s="11"/>
      <c r="AY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row>
    <row r="337" spans="47:93" ht="18" customHeight="1">
      <c r="AU337" s="30"/>
      <c r="AV337" s="30"/>
      <c r="AW337" s="11"/>
      <c r="AX337" s="11"/>
      <c r="AY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row>
    <row r="338" spans="47:93" ht="18" customHeight="1">
      <c r="AU338" s="30"/>
      <c r="AV338" s="30"/>
      <c r="AW338" s="11"/>
      <c r="AX338" s="11"/>
      <c r="AY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row>
    <row r="339" spans="47:93" ht="18" customHeight="1">
      <c r="AU339" s="30"/>
      <c r="AV339" s="30"/>
      <c r="AW339" s="11"/>
      <c r="AX339" s="11"/>
      <c r="AY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row>
    <row r="340" spans="47:93" ht="18" customHeight="1">
      <c r="AU340" s="30"/>
      <c r="AV340" s="30"/>
      <c r="AW340" s="11"/>
      <c r="AX340" s="11"/>
      <c r="AY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row>
    <row r="341" spans="47:93" ht="18" customHeight="1">
      <c r="AU341" s="30"/>
      <c r="AV341" s="30"/>
      <c r="AW341" s="11"/>
      <c r="AX341" s="11"/>
      <c r="AY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row>
    <row r="342" spans="47:93" ht="18" customHeight="1">
      <c r="AU342" s="30"/>
      <c r="AV342" s="30"/>
      <c r="AW342" s="11"/>
      <c r="AX342" s="11"/>
      <c r="AY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row>
    <row r="343" spans="47:93" ht="18" customHeight="1">
      <c r="AU343" s="30"/>
      <c r="AV343" s="30"/>
      <c r="AW343" s="11"/>
      <c r="AX343" s="11"/>
      <c r="AY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row>
    <row r="344" spans="47:93" ht="18" customHeight="1">
      <c r="AU344" s="30"/>
      <c r="AV344" s="30"/>
      <c r="AW344" s="11"/>
      <c r="AX344" s="11"/>
      <c r="AY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row>
    <row r="345" spans="47:93" ht="18" customHeight="1">
      <c r="AU345" s="30"/>
      <c r="AV345" s="30"/>
      <c r="AW345" s="11"/>
      <c r="AX345" s="11"/>
      <c r="AY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row>
    <row r="346" spans="47:93" ht="18" customHeight="1">
      <c r="AU346" s="30"/>
      <c r="AV346" s="30"/>
      <c r="AW346" s="11"/>
      <c r="AX346" s="11"/>
      <c r="AY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row>
    <row r="347" spans="47:93" ht="18" customHeight="1">
      <c r="AU347" s="30"/>
      <c r="AV347" s="30"/>
      <c r="AW347" s="11"/>
      <c r="AX347" s="11"/>
      <c r="AY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row>
    <row r="348" spans="47:93" ht="18" customHeight="1">
      <c r="AU348" s="30"/>
      <c r="AV348" s="30"/>
      <c r="AW348" s="11"/>
      <c r="AX348" s="11"/>
      <c r="AY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row>
    <row r="349" spans="47:93" ht="18" customHeight="1">
      <c r="AU349" s="30"/>
      <c r="AV349" s="30"/>
      <c r="AW349" s="11"/>
      <c r="AX349" s="11"/>
      <c r="AY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row>
    <row r="350" spans="47:93" ht="18" customHeight="1">
      <c r="AU350" s="30"/>
      <c r="AV350" s="30"/>
      <c r="AW350" s="11"/>
      <c r="AX350" s="11"/>
      <c r="AY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row>
    <row r="351" spans="47:93" ht="18" customHeight="1">
      <c r="AU351" s="30"/>
      <c r="AV351" s="30"/>
      <c r="AW351" s="11"/>
      <c r="AX351" s="11"/>
      <c r="AY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row>
    <row r="352" spans="47:93" ht="18" customHeight="1">
      <c r="AU352" s="30"/>
      <c r="AV352" s="30"/>
      <c r="AW352" s="11"/>
      <c r="AX352" s="11"/>
      <c r="AY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row>
    <row r="353" spans="47:93" ht="18" customHeight="1">
      <c r="AU353" s="30"/>
      <c r="AV353" s="30"/>
      <c r="AW353" s="11"/>
      <c r="AX353" s="11"/>
      <c r="AY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row>
    <row r="354" spans="47:93" ht="18" customHeight="1">
      <c r="AU354" s="30"/>
      <c r="AV354" s="30"/>
      <c r="AW354" s="11"/>
      <c r="AX354" s="11"/>
      <c r="AY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row>
    <row r="355" spans="47:93" ht="18" customHeight="1">
      <c r="AU355" s="30"/>
      <c r="AV355" s="30"/>
      <c r="AW355" s="11"/>
      <c r="AX355" s="11"/>
      <c r="AY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row>
    <row r="356" spans="47:93" ht="18" customHeight="1">
      <c r="AU356" s="30"/>
      <c r="AV356" s="30"/>
      <c r="AW356" s="11"/>
      <c r="AX356" s="11"/>
      <c r="AY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row>
    <row r="357" spans="47:93" ht="18" customHeight="1">
      <c r="AU357" s="30"/>
      <c r="AV357" s="30"/>
      <c r="AW357" s="11"/>
      <c r="AX357" s="11"/>
      <c r="AY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row>
    <row r="358" spans="47:93" ht="18" customHeight="1">
      <c r="AU358" s="30"/>
      <c r="AV358" s="30"/>
      <c r="AW358" s="11"/>
      <c r="AX358" s="11"/>
      <c r="AY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row>
    <row r="359" spans="47:93" ht="18" customHeight="1">
      <c r="AU359" s="30"/>
      <c r="AV359" s="30"/>
      <c r="AW359" s="11"/>
      <c r="AX359" s="11"/>
      <c r="AY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row>
    <row r="360" spans="47:93" ht="18" customHeight="1">
      <c r="AU360" s="30"/>
      <c r="AV360" s="30"/>
      <c r="AW360" s="11"/>
      <c r="AX360" s="11"/>
      <c r="AY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row>
    <row r="361" spans="47:93" ht="18" customHeight="1">
      <c r="AU361" s="30"/>
      <c r="AV361" s="30"/>
      <c r="AW361" s="11"/>
      <c r="AX361" s="11"/>
      <c r="AY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row>
    <row r="362" spans="47:93" ht="18" customHeight="1">
      <c r="AU362" s="30"/>
      <c r="AV362" s="30"/>
      <c r="AW362" s="11"/>
      <c r="AX362" s="11"/>
      <c r="AY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row>
    <row r="363" spans="47:93" ht="18" customHeight="1">
      <c r="AU363" s="30"/>
      <c r="AV363" s="30"/>
      <c r="AW363" s="11"/>
      <c r="AX363" s="11"/>
      <c r="AY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row>
    <row r="364" spans="47:93" ht="18" customHeight="1">
      <c r="AU364" s="30"/>
      <c r="AV364" s="30"/>
      <c r="AW364" s="11"/>
      <c r="AX364" s="11"/>
      <c r="AY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row>
    <row r="365" spans="47:93" ht="18" customHeight="1">
      <c r="AU365" s="30"/>
      <c r="AV365" s="30"/>
      <c r="AW365" s="11"/>
      <c r="AX365" s="11"/>
      <c r="AY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row>
    <row r="366" spans="47:93" ht="18" customHeight="1">
      <c r="AU366" s="30"/>
      <c r="AV366" s="30"/>
      <c r="AW366" s="11"/>
      <c r="AX366" s="11"/>
      <c r="AY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row>
    <row r="367" spans="47:93" ht="18" customHeight="1">
      <c r="AU367" s="30"/>
      <c r="AV367" s="30"/>
      <c r="AW367" s="11"/>
      <c r="AX367" s="11"/>
      <c r="AY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row>
    <row r="368" spans="47:93" ht="18" customHeight="1">
      <c r="AU368" s="30"/>
      <c r="AV368" s="30"/>
      <c r="AW368" s="11"/>
      <c r="AX368" s="11"/>
      <c r="AY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row>
    <row r="369" spans="47:93" ht="18" customHeight="1">
      <c r="AU369" s="30"/>
      <c r="AV369" s="30"/>
      <c r="AW369" s="11"/>
      <c r="AX369" s="11"/>
      <c r="AY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row>
    <row r="370" spans="47:93" ht="18" customHeight="1">
      <c r="AU370" s="30"/>
      <c r="AV370" s="30"/>
      <c r="AW370" s="11"/>
      <c r="AX370" s="11"/>
      <c r="AY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row>
    <row r="371" spans="47:93" ht="18" customHeight="1">
      <c r="AU371" s="30"/>
      <c r="AV371" s="30"/>
      <c r="AW371" s="11"/>
      <c r="AX371" s="11"/>
      <c r="AY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row>
    <row r="372" spans="47:93" ht="18" customHeight="1">
      <c r="AU372" s="30"/>
      <c r="AV372" s="30"/>
      <c r="AW372" s="11"/>
      <c r="AX372" s="11"/>
      <c r="AY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row>
    <row r="373" spans="47:93" ht="18" customHeight="1">
      <c r="AU373" s="30"/>
      <c r="AV373" s="30"/>
      <c r="AW373" s="11"/>
      <c r="AX373" s="11"/>
      <c r="AY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row>
    <row r="374" spans="47:93" ht="18" customHeight="1">
      <c r="AU374" s="30"/>
      <c r="AV374" s="30"/>
      <c r="AW374" s="11"/>
      <c r="AX374" s="11"/>
      <c r="AY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row>
    <row r="375" spans="47:93" ht="18" customHeight="1">
      <c r="AU375" s="30"/>
      <c r="AV375" s="30"/>
      <c r="AW375" s="11"/>
      <c r="AX375" s="11"/>
      <c r="AY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row>
    <row r="376" spans="47:93" ht="18" customHeight="1">
      <c r="AU376" s="30"/>
      <c r="AV376" s="30"/>
      <c r="AW376" s="11"/>
      <c r="AX376" s="11"/>
      <c r="AY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row>
    <row r="377" spans="47:93" ht="18" customHeight="1">
      <c r="AU377" s="30"/>
      <c r="AV377" s="30"/>
      <c r="AW377" s="11"/>
      <c r="AX377" s="11"/>
      <c r="AY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row>
    <row r="378" spans="47:93" ht="18" customHeight="1">
      <c r="AU378" s="30"/>
      <c r="AV378" s="30"/>
      <c r="AW378" s="11"/>
      <c r="AX378" s="11"/>
      <c r="AY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row>
    <row r="379" spans="47:93" ht="18" customHeight="1">
      <c r="AU379" s="30"/>
      <c r="AV379" s="30"/>
      <c r="AW379" s="11"/>
      <c r="AX379" s="11"/>
      <c r="AY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row>
    <row r="380" spans="47:93" ht="18" customHeight="1">
      <c r="AU380" s="30"/>
      <c r="AV380" s="30"/>
      <c r="AW380" s="11"/>
      <c r="AX380" s="11"/>
      <c r="AY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row>
    <row r="381" spans="47:93" ht="18" customHeight="1">
      <c r="AU381" s="30"/>
      <c r="AV381" s="30"/>
      <c r="AW381" s="11"/>
      <c r="AX381" s="11"/>
      <c r="AY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row>
    <row r="382" spans="47:93" ht="18" customHeight="1">
      <c r="AU382" s="30"/>
      <c r="AV382" s="30"/>
      <c r="AW382" s="11"/>
      <c r="AX382" s="11"/>
      <c r="AY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row>
    <row r="383" spans="47:93" ht="18" customHeight="1">
      <c r="AU383" s="30"/>
      <c r="AV383" s="30"/>
      <c r="AW383" s="11"/>
      <c r="AX383" s="11"/>
      <c r="AY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row>
    <row r="384" spans="47:93" ht="18" customHeight="1">
      <c r="AU384" s="30"/>
      <c r="AV384" s="30"/>
      <c r="AW384" s="11"/>
      <c r="AX384" s="11"/>
      <c r="AY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row>
    <row r="385" spans="47:93" ht="18" customHeight="1">
      <c r="AU385" s="30"/>
      <c r="AV385" s="30"/>
      <c r="AW385" s="11"/>
      <c r="AX385" s="11"/>
      <c r="AY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row>
    <row r="386" spans="47:93" ht="18" customHeight="1">
      <c r="AU386" s="30"/>
      <c r="AV386" s="30"/>
      <c r="AW386" s="11"/>
      <c r="AX386" s="11"/>
      <c r="AY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row>
    <row r="387" spans="47:93" ht="18" customHeight="1">
      <c r="AU387" s="30"/>
      <c r="AV387" s="30"/>
      <c r="AW387" s="11"/>
      <c r="AX387" s="11"/>
      <c r="AY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row>
    <row r="388" spans="47:93" ht="18" customHeight="1">
      <c r="AU388" s="30"/>
      <c r="AV388" s="30"/>
      <c r="AW388" s="11"/>
      <c r="AX388" s="11"/>
      <c r="AY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row>
    <row r="389" spans="47:93" ht="18" customHeight="1">
      <c r="AU389" s="30"/>
      <c r="AV389" s="30"/>
      <c r="AW389" s="11"/>
      <c r="AX389" s="11"/>
      <c r="AY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row>
    <row r="390" spans="47:93" ht="18" customHeight="1">
      <c r="AU390" s="30"/>
      <c r="AV390" s="30"/>
      <c r="AW390" s="11"/>
      <c r="AX390" s="11"/>
      <c r="AY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row>
    <row r="391" spans="47:93" ht="18" customHeight="1">
      <c r="AU391" s="30"/>
      <c r="AV391" s="30"/>
      <c r="AW391" s="11"/>
      <c r="AX391" s="11"/>
      <c r="AY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row>
    <row r="392" spans="47:93" ht="18" customHeight="1">
      <c r="AU392" s="30"/>
      <c r="AV392" s="30"/>
      <c r="AW392" s="11"/>
      <c r="AX392" s="11"/>
      <c r="AY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row>
    <row r="393" spans="47:93" ht="18" customHeight="1">
      <c r="AU393" s="30"/>
      <c r="AV393" s="30"/>
      <c r="AW393" s="11"/>
      <c r="AX393" s="11"/>
      <c r="AY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row>
    <row r="394" spans="47:93" ht="18" customHeight="1">
      <c r="AU394" s="30"/>
      <c r="AV394" s="30"/>
      <c r="AW394" s="11"/>
      <c r="AX394" s="11"/>
      <c r="AY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row>
    <row r="395" spans="47:93" ht="18" customHeight="1">
      <c r="AU395" s="30"/>
      <c r="AV395" s="30"/>
      <c r="AW395" s="11"/>
      <c r="AX395" s="11"/>
      <c r="AY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row>
    <row r="396" spans="47:93" ht="18" customHeight="1">
      <c r="AU396" s="30"/>
      <c r="AV396" s="30"/>
      <c r="AW396" s="11"/>
      <c r="AX396" s="11"/>
      <c r="AY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row>
    <row r="397" spans="47:93" ht="18" customHeight="1">
      <c r="AU397" s="30"/>
      <c r="AV397" s="30"/>
      <c r="AW397" s="11"/>
      <c r="AX397" s="11"/>
      <c r="AY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row>
    <row r="398" spans="47:93" ht="18" customHeight="1">
      <c r="AU398" s="30"/>
      <c r="AV398" s="30"/>
      <c r="AW398" s="11"/>
      <c r="AX398" s="11"/>
      <c r="AY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row>
    <row r="399" spans="47:93" ht="18" customHeight="1">
      <c r="AU399" s="30"/>
      <c r="AV399" s="30"/>
      <c r="AW399" s="11"/>
      <c r="AX399" s="11"/>
      <c r="AY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row>
    <row r="400" spans="47:93" ht="18" customHeight="1">
      <c r="AU400" s="30"/>
      <c r="AV400" s="30"/>
      <c r="AW400" s="11"/>
      <c r="AX400" s="11"/>
      <c r="AY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row>
    <row r="401" spans="47:93" ht="18" customHeight="1">
      <c r="AU401" s="30"/>
      <c r="AV401" s="30"/>
      <c r="AW401" s="11"/>
      <c r="AX401" s="11"/>
      <c r="AY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row>
    <row r="402" spans="47:93" ht="18" customHeight="1">
      <c r="AU402" s="30"/>
      <c r="AV402" s="30"/>
      <c r="AW402" s="11"/>
      <c r="AX402" s="11"/>
      <c r="AY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row>
    <row r="403" spans="47:93" ht="18" customHeight="1">
      <c r="AU403" s="30"/>
      <c r="AV403" s="30"/>
      <c r="AW403" s="11"/>
      <c r="AX403" s="11"/>
      <c r="AY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row>
    <row r="404" spans="47:93" ht="18" customHeight="1">
      <c r="AU404" s="30"/>
      <c r="AV404" s="30"/>
      <c r="AW404" s="11"/>
      <c r="AX404" s="11"/>
      <c r="AY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row>
    <row r="405" spans="47:93" ht="18" customHeight="1">
      <c r="AU405" s="30"/>
      <c r="AV405" s="30"/>
      <c r="AW405" s="11"/>
      <c r="AX405" s="11"/>
      <c r="AY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row>
    <row r="406" spans="47:93" ht="18" customHeight="1">
      <c r="AU406" s="30"/>
      <c r="AV406" s="30"/>
      <c r="AW406" s="11"/>
      <c r="AX406" s="11"/>
      <c r="AY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row>
    <row r="407" spans="47:93" ht="18" customHeight="1">
      <c r="AU407" s="30"/>
      <c r="AV407" s="30"/>
      <c r="AW407" s="11"/>
      <c r="AX407" s="11"/>
      <c r="AY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row>
    <row r="408" spans="47:93" ht="18" customHeight="1">
      <c r="AU408" s="30"/>
      <c r="AV408" s="30"/>
      <c r="AW408" s="11"/>
      <c r="AX408" s="11"/>
      <c r="AY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row>
    <row r="409" spans="47:93" ht="18" customHeight="1">
      <c r="AU409" s="30"/>
      <c r="AV409" s="30"/>
      <c r="AW409" s="11"/>
      <c r="AX409" s="11"/>
      <c r="AY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row>
    <row r="410" spans="47:93" ht="18" customHeight="1">
      <c r="AU410" s="30"/>
      <c r="AV410" s="30"/>
      <c r="AW410" s="11"/>
      <c r="AX410" s="11"/>
      <c r="AY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row>
    <row r="411" spans="47:93" ht="18" customHeight="1">
      <c r="AU411" s="30"/>
      <c r="AV411" s="30"/>
      <c r="AW411" s="11"/>
      <c r="AX411" s="11"/>
      <c r="AY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row>
    <row r="412" spans="47:93" ht="18" customHeight="1">
      <c r="AU412" s="30"/>
      <c r="AV412" s="30"/>
      <c r="AW412" s="11"/>
      <c r="AX412" s="11"/>
      <c r="AY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row>
    <row r="413" spans="47:93" ht="18" customHeight="1">
      <c r="AU413" s="30"/>
      <c r="AV413" s="30"/>
      <c r="AW413" s="11"/>
      <c r="AX413" s="11"/>
      <c r="AY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row>
    <row r="414" spans="47:93" ht="18" customHeight="1">
      <c r="AU414" s="30"/>
      <c r="AV414" s="30"/>
      <c r="AW414" s="11"/>
      <c r="AX414" s="11"/>
      <c r="AY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row>
    <row r="415" spans="47:93" ht="18" customHeight="1">
      <c r="AU415" s="30"/>
      <c r="AV415" s="30"/>
      <c r="AW415" s="11"/>
      <c r="AX415" s="11"/>
      <c r="AY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row>
    <row r="416" spans="47:93" ht="18" customHeight="1">
      <c r="AU416" s="30"/>
      <c r="AV416" s="30"/>
      <c r="AW416" s="11"/>
      <c r="AX416" s="11"/>
      <c r="AY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row>
    <row r="417" spans="47:93" ht="18" customHeight="1">
      <c r="AU417" s="30"/>
      <c r="AV417" s="30"/>
      <c r="AW417" s="11"/>
      <c r="AX417" s="11"/>
      <c r="AY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row>
    <row r="418" spans="47:93" ht="18" customHeight="1">
      <c r="AU418" s="30"/>
      <c r="AV418" s="30"/>
      <c r="AW418" s="11"/>
      <c r="AX418" s="11"/>
      <c r="AY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row>
    <row r="419" spans="47:93" ht="18" customHeight="1">
      <c r="AU419" s="30"/>
      <c r="AV419" s="30"/>
      <c r="AW419" s="11"/>
      <c r="AX419" s="11"/>
      <c r="AY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row>
    <row r="420" spans="47:93" ht="18" customHeight="1">
      <c r="AU420" s="30"/>
      <c r="AV420" s="30"/>
      <c r="AW420" s="11"/>
      <c r="AX420" s="11"/>
      <c r="AY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row>
    <row r="421" spans="47:93" ht="18" customHeight="1">
      <c r="AU421" s="30"/>
      <c r="AV421" s="30"/>
      <c r="AW421" s="11"/>
      <c r="AX421" s="11"/>
      <c r="AY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row>
    <row r="422" spans="47:93" ht="18" customHeight="1">
      <c r="AU422" s="30"/>
      <c r="AV422" s="30"/>
      <c r="AW422" s="11"/>
      <c r="AX422" s="11"/>
      <c r="AY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row>
    <row r="423" spans="47:93" ht="18" customHeight="1">
      <c r="AU423" s="30"/>
      <c r="AV423" s="30"/>
      <c r="AW423" s="11"/>
      <c r="AX423" s="11"/>
      <c r="AY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row>
    <row r="424" spans="47:93" ht="18" customHeight="1">
      <c r="AU424" s="30"/>
      <c r="AV424" s="30"/>
      <c r="AW424" s="11"/>
      <c r="AX424" s="11"/>
      <c r="AY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row>
    <row r="425" spans="47:93" ht="18" customHeight="1">
      <c r="AU425" s="30"/>
      <c r="AV425" s="30"/>
      <c r="AW425" s="11"/>
      <c r="AX425" s="11"/>
      <c r="AY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row>
    <row r="426" spans="47:93" ht="18" customHeight="1">
      <c r="AU426" s="30"/>
      <c r="AV426" s="30"/>
      <c r="AW426" s="11"/>
      <c r="AX426" s="11"/>
      <c r="AY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row>
    <row r="427" spans="47:93" ht="18" customHeight="1">
      <c r="AU427" s="30"/>
      <c r="AV427" s="30"/>
      <c r="AW427" s="11"/>
      <c r="AX427" s="11"/>
      <c r="AY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row>
    <row r="428" spans="47:93" ht="18" customHeight="1">
      <c r="AU428" s="30"/>
      <c r="AV428" s="30"/>
      <c r="AW428" s="11"/>
      <c r="AX428" s="11"/>
      <c r="AY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row>
    <row r="429" spans="47:93" ht="18" customHeight="1">
      <c r="AU429" s="30"/>
      <c r="AV429" s="30"/>
      <c r="AW429" s="11"/>
      <c r="AX429" s="11"/>
      <c r="AY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row>
    <row r="430" spans="47:93" ht="18" customHeight="1">
      <c r="AU430" s="30"/>
      <c r="AV430" s="30"/>
      <c r="AW430" s="11"/>
      <c r="AX430" s="11"/>
      <c r="AY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row>
    <row r="431" spans="47:93" ht="18" customHeight="1">
      <c r="AU431" s="30"/>
      <c r="AV431" s="30"/>
      <c r="AW431" s="11"/>
      <c r="AX431" s="11"/>
      <c r="AY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row>
    <row r="432" spans="47:93" ht="18" customHeight="1">
      <c r="AU432" s="30"/>
      <c r="AV432" s="30"/>
      <c r="AW432" s="11"/>
      <c r="AX432" s="11"/>
      <c r="AY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row>
    <row r="433" spans="47:93" ht="18" customHeight="1">
      <c r="AU433" s="30"/>
      <c r="AV433" s="30"/>
      <c r="AW433" s="11"/>
      <c r="AX433" s="11"/>
      <c r="AY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row>
    <row r="434" spans="47:93" ht="18" customHeight="1">
      <c r="AU434" s="30"/>
      <c r="AV434" s="30"/>
      <c r="AW434" s="11"/>
      <c r="AX434" s="11"/>
      <c r="AY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row>
    <row r="435" spans="47:93" ht="18" customHeight="1">
      <c r="AU435" s="30"/>
      <c r="AV435" s="30"/>
      <c r="AW435" s="11"/>
      <c r="AX435" s="11"/>
      <c r="AY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row>
    <row r="436" spans="47:93" ht="18" customHeight="1">
      <c r="AU436" s="30"/>
      <c r="AV436" s="30"/>
      <c r="AW436" s="11"/>
      <c r="AX436" s="11"/>
      <c r="AY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row>
    <row r="437" spans="47:93" ht="18" customHeight="1">
      <c r="AU437" s="30"/>
      <c r="AV437" s="30"/>
      <c r="AW437" s="11"/>
      <c r="AX437" s="11"/>
      <c r="AY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row>
    <row r="438" spans="47:93" ht="18" customHeight="1">
      <c r="AU438" s="30"/>
      <c r="AV438" s="30"/>
      <c r="AW438" s="11"/>
      <c r="AX438" s="11"/>
      <c r="AY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row>
    <row r="439" spans="47:93" ht="18" customHeight="1">
      <c r="AU439" s="30"/>
      <c r="AV439" s="30"/>
      <c r="AW439" s="11"/>
      <c r="AX439" s="11"/>
      <c r="AY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row>
    <row r="440" spans="47:93" ht="18" customHeight="1">
      <c r="AU440" s="30"/>
      <c r="AV440" s="30"/>
      <c r="AW440" s="11"/>
      <c r="AX440" s="11"/>
      <c r="AY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row>
    <row r="441" spans="47:93" ht="18" customHeight="1">
      <c r="AU441" s="30"/>
      <c r="AV441" s="30"/>
      <c r="AW441" s="11"/>
      <c r="AX441" s="11"/>
      <c r="AY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row>
    <row r="442" spans="47:93" ht="18" customHeight="1">
      <c r="AU442" s="30"/>
      <c r="AV442" s="30"/>
      <c r="AW442" s="11"/>
      <c r="AX442" s="11"/>
      <c r="AY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row>
    <row r="443" spans="47:93" ht="18" customHeight="1">
      <c r="AU443" s="30"/>
      <c r="AV443" s="30"/>
      <c r="AW443" s="11"/>
      <c r="AX443" s="11"/>
      <c r="AY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row>
    <row r="444" spans="47:93" ht="18" customHeight="1">
      <c r="AU444" s="30"/>
      <c r="AV444" s="30"/>
      <c r="AW444" s="11"/>
      <c r="AX444" s="11"/>
      <c r="AY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row>
    <row r="445" spans="47:93" ht="18" customHeight="1">
      <c r="AU445" s="30"/>
      <c r="AV445" s="30"/>
      <c r="AW445" s="11"/>
      <c r="AX445" s="11"/>
      <c r="AY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row>
    <row r="446" spans="47:93" ht="18" customHeight="1">
      <c r="AU446" s="30"/>
      <c r="AV446" s="30"/>
      <c r="AW446" s="11"/>
      <c r="AX446" s="11"/>
      <c r="AY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row>
    <row r="447" spans="47:93" ht="18" customHeight="1">
      <c r="AU447" s="30"/>
      <c r="AV447" s="30"/>
      <c r="AW447" s="11"/>
      <c r="AX447" s="11"/>
      <c r="AY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row>
    <row r="448" spans="47:93" ht="18" customHeight="1">
      <c r="AU448" s="30"/>
      <c r="AV448" s="30"/>
      <c r="AW448" s="11"/>
      <c r="AX448" s="11"/>
      <c r="AY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row>
    <row r="449" spans="47:93" ht="18" customHeight="1">
      <c r="AU449" s="30"/>
      <c r="AV449" s="30"/>
      <c r="AW449" s="11"/>
      <c r="AX449" s="11"/>
      <c r="AY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row>
    <row r="450" spans="47:93" ht="18" customHeight="1">
      <c r="AU450" s="30"/>
      <c r="AV450" s="30"/>
      <c r="AW450" s="11"/>
      <c r="AX450" s="11"/>
      <c r="AY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row>
    <row r="451" spans="47:93" ht="18" customHeight="1">
      <c r="AU451" s="30"/>
      <c r="AV451" s="30"/>
      <c r="AW451" s="11"/>
      <c r="AX451" s="11"/>
      <c r="AY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row>
    <row r="452" spans="47:93" ht="18" customHeight="1">
      <c r="AU452" s="30"/>
      <c r="AV452" s="30"/>
      <c r="AW452" s="11"/>
      <c r="AX452" s="11"/>
      <c r="AY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row>
    <row r="453" spans="47:93" ht="18" customHeight="1">
      <c r="AU453" s="30"/>
      <c r="AV453" s="30"/>
      <c r="AW453" s="11"/>
      <c r="AX453" s="11"/>
      <c r="AY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row>
    <row r="454" spans="47:93" ht="18" customHeight="1">
      <c r="AU454" s="30"/>
      <c r="AV454" s="30"/>
      <c r="AW454" s="11"/>
      <c r="AX454" s="11"/>
      <c r="AY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row>
    <row r="455" spans="47:93" ht="18" customHeight="1">
      <c r="AU455" s="30"/>
      <c r="AV455" s="30"/>
      <c r="AW455" s="11"/>
      <c r="AX455" s="11"/>
      <c r="AY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row>
    <row r="456" spans="47:93" ht="18" customHeight="1">
      <c r="AU456" s="30"/>
      <c r="AV456" s="30"/>
      <c r="AW456" s="11"/>
      <c r="AX456" s="11"/>
      <c r="AY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row>
    <row r="457" spans="47:93" ht="18" customHeight="1">
      <c r="AU457" s="30"/>
      <c r="AV457" s="30"/>
      <c r="AW457" s="11"/>
      <c r="AX457" s="11"/>
      <c r="AY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row>
    <row r="458" spans="47:93" ht="18" customHeight="1">
      <c r="AU458" s="30"/>
      <c r="AV458" s="30"/>
      <c r="AW458" s="11"/>
      <c r="AX458" s="11"/>
      <c r="AY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row>
    <row r="459" spans="47:93" ht="18" customHeight="1">
      <c r="AU459" s="30"/>
      <c r="AV459" s="30"/>
      <c r="AW459" s="11"/>
      <c r="AX459" s="11"/>
      <c r="AY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row>
    <row r="460" spans="47:93" ht="18" customHeight="1">
      <c r="AU460" s="30"/>
      <c r="AV460" s="30"/>
      <c r="AW460" s="11"/>
      <c r="AX460" s="11"/>
      <c r="AY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row>
    <row r="461" spans="47:93" ht="18" customHeight="1">
      <c r="AU461" s="30"/>
      <c r="AV461" s="30"/>
      <c r="AW461" s="11"/>
      <c r="AX461" s="11"/>
      <c r="AY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row>
    <row r="462" spans="47:93" ht="18" customHeight="1">
      <c r="AU462" s="30"/>
      <c r="AV462" s="30"/>
      <c r="AW462" s="11"/>
      <c r="AX462" s="11"/>
      <c r="AY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row>
    <row r="463" spans="47:93" ht="18" customHeight="1">
      <c r="AU463" s="30"/>
      <c r="AV463" s="30"/>
      <c r="AW463" s="11"/>
      <c r="AX463" s="11"/>
      <c r="AY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row>
    <row r="464" spans="47:93" ht="18" customHeight="1">
      <c r="AU464" s="30"/>
      <c r="AV464" s="30"/>
      <c r="AW464" s="11"/>
      <c r="AX464" s="11"/>
      <c r="AY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row>
    <row r="465" spans="47:93" ht="18" customHeight="1">
      <c r="AU465" s="30"/>
      <c r="AV465" s="30"/>
      <c r="AW465" s="11"/>
      <c r="AX465" s="11"/>
      <c r="AY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row>
    <row r="466" spans="47:93" ht="18" customHeight="1">
      <c r="AU466" s="30"/>
      <c r="AV466" s="30"/>
      <c r="AW466" s="11"/>
      <c r="AX466" s="11"/>
      <c r="AY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row>
    <row r="467" spans="47:93" ht="18" customHeight="1">
      <c r="AU467" s="30"/>
      <c r="AV467" s="30"/>
      <c r="AW467" s="11"/>
      <c r="AX467" s="11"/>
      <c r="AY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row>
    <row r="468" spans="47:93" ht="18" customHeight="1">
      <c r="AU468" s="30"/>
      <c r="AV468" s="30"/>
      <c r="AW468" s="11"/>
      <c r="AX468" s="11"/>
      <c r="AY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row>
    <row r="469" spans="47:93" ht="18" customHeight="1">
      <c r="AU469" s="30"/>
      <c r="AV469" s="30"/>
      <c r="AW469" s="11"/>
      <c r="AX469" s="11"/>
      <c r="AY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row>
    <row r="470" spans="47:93" ht="18" customHeight="1">
      <c r="AU470" s="30"/>
      <c r="AV470" s="30"/>
      <c r="AW470" s="11"/>
      <c r="AX470" s="11"/>
      <c r="AY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row>
    <row r="471" spans="47:93" ht="18" customHeight="1">
      <c r="AU471" s="30"/>
      <c r="AV471" s="30"/>
      <c r="AW471" s="11"/>
      <c r="AX471" s="11"/>
      <c r="AY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row>
    <row r="472" spans="47:93" ht="18" customHeight="1">
      <c r="AU472" s="30"/>
      <c r="AV472" s="30"/>
      <c r="AW472" s="11"/>
      <c r="AX472" s="11"/>
      <c r="AY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row>
    <row r="473" spans="47:93" ht="18" customHeight="1">
      <c r="AU473" s="30"/>
      <c r="AV473" s="30"/>
      <c r="AW473" s="11"/>
      <c r="AX473" s="11"/>
      <c r="AY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row>
    <row r="474" spans="47:93" ht="18" customHeight="1">
      <c r="AU474" s="30"/>
      <c r="AV474" s="30"/>
      <c r="AW474" s="11"/>
      <c r="AX474" s="11"/>
      <c r="AY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row>
    <row r="475" spans="47:93" ht="18" customHeight="1">
      <c r="AU475" s="30"/>
      <c r="AV475" s="30"/>
      <c r="AW475" s="11"/>
      <c r="AX475" s="11"/>
      <c r="AY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row>
    <row r="476" spans="47:93" ht="18" customHeight="1">
      <c r="AU476" s="30"/>
      <c r="AV476" s="30"/>
      <c r="AW476" s="11"/>
      <c r="AX476" s="11"/>
      <c r="AY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row>
    <row r="477" spans="47:93" ht="18" customHeight="1">
      <c r="AU477" s="30"/>
      <c r="AV477" s="30"/>
      <c r="AW477" s="11"/>
      <c r="AX477" s="11"/>
      <c r="AY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row>
    <row r="478" spans="47:93" ht="18" customHeight="1">
      <c r="AU478" s="30"/>
      <c r="AV478" s="30"/>
      <c r="AW478" s="11"/>
      <c r="AX478" s="11"/>
      <c r="AY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row>
    <row r="479" spans="47:93" ht="18" customHeight="1">
      <c r="AU479" s="30"/>
      <c r="AV479" s="30"/>
      <c r="AW479" s="11"/>
      <c r="AX479" s="11"/>
      <c r="AY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row>
    <row r="480" spans="47:93" ht="18" customHeight="1">
      <c r="AU480" s="30"/>
      <c r="AV480" s="30"/>
      <c r="AW480" s="11"/>
      <c r="AX480" s="11"/>
      <c r="AY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row>
    <row r="481" spans="47:93" ht="18" customHeight="1">
      <c r="AU481" s="30"/>
      <c r="AV481" s="30"/>
      <c r="AW481" s="11"/>
      <c r="AX481" s="11"/>
      <c r="AY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row>
    <row r="482" spans="47:93" ht="18" customHeight="1">
      <c r="AU482" s="30"/>
      <c r="AV482" s="30"/>
      <c r="AW482" s="11"/>
      <c r="AX482" s="11"/>
      <c r="AY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row>
    <row r="483" spans="47:93" ht="18" customHeight="1">
      <c r="AU483" s="30"/>
      <c r="AV483" s="30"/>
      <c r="AW483" s="11"/>
      <c r="AX483" s="11"/>
      <c r="AY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row>
    <row r="484" spans="47:93" ht="18" customHeight="1">
      <c r="AU484" s="30"/>
      <c r="AV484" s="30"/>
      <c r="AW484" s="11"/>
      <c r="AX484" s="11"/>
      <c r="AY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row>
    <row r="485" spans="47:93" ht="18" customHeight="1">
      <c r="AU485" s="30"/>
      <c r="AV485" s="30"/>
      <c r="AW485" s="11"/>
      <c r="AX485" s="11"/>
      <c r="AY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row>
    <row r="486" spans="47:93" ht="18" customHeight="1">
      <c r="AU486" s="30"/>
      <c r="AV486" s="30"/>
      <c r="AW486" s="11"/>
      <c r="AX486" s="11"/>
      <c r="AY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row>
    <row r="487" spans="47:93" ht="18" customHeight="1">
      <c r="AU487" s="30"/>
      <c r="AV487" s="30"/>
      <c r="AW487" s="11"/>
      <c r="AX487" s="11"/>
      <c r="AY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row>
    <row r="488" spans="47:93" ht="18" customHeight="1">
      <c r="AU488" s="30"/>
      <c r="AV488" s="30"/>
      <c r="AW488" s="11"/>
      <c r="AX488" s="11"/>
      <c r="AY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row>
    <row r="489" spans="47:93" ht="18" customHeight="1">
      <c r="AU489" s="30"/>
      <c r="AV489" s="30"/>
      <c r="AW489" s="11"/>
      <c r="AX489" s="11"/>
      <c r="AY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row>
    <row r="490" spans="47:93" ht="18" customHeight="1">
      <c r="AU490" s="30"/>
      <c r="AV490" s="30"/>
      <c r="AW490" s="11"/>
      <c r="AX490" s="11"/>
      <c r="AY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row>
    <row r="491" spans="47:93" ht="18" customHeight="1">
      <c r="AU491" s="30"/>
      <c r="AV491" s="30"/>
      <c r="AW491" s="11"/>
      <c r="AX491" s="11"/>
      <c r="AY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row>
    <row r="492" spans="47:93" ht="18" customHeight="1">
      <c r="AU492" s="30"/>
      <c r="AV492" s="30"/>
      <c r="AW492" s="11"/>
      <c r="AX492" s="11"/>
      <c r="AY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row>
    <row r="493" spans="47:93" ht="18" customHeight="1">
      <c r="AU493" s="30"/>
      <c r="AV493" s="30"/>
      <c r="AW493" s="11"/>
      <c r="AX493" s="11"/>
      <c r="AY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row>
    <row r="494" spans="47:93" ht="18" customHeight="1">
      <c r="AU494" s="30"/>
      <c r="AV494" s="30"/>
      <c r="AW494" s="11"/>
      <c r="AX494" s="11"/>
      <c r="AY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row>
    <row r="495" spans="47:93" ht="18" customHeight="1">
      <c r="AU495" s="30"/>
      <c r="AV495" s="30"/>
      <c r="AW495" s="11"/>
      <c r="AX495" s="11"/>
      <c r="AY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row>
    <row r="496" spans="47:93" ht="18" customHeight="1">
      <c r="AU496" s="30"/>
      <c r="AV496" s="30"/>
      <c r="AW496" s="11"/>
      <c r="AX496" s="11"/>
      <c r="AY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row>
    <row r="497" spans="47:93" ht="18" customHeight="1">
      <c r="AU497" s="30"/>
      <c r="AV497" s="30"/>
      <c r="AW497" s="11"/>
      <c r="AX497" s="11"/>
      <c r="AY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row>
    <row r="498" spans="47:93" ht="18" customHeight="1">
      <c r="AU498" s="30"/>
      <c r="AV498" s="30"/>
      <c r="AW498" s="11"/>
      <c r="AX498" s="11"/>
      <c r="AY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row>
    <row r="499" spans="47:93" ht="18" customHeight="1">
      <c r="AU499" s="30"/>
      <c r="AV499" s="30"/>
      <c r="AW499" s="11"/>
      <c r="AX499" s="11"/>
      <c r="AY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row>
    <row r="500" spans="47:93" ht="18" customHeight="1">
      <c r="AU500" s="30"/>
      <c r="AV500" s="30"/>
      <c r="AW500" s="11"/>
      <c r="AX500" s="11"/>
      <c r="AY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row>
    <row r="501" spans="47:93" ht="18" customHeight="1">
      <c r="AU501" s="30"/>
      <c r="AV501" s="30"/>
      <c r="AW501" s="11"/>
      <c r="AX501" s="11"/>
      <c r="AY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row>
    <row r="502" spans="47:93" ht="18" customHeight="1">
      <c r="AU502" s="30"/>
      <c r="AV502" s="30"/>
      <c r="AW502" s="11"/>
      <c r="AX502" s="11"/>
      <c r="AY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row>
    <row r="503" spans="47:93" ht="18" customHeight="1">
      <c r="AU503" s="30"/>
      <c r="AV503" s="30"/>
      <c r="AW503" s="11"/>
      <c r="AX503" s="11"/>
      <c r="AY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row>
    <row r="504" spans="47:93" ht="18" customHeight="1">
      <c r="AU504" s="30"/>
      <c r="AV504" s="30"/>
      <c r="AW504" s="11"/>
      <c r="AX504" s="11"/>
      <c r="AY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row>
    <row r="505" spans="47:93" ht="18" customHeight="1">
      <c r="AU505" s="30"/>
      <c r="AV505" s="30"/>
      <c r="AW505" s="11"/>
      <c r="AX505" s="11"/>
      <c r="AY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row>
    <row r="506" spans="47:93" ht="18" customHeight="1">
      <c r="AU506" s="30"/>
      <c r="AV506" s="30"/>
      <c r="AW506" s="11"/>
      <c r="AX506" s="11"/>
      <c r="AY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row>
    <row r="507" spans="47:93" ht="18" customHeight="1">
      <c r="AU507" s="30"/>
      <c r="AV507" s="30"/>
      <c r="AW507" s="11"/>
      <c r="AX507" s="11"/>
      <c r="AY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row>
    <row r="508" spans="47:93" ht="18" customHeight="1">
      <c r="AU508" s="30"/>
      <c r="AV508" s="30"/>
      <c r="AW508" s="11"/>
      <c r="AX508" s="11"/>
      <c r="AY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row>
    <row r="509" spans="47:93" ht="18" customHeight="1">
      <c r="AU509" s="30"/>
      <c r="AV509" s="30"/>
      <c r="AW509" s="11"/>
      <c r="AX509" s="11"/>
      <c r="AY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row>
    <row r="510" spans="47:93" ht="18" customHeight="1">
      <c r="AU510" s="30"/>
      <c r="AV510" s="30"/>
      <c r="AW510" s="11"/>
      <c r="AX510" s="11"/>
      <c r="AY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row>
    <row r="511" spans="47:93" ht="18" customHeight="1">
      <c r="AU511" s="30"/>
      <c r="AV511" s="30"/>
      <c r="AW511" s="11"/>
      <c r="AX511" s="11"/>
      <c r="AY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row>
    <row r="512" spans="47:93" ht="18" customHeight="1">
      <c r="AU512" s="30"/>
      <c r="AV512" s="30"/>
      <c r="AW512" s="11"/>
      <c r="AX512" s="11"/>
      <c r="AY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row>
    <row r="513" spans="47:93" ht="18" customHeight="1">
      <c r="AU513" s="30"/>
      <c r="AV513" s="30"/>
      <c r="AW513" s="11"/>
      <c r="AX513" s="11"/>
      <c r="AY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row>
    <row r="514" spans="47:93" ht="18" customHeight="1">
      <c r="AU514" s="30"/>
      <c r="AV514" s="30"/>
      <c r="AW514" s="11"/>
      <c r="AX514" s="11"/>
      <c r="AY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row>
    <row r="515" spans="47:93" ht="18" customHeight="1">
      <c r="AU515" s="30"/>
      <c r="AV515" s="30"/>
      <c r="AW515" s="11"/>
      <c r="AX515" s="11"/>
      <c r="AY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row>
    <row r="516" spans="47:93" ht="18" customHeight="1">
      <c r="AU516" s="30"/>
      <c r="AV516" s="30"/>
      <c r="AW516" s="11"/>
      <c r="AX516" s="11"/>
      <c r="AY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row>
    <row r="517" spans="47:93" ht="18" customHeight="1">
      <c r="AU517" s="30"/>
      <c r="AV517" s="30"/>
      <c r="AW517" s="11"/>
      <c r="AX517" s="11"/>
      <c r="AY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row>
    <row r="518" spans="47:93" ht="18" customHeight="1">
      <c r="AU518" s="30"/>
      <c r="AV518" s="30"/>
      <c r="AW518" s="11"/>
      <c r="AX518" s="11"/>
      <c r="AY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row>
    <row r="519" spans="47:93" ht="18" customHeight="1">
      <c r="AU519" s="30"/>
      <c r="AV519" s="30"/>
      <c r="AW519" s="11"/>
      <c r="AX519" s="11"/>
      <c r="AY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row>
    <row r="520" spans="47:93" ht="18" customHeight="1">
      <c r="AU520" s="30"/>
      <c r="AV520" s="30"/>
      <c r="AW520" s="11"/>
      <c r="AX520" s="11"/>
      <c r="AY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row>
    <row r="521" spans="47:93" ht="18" customHeight="1">
      <c r="AU521" s="30"/>
      <c r="AV521" s="30"/>
      <c r="AW521" s="11"/>
      <c r="AX521" s="11"/>
      <c r="AY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row>
    <row r="522" spans="47:93" ht="18" customHeight="1">
      <c r="AU522" s="30"/>
      <c r="AV522" s="30"/>
      <c r="AW522" s="11"/>
      <c r="AX522" s="11"/>
      <c r="AY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row>
    <row r="523" spans="47:93" ht="18" customHeight="1">
      <c r="AU523" s="30"/>
      <c r="AV523" s="30"/>
      <c r="AW523" s="11"/>
      <c r="AX523" s="11"/>
      <c r="AY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row>
    <row r="524" spans="47:93" ht="18" customHeight="1">
      <c r="AU524" s="30"/>
      <c r="AV524" s="30"/>
      <c r="AW524" s="11"/>
      <c r="AX524" s="11"/>
      <c r="AY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row>
    <row r="525" spans="47:93" ht="18" customHeight="1">
      <c r="AU525" s="30"/>
      <c r="AV525" s="30"/>
      <c r="AW525" s="11"/>
      <c r="AX525" s="11"/>
      <c r="AY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row>
    <row r="526" spans="47:93" ht="18" customHeight="1">
      <c r="AU526" s="30"/>
      <c r="AV526" s="30"/>
      <c r="AW526" s="11"/>
      <c r="AX526" s="11"/>
      <c r="AY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row>
    <row r="527" spans="47:93" ht="18" customHeight="1">
      <c r="AU527" s="30"/>
      <c r="AV527" s="30"/>
      <c r="AW527" s="11"/>
      <c r="AX527" s="11"/>
      <c r="AY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row>
    <row r="528" spans="47:93" ht="18" customHeight="1">
      <c r="AU528" s="30"/>
      <c r="AV528" s="30"/>
      <c r="AW528" s="11"/>
      <c r="AX528" s="11"/>
      <c r="AY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row>
    <row r="529" spans="47:93" ht="18" customHeight="1">
      <c r="AU529" s="30"/>
      <c r="AV529" s="30"/>
      <c r="AW529" s="11"/>
      <c r="AX529" s="11"/>
      <c r="AY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row>
    <row r="530" spans="47:93" ht="18" customHeight="1">
      <c r="AU530" s="30"/>
      <c r="AV530" s="30"/>
      <c r="AW530" s="11"/>
      <c r="AX530" s="11"/>
      <c r="AY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row>
    <row r="531" spans="47:93" ht="18" customHeight="1">
      <c r="AU531" s="30"/>
      <c r="AV531" s="30"/>
      <c r="AW531" s="11"/>
      <c r="AX531" s="11"/>
      <c r="AY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row>
    <row r="532" spans="47:93" ht="18" customHeight="1">
      <c r="AU532" s="30"/>
      <c r="AV532" s="30"/>
      <c r="AW532" s="11"/>
      <c r="AX532" s="11"/>
      <c r="AY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row>
    <row r="533" spans="47:93" ht="18" customHeight="1">
      <c r="AU533" s="30"/>
      <c r="AV533" s="30"/>
      <c r="AW533" s="11"/>
      <c r="AX533" s="11"/>
      <c r="AY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row>
    <row r="534" spans="47:93" ht="18" customHeight="1">
      <c r="AU534" s="30"/>
      <c r="AV534" s="30"/>
      <c r="AW534" s="11"/>
      <c r="AX534" s="11"/>
      <c r="AY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row>
    <row r="535" spans="47:93" ht="18" customHeight="1">
      <c r="AU535" s="30"/>
      <c r="AV535" s="30"/>
      <c r="AW535" s="11"/>
      <c r="AX535" s="11"/>
      <c r="AY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row>
    <row r="536" spans="47:93" ht="18" customHeight="1">
      <c r="AU536" s="30"/>
      <c r="AV536" s="30"/>
      <c r="AW536" s="11"/>
      <c r="AX536" s="11"/>
      <c r="AY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row>
    <row r="537" spans="47:93" ht="18" customHeight="1">
      <c r="AU537" s="30"/>
      <c r="AV537" s="30"/>
      <c r="AW537" s="11"/>
      <c r="AX537" s="11"/>
      <c r="AY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row>
    <row r="538" spans="47:93" ht="18" customHeight="1">
      <c r="AU538" s="30"/>
      <c r="AV538" s="30"/>
      <c r="AW538" s="11"/>
      <c r="AX538" s="11"/>
      <c r="AY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row>
  </sheetData>
  <mergeCells count="1053">
    <mergeCell ref="BD128:BF128"/>
    <mergeCell ref="BD129:BF129"/>
    <mergeCell ref="BD113:BF113"/>
    <mergeCell ref="BD114:BF114"/>
    <mergeCell ref="BD115:BF115"/>
    <mergeCell ref="BD117:BF117"/>
    <mergeCell ref="BD118:BF118"/>
    <mergeCell ref="BD119:BF119"/>
    <mergeCell ref="BD120:BF120"/>
    <mergeCell ref="BD121:BF121"/>
    <mergeCell ref="BD124:BF124"/>
    <mergeCell ref="BD103:BF103"/>
    <mergeCell ref="BD104:BF104"/>
    <mergeCell ref="BD105:BF105"/>
    <mergeCell ref="BD106:BF106"/>
    <mergeCell ref="BD107:BF107"/>
    <mergeCell ref="BD108:BF108"/>
    <mergeCell ref="BD109:BF109"/>
    <mergeCell ref="BD111:BF111"/>
    <mergeCell ref="BD112:BF112"/>
    <mergeCell ref="BD97:BF97"/>
    <mergeCell ref="BD98:BF98"/>
    <mergeCell ref="BD99:BF99"/>
    <mergeCell ref="BD100:BF100"/>
    <mergeCell ref="BD101:BF101"/>
    <mergeCell ref="BD82:BF82"/>
    <mergeCell ref="BD83:BF83"/>
    <mergeCell ref="BD84:BF84"/>
    <mergeCell ref="BD85:BF85"/>
    <mergeCell ref="BD86:BF86"/>
    <mergeCell ref="BD88:BF88"/>
    <mergeCell ref="BD89:BF89"/>
    <mergeCell ref="BD90:BF90"/>
    <mergeCell ref="BD91:BF91"/>
    <mergeCell ref="BD125:BF125"/>
    <mergeCell ref="BD126:BF126"/>
    <mergeCell ref="BD127:BF127"/>
    <mergeCell ref="BD77:BF77"/>
    <mergeCell ref="BD78:BF78"/>
    <mergeCell ref="BD79:BF79"/>
    <mergeCell ref="BD80:BF80"/>
    <mergeCell ref="BD61:BF61"/>
    <mergeCell ref="BD62:BF62"/>
    <mergeCell ref="BD63:BF63"/>
    <mergeCell ref="BD64:BF64"/>
    <mergeCell ref="BD65:BF65"/>
    <mergeCell ref="BD66:BF66"/>
    <mergeCell ref="BD68:BF68"/>
    <mergeCell ref="BD69:BF69"/>
    <mergeCell ref="BD70:BF70"/>
    <mergeCell ref="BD92:BF92"/>
    <mergeCell ref="BD93:BF93"/>
    <mergeCell ref="BD95:BF95"/>
    <mergeCell ref="BD96:BF96"/>
    <mergeCell ref="BD57:BF57"/>
    <mergeCell ref="BD58:BF58"/>
    <mergeCell ref="BD59:BF59"/>
    <mergeCell ref="BC6:BC7"/>
    <mergeCell ref="BD6:BD7"/>
    <mergeCell ref="BE6:BE7"/>
    <mergeCell ref="BF6:BF7"/>
    <mergeCell ref="BG6:BG7"/>
    <mergeCell ref="BD45:BF45"/>
    <mergeCell ref="BD47:BF47"/>
    <mergeCell ref="BD48:BF48"/>
    <mergeCell ref="BD49:BF49"/>
    <mergeCell ref="BD71:BF71"/>
    <mergeCell ref="BD72:BF72"/>
    <mergeCell ref="BD73:BF73"/>
    <mergeCell ref="BD75:BF75"/>
    <mergeCell ref="BD76:BF76"/>
    <mergeCell ref="AT26:AU26"/>
    <mergeCell ref="AV26:AW26"/>
    <mergeCell ref="AX26:AY26"/>
    <mergeCell ref="BN130:BO130"/>
    <mergeCell ref="BP130:BR130"/>
    <mergeCell ref="BS130:BT130"/>
    <mergeCell ref="BU130:BW130"/>
    <mergeCell ref="BX130:BY130"/>
    <mergeCell ref="CF128:CJ128"/>
    <mergeCell ref="BZ130:CA130"/>
    <mergeCell ref="CB130:CC130"/>
    <mergeCell ref="CD130:CE130"/>
    <mergeCell ref="CF130:CJ130"/>
    <mergeCell ref="BP128:BR128"/>
    <mergeCell ref="BS128:BT128"/>
    <mergeCell ref="BU128:BW128"/>
    <mergeCell ref="BX128:BY128"/>
    <mergeCell ref="BZ128:CA128"/>
    <mergeCell ref="CB128:CC128"/>
    <mergeCell ref="CD128:CE128"/>
    <mergeCell ref="CF126:CJ126"/>
    <mergeCell ref="BN123:BO123"/>
    <mergeCell ref="BP123:CO123"/>
    <mergeCell ref="BN124:BO124"/>
    <mergeCell ref="BP124:CO124"/>
    <mergeCell ref="BN125:BO125"/>
    <mergeCell ref="BD50:BF50"/>
    <mergeCell ref="BD51:BF51"/>
    <mergeCell ref="BD52:BF52"/>
    <mergeCell ref="BD54:BF54"/>
    <mergeCell ref="BD55:BF55"/>
    <mergeCell ref="BD56:BF56"/>
    <mergeCell ref="CK126:CO126"/>
    <mergeCell ref="CK130:CO130"/>
    <mergeCell ref="BZ129:CA129"/>
    <mergeCell ref="CB129:CC129"/>
    <mergeCell ref="CD129:CE129"/>
    <mergeCell ref="CF129:CJ129"/>
    <mergeCell ref="CK129:CO129"/>
    <mergeCell ref="BN127:BO127"/>
    <mergeCell ref="BP127:BR127"/>
    <mergeCell ref="BS127:BT127"/>
    <mergeCell ref="BU127:BW127"/>
    <mergeCell ref="BX127:BY127"/>
    <mergeCell ref="CK128:CO128"/>
    <mergeCell ref="BN129:BO129"/>
    <mergeCell ref="BP129:BR129"/>
    <mergeCell ref="BS129:BT129"/>
    <mergeCell ref="BU129:BW129"/>
    <mergeCell ref="BX129:BY129"/>
    <mergeCell ref="BZ127:CA127"/>
    <mergeCell ref="CB127:CC127"/>
    <mergeCell ref="CD127:CE127"/>
    <mergeCell ref="CF127:CJ127"/>
    <mergeCell ref="CK127:CO127"/>
    <mergeCell ref="BN128:BO128"/>
    <mergeCell ref="BN126:BO126"/>
    <mergeCell ref="BP126:BR126"/>
    <mergeCell ref="BS126:BT126"/>
    <mergeCell ref="BU126:BW126"/>
    <mergeCell ref="BX126:BY126"/>
    <mergeCell ref="BZ126:CA126"/>
    <mergeCell ref="CB126:CC126"/>
    <mergeCell ref="CD126:CE126"/>
    <mergeCell ref="BP125:BR125"/>
    <mergeCell ref="BS125:BT125"/>
    <mergeCell ref="BU125:BW125"/>
    <mergeCell ref="BX125:BY125"/>
    <mergeCell ref="BZ125:CA125"/>
    <mergeCell ref="CB125:CC125"/>
    <mergeCell ref="CD125:CE125"/>
    <mergeCell ref="CF125:CJ125"/>
    <mergeCell ref="CK125:CO125"/>
    <mergeCell ref="BN122:BO122"/>
    <mergeCell ref="BP122:BR122"/>
    <mergeCell ref="BS122:BT122"/>
    <mergeCell ref="BU122:BW122"/>
    <mergeCell ref="BX122:BY122"/>
    <mergeCell ref="BZ122:CA122"/>
    <mergeCell ref="CB122:CC122"/>
    <mergeCell ref="CD122:CE122"/>
    <mergeCell ref="CF122:CO122"/>
    <mergeCell ref="BN121:BO121"/>
    <mergeCell ref="BP121:BR121"/>
    <mergeCell ref="BS121:BT121"/>
    <mergeCell ref="BU121:BW121"/>
    <mergeCell ref="BX121:BY121"/>
    <mergeCell ref="BZ121:CA121"/>
    <mergeCell ref="CB121:CC121"/>
    <mergeCell ref="CD121:CE121"/>
    <mergeCell ref="CF121:CO121"/>
    <mergeCell ref="BN120:BO120"/>
    <mergeCell ref="BP120:BR120"/>
    <mergeCell ref="BS120:BT120"/>
    <mergeCell ref="BU120:BW120"/>
    <mergeCell ref="BX120:BY120"/>
    <mergeCell ref="BZ120:CA120"/>
    <mergeCell ref="CB120:CC120"/>
    <mergeCell ref="CD120:CE120"/>
    <mergeCell ref="CF120:CO120"/>
    <mergeCell ref="BN119:BO119"/>
    <mergeCell ref="BP119:BR119"/>
    <mergeCell ref="BS119:BT119"/>
    <mergeCell ref="BU119:BW119"/>
    <mergeCell ref="BX119:BY119"/>
    <mergeCell ref="BZ119:CA119"/>
    <mergeCell ref="CB119:CC119"/>
    <mergeCell ref="CD119:CE119"/>
    <mergeCell ref="CF119:CO119"/>
    <mergeCell ref="BN117:BO117"/>
    <mergeCell ref="BP117:CO117"/>
    <mergeCell ref="BN118:BO118"/>
    <mergeCell ref="BP118:BR118"/>
    <mergeCell ref="BS118:BT118"/>
    <mergeCell ref="BU118:BW118"/>
    <mergeCell ref="BX118:BY118"/>
    <mergeCell ref="BZ118:CA118"/>
    <mergeCell ref="CB118:CC118"/>
    <mergeCell ref="CD118:CE118"/>
    <mergeCell ref="CF118:CJ118"/>
    <mergeCell ref="CK118:CO118"/>
    <mergeCell ref="CK115:CO115"/>
    <mergeCell ref="BN116:BO116"/>
    <mergeCell ref="BP116:BR116"/>
    <mergeCell ref="BS116:BT116"/>
    <mergeCell ref="BU116:BW116"/>
    <mergeCell ref="BX116:BY116"/>
    <mergeCell ref="BZ116:CA116"/>
    <mergeCell ref="CB116:CC116"/>
    <mergeCell ref="CD116:CE116"/>
    <mergeCell ref="CF116:CO116"/>
    <mergeCell ref="BN115:BO115"/>
    <mergeCell ref="BP115:BR115"/>
    <mergeCell ref="BS115:BT115"/>
    <mergeCell ref="BU115:BW115"/>
    <mergeCell ref="BX115:BY115"/>
    <mergeCell ref="BZ115:CA115"/>
    <mergeCell ref="CB115:CC115"/>
    <mergeCell ref="CD115:CE115"/>
    <mergeCell ref="CF115:CJ115"/>
    <mergeCell ref="CK113:CO113"/>
    <mergeCell ref="BN114:BO114"/>
    <mergeCell ref="BP114:BR114"/>
    <mergeCell ref="BS114:BT114"/>
    <mergeCell ref="BU114:BW114"/>
    <mergeCell ref="BX114:BY114"/>
    <mergeCell ref="BZ114:CA114"/>
    <mergeCell ref="CB114:CC114"/>
    <mergeCell ref="CD114:CE114"/>
    <mergeCell ref="CF114:CJ114"/>
    <mergeCell ref="CK114:CO114"/>
    <mergeCell ref="BN113:BO113"/>
    <mergeCell ref="BP113:BR113"/>
    <mergeCell ref="BS113:BT113"/>
    <mergeCell ref="BU113:BW113"/>
    <mergeCell ref="BX113:BY113"/>
    <mergeCell ref="BZ113:CA113"/>
    <mergeCell ref="CB113:CC113"/>
    <mergeCell ref="CD113:CE113"/>
    <mergeCell ref="CF113:CJ113"/>
    <mergeCell ref="CK110:CO110"/>
    <mergeCell ref="BN111:BO111"/>
    <mergeCell ref="BP111:CO111"/>
    <mergeCell ref="BN112:BO112"/>
    <mergeCell ref="BP112:BR112"/>
    <mergeCell ref="BS112:BT112"/>
    <mergeCell ref="BU112:BW112"/>
    <mergeCell ref="BX112:BY112"/>
    <mergeCell ref="BZ112:CA112"/>
    <mergeCell ref="CB112:CC112"/>
    <mergeCell ref="CD112:CE112"/>
    <mergeCell ref="CF112:CJ112"/>
    <mergeCell ref="CK112:CO112"/>
    <mergeCell ref="BN110:BO110"/>
    <mergeCell ref="BP110:BR110"/>
    <mergeCell ref="BS110:BT110"/>
    <mergeCell ref="BU110:BW110"/>
    <mergeCell ref="BX110:BY110"/>
    <mergeCell ref="BZ110:CA110"/>
    <mergeCell ref="CB110:CC110"/>
    <mergeCell ref="CD110:CE110"/>
    <mergeCell ref="CF110:CJ110"/>
    <mergeCell ref="BN109:BO109"/>
    <mergeCell ref="BP109:BR109"/>
    <mergeCell ref="BS109:BT109"/>
    <mergeCell ref="BU109:BW109"/>
    <mergeCell ref="BX109:BY109"/>
    <mergeCell ref="BZ109:CA109"/>
    <mergeCell ref="CB109:CC109"/>
    <mergeCell ref="CD109:CE109"/>
    <mergeCell ref="CF109:CO109"/>
    <mergeCell ref="CK107:CO107"/>
    <mergeCell ref="BN108:BO108"/>
    <mergeCell ref="BP108:BR108"/>
    <mergeCell ref="BS108:BT108"/>
    <mergeCell ref="BU108:BW108"/>
    <mergeCell ref="BX108:BY108"/>
    <mergeCell ref="BZ108:CA108"/>
    <mergeCell ref="CB108:CC108"/>
    <mergeCell ref="CD108:CE108"/>
    <mergeCell ref="CF108:CO108"/>
    <mergeCell ref="BN107:BO107"/>
    <mergeCell ref="BP107:BR107"/>
    <mergeCell ref="BS107:BT107"/>
    <mergeCell ref="BU107:BW107"/>
    <mergeCell ref="BX107:BY107"/>
    <mergeCell ref="BZ107:CA107"/>
    <mergeCell ref="CB107:CC107"/>
    <mergeCell ref="CD107:CE107"/>
    <mergeCell ref="CF107:CJ107"/>
    <mergeCell ref="CK105:CO105"/>
    <mergeCell ref="BN106:BO106"/>
    <mergeCell ref="BP106:BR106"/>
    <mergeCell ref="BS106:BT106"/>
    <mergeCell ref="BU106:BW106"/>
    <mergeCell ref="BX106:BY106"/>
    <mergeCell ref="BZ106:CA106"/>
    <mergeCell ref="CB106:CC106"/>
    <mergeCell ref="CD106:CE106"/>
    <mergeCell ref="CF106:CJ106"/>
    <mergeCell ref="CK106:CO106"/>
    <mergeCell ref="BN105:BO105"/>
    <mergeCell ref="BP105:BR105"/>
    <mergeCell ref="BS105:BT105"/>
    <mergeCell ref="BU105:BW105"/>
    <mergeCell ref="BX105:BY105"/>
    <mergeCell ref="BZ105:CA105"/>
    <mergeCell ref="CB105:CC105"/>
    <mergeCell ref="CD105:CE105"/>
    <mergeCell ref="CF105:CJ105"/>
    <mergeCell ref="CK102:CO102"/>
    <mergeCell ref="BN103:BO103"/>
    <mergeCell ref="BP103:CO103"/>
    <mergeCell ref="BN104:BO104"/>
    <mergeCell ref="BP104:BR104"/>
    <mergeCell ref="BS104:BT104"/>
    <mergeCell ref="BU104:BW104"/>
    <mergeCell ref="BX104:BY104"/>
    <mergeCell ref="BZ104:CA104"/>
    <mergeCell ref="CB104:CC104"/>
    <mergeCell ref="CD104:CE104"/>
    <mergeCell ref="CF104:CJ104"/>
    <mergeCell ref="CK104:CO104"/>
    <mergeCell ref="BN102:BO102"/>
    <mergeCell ref="BP102:BR102"/>
    <mergeCell ref="BS102:BT102"/>
    <mergeCell ref="BU102:BW102"/>
    <mergeCell ref="BX102:BY102"/>
    <mergeCell ref="BZ102:CA102"/>
    <mergeCell ref="CB102:CC102"/>
    <mergeCell ref="CD102:CE102"/>
    <mergeCell ref="CF102:CJ102"/>
    <mergeCell ref="BN101:BO101"/>
    <mergeCell ref="BP101:BR101"/>
    <mergeCell ref="BS101:BT101"/>
    <mergeCell ref="BU101:BW101"/>
    <mergeCell ref="BX101:BY101"/>
    <mergeCell ref="BZ101:CA101"/>
    <mergeCell ref="CB101:CC101"/>
    <mergeCell ref="CD101:CE101"/>
    <mergeCell ref="CF101:CO101"/>
    <mergeCell ref="CK99:CO99"/>
    <mergeCell ref="BN100:BO100"/>
    <mergeCell ref="BP100:BR100"/>
    <mergeCell ref="BS100:BT100"/>
    <mergeCell ref="BU100:BW100"/>
    <mergeCell ref="BX100:BY100"/>
    <mergeCell ref="BZ100:CA100"/>
    <mergeCell ref="CB100:CC100"/>
    <mergeCell ref="CD100:CE100"/>
    <mergeCell ref="CF100:CO100"/>
    <mergeCell ref="BN99:BO99"/>
    <mergeCell ref="BP99:BR99"/>
    <mergeCell ref="BS99:BT99"/>
    <mergeCell ref="BU99:BW99"/>
    <mergeCell ref="BX99:BY99"/>
    <mergeCell ref="BZ99:CA99"/>
    <mergeCell ref="CB99:CC99"/>
    <mergeCell ref="CD99:CE99"/>
    <mergeCell ref="CF99:CJ99"/>
    <mergeCell ref="CK97:CO97"/>
    <mergeCell ref="BN98:BO98"/>
    <mergeCell ref="BP98:BR98"/>
    <mergeCell ref="BS98:BT98"/>
    <mergeCell ref="BU98:BW98"/>
    <mergeCell ref="BX98:BY98"/>
    <mergeCell ref="BZ98:CA98"/>
    <mergeCell ref="CB98:CC98"/>
    <mergeCell ref="CD98:CE98"/>
    <mergeCell ref="CF98:CJ98"/>
    <mergeCell ref="CK98:CO98"/>
    <mergeCell ref="BN97:BO97"/>
    <mergeCell ref="BP97:BR97"/>
    <mergeCell ref="BS97:BT97"/>
    <mergeCell ref="BU97:BW97"/>
    <mergeCell ref="BX97:BY97"/>
    <mergeCell ref="BZ97:CA97"/>
    <mergeCell ref="CB97:CC97"/>
    <mergeCell ref="CD97:CE97"/>
    <mergeCell ref="CF97:CJ97"/>
    <mergeCell ref="CK94:CO94"/>
    <mergeCell ref="BN95:BO95"/>
    <mergeCell ref="BP95:CO95"/>
    <mergeCell ref="BN96:BO96"/>
    <mergeCell ref="BP96:BR96"/>
    <mergeCell ref="BS96:BT96"/>
    <mergeCell ref="BU96:BW96"/>
    <mergeCell ref="BX96:BY96"/>
    <mergeCell ref="BZ96:CA96"/>
    <mergeCell ref="CB96:CC96"/>
    <mergeCell ref="CD96:CE96"/>
    <mergeCell ref="CF96:CJ96"/>
    <mergeCell ref="CK96:CO96"/>
    <mergeCell ref="BN94:BO94"/>
    <mergeCell ref="BP94:BR94"/>
    <mergeCell ref="BS94:BT94"/>
    <mergeCell ref="BU94:BW94"/>
    <mergeCell ref="BX94:BY94"/>
    <mergeCell ref="BZ94:CA94"/>
    <mergeCell ref="CB94:CC94"/>
    <mergeCell ref="CD94:CE94"/>
    <mergeCell ref="CF94:CJ94"/>
    <mergeCell ref="CK92:CO92"/>
    <mergeCell ref="BN93:BO93"/>
    <mergeCell ref="BP93:BR93"/>
    <mergeCell ref="BS93:BT93"/>
    <mergeCell ref="BU93:BW93"/>
    <mergeCell ref="BX93:BY93"/>
    <mergeCell ref="BZ93:CA93"/>
    <mergeCell ref="CB93:CC93"/>
    <mergeCell ref="CD93:CE93"/>
    <mergeCell ref="CF93:CO93"/>
    <mergeCell ref="BN92:BO92"/>
    <mergeCell ref="BP92:BR92"/>
    <mergeCell ref="BS92:BT92"/>
    <mergeCell ref="BU92:BW92"/>
    <mergeCell ref="BX92:BY92"/>
    <mergeCell ref="BZ92:CA92"/>
    <mergeCell ref="CB92:CC92"/>
    <mergeCell ref="CD92:CE92"/>
    <mergeCell ref="CF92:CJ92"/>
    <mergeCell ref="CK90:CO90"/>
    <mergeCell ref="BN91:BO91"/>
    <mergeCell ref="BP91:BR91"/>
    <mergeCell ref="BS91:BT91"/>
    <mergeCell ref="BU91:BW91"/>
    <mergeCell ref="BX91:BY91"/>
    <mergeCell ref="BZ91:CA91"/>
    <mergeCell ref="CB91:CC91"/>
    <mergeCell ref="CD91:CE91"/>
    <mergeCell ref="CF91:CJ91"/>
    <mergeCell ref="CK91:CO91"/>
    <mergeCell ref="BN90:BO90"/>
    <mergeCell ref="BP90:BR90"/>
    <mergeCell ref="BS90:BT90"/>
    <mergeCell ref="BU90:BW90"/>
    <mergeCell ref="BX90:BY90"/>
    <mergeCell ref="BZ90:CA90"/>
    <mergeCell ref="CB90:CC90"/>
    <mergeCell ref="CD90:CE90"/>
    <mergeCell ref="CF90:CJ90"/>
    <mergeCell ref="CK87:CO87"/>
    <mergeCell ref="BN88:BO88"/>
    <mergeCell ref="BP88:CO88"/>
    <mergeCell ref="BN89:BO89"/>
    <mergeCell ref="BP89:BR89"/>
    <mergeCell ref="BS89:BT89"/>
    <mergeCell ref="BU89:BW89"/>
    <mergeCell ref="BX89:BY89"/>
    <mergeCell ref="BZ89:CA89"/>
    <mergeCell ref="CB89:CC89"/>
    <mergeCell ref="CD89:CE89"/>
    <mergeCell ref="CF89:CJ89"/>
    <mergeCell ref="CK89:CO89"/>
    <mergeCell ref="BN87:BO87"/>
    <mergeCell ref="BP87:BR87"/>
    <mergeCell ref="BS87:BT87"/>
    <mergeCell ref="BU87:BW87"/>
    <mergeCell ref="BX87:BY87"/>
    <mergeCell ref="BZ87:CA87"/>
    <mergeCell ref="CB87:CC87"/>
    <mergeCell ref="CD87:CE87"/>
    <mergeCell ref="CF87:CJ87"/>
    <mergeCell ref="CK85:CO85"/>
    <mergeCell ref="BN86:BO86"/>
    <mergeCell ref="BP86:BR86"/>
    <mergeCell ref="BS86:BT86"/>
    <mergeCell ref="BU86:BW86"/>
    <mergeCell ref="BX86:BY86"/>
    <mergeCell ref="BZ86:CA86"/>
    <mergeCell ref="CB86:CC86"/>
    <mergeCell ref="CD86:CE86"/>
    <mergeCell ref="CF86:CJ86"/>
    <mergeCell ref="CK86:CO86"/>
    <mergeCell ref="BN85:BO85"/>
    <mergeCell ref="BP85:BR85"/>
    <mergeCell ref="BS85:BT85"/>
    <mergeCell ref="BU85:BW85"/>
    <mergeCell ref="BX85:BY85"/>
    <mergeCell ref="BZ85:CA85"/>
    <mergeCell ref="CB85:CC85"/>
    <mergeCell ref="CD85:CE85"/>
    <mergeCell ref="CF85:CJ85"/>
    <mergeCell ref="BN84:BO84"/>
    <mergeCell ref="BP84:BR84"/>
    <mergeCell ref="BS84:BT84"/>
    <mergeCell ref="BU84:BW84"/>
    <mergeCell ref="BX84:BY84"/>
    <mergeCell ref="BZ84:CA84"/>
    <mergeCell ref="CB84:CC84"/>
    <mergeCell ref="CD84:CE84"/>
    <mergeCell ref="CF84:CO84"/>
    <mergeCell ref="BN82:BO82"/>
    <mergeCell ref="BP82:CO82"/>
    <mergeCell ref="BN83:BO83"/>
    <mergeCell ref="BP83:BR83"/>
    <mergeCell ref="BS83:BT83"/>
    <mergeCell ref="BU83:BW83"/>
    <mergeCell ref="BX83:BY83"/>
    <mergeCell ref="BZ83:CA83"/>
    <mergeCell ref="CB83:CC83"/>
    <mergeCell ref="CD83:CE83"/>
    <mergeCell ref="CF83:CO83"/>
    <mergeCell ref="BN81:BO81"/>
    <mergeCell ref="BP81:BR81"/>
    <mergeCell ref="BS81:BT81"/>
    <mergeCell ref="BU81:BW81"/>
    <mergeCell ref="BX81:BY81"/>
    <mergeCell ref="BZ81:CA81"/>
    <mergeCell ref="CB81:CC81"/>
    <mergeCell ref="CD81:CE81"/>
    <mergeCell ref="CF81:CO81"/>
    <mergeCell ref="BN80:BO80"/>
    <mergeCell ref="BP80:BR80"/>
    <mergeCell ref="BS80:BT80"/>
    <mergeCell ref="BU80:BW80"/>
    <mergeCell ref="BX80:BY80"/>
    <mergeCell ref="BZ80:CA80"/>
    <mergeCell ref="CB80:CC80"/>
    <mergeCell ref="CD80:CE80"/>
    <mergeCell ref="CF80:CO80"/>
    <mergeCell ref="CK78:CO78"/>
    <mergeCell ref="BN79:BO79"/>
    <mergeCell ref="BP79:BR79"/>
    <mergeCell ref="BS79:BT79"/>
    <mergeCell ref="BU79:BW79"/>
    <mergeCell ref="BX79:BY79"/>
    <mergeCell ref="BZ79:CA79"/>
    <mergeCell ref="CB79:CC79"/>
    <mergeCell ref="CD79:CE79"/>
    <mergeCell ref="CF79:CJ79"/>
    <mergeCell ref="CK79:CO79"/>
    <mergeCell ref="BN78:BO78"/>
    <mergeCell ref="BP78:BR78"/>
    <mergeCell ref="BS78:BT78"/>
    <mergeCell ref="BU78:BW78"/>
    <mergeCell ref="BX78:BY78"/>
    <mergeCell ref="BZ78:CA78"/>
    <mergeCell ref="CB78:CC78"/>
    <mergeCell ref="CD78:CE78"/>
    <mergeCell ref="CF78:CJ78"/>
    <mergeCell ref="BN77:BO77"/>
    <mergeCell ref="BP77:BR77"/>
    <mergeCell ref="BS77:BT77"/>
    <mergeCell ref="BU77:BW77"/>
    <mergeCell ref="BX77:BY77"/>
    <mergeCell ref="BZ77:CA77"/>
    <mergeCell ref="CB77:CC77"/>
    <mergeCell ref="CD77:CE77"/>
    <mergeCell ref="CF77:CO77"/>
    <mergeCell ref="BN75:BO75"/>
    <mergeCell ref="BP75:CO75"/>
    <mergeCell ref="BN76:BO76"/>
    <mergeCell ref="BP76:BR76"/>
    <mergeCell ref="BS76:BT76"/>
    <mergeCell ref="BU76:BW76"/>
    <mergeCell ref="BX76:BY76"/>
    <mergeCell ref="BZ76:CA76"/>
    <mergeCell ref="CB76:CC76"/>
    <mergeCell ref="CD76:CE76"/>
    <mergeCell ref="CF76:CJ76"/>
    <mergeCell ref="CK76:CO76"/>
    <mergeCell ref="CK73:CO73"/>
    <mergeCell ref="BN74:BO74"/>
    <mergeCell ref="BP74:BR74"/>
    <mergeCell ref="BS74:BT74"/>
    <mergeCell ref="BU74:BW74"/>
    <mergeCell ref="BX74:BY74"/>
    <mergeCell ref="BZ74:CA74"/>
    <mergeCell ref="CB74:CC74"/>
    <mergeCell ref="CD74:CE74"/>
    <mergeCell ref="CF74:CJ74"/>
    <mergeCell ref="CK74:CO74"/>
    <mergeCell ref="BN73:BO73"/>
    <mergeCell ref="BP73:BR73"/>
    <mergeCell ref="BS73:BT73"/>
    <mergeCell ref="BU73:BW73"/>
    <mergeCell ref="BX73:BY73"/>
    <mergeCell ref="BZ73:CA73"/>
    <mergeCell ref="CB73:CC73"/>
    <mergeCell ref="CD73:CE73"/>
    <mergeCell ref="CF73:CJ73"/>
    <mergeCell ref="CK71:CO71"/>
    <mergeCell ref="BN72:BO72"/>
    <mergeCell ref="BP72:BR72"/>
    <mergeCell ref="BS72:BT72"/>
    <mergeCell ref="BU72:BW72"/>
    <mergeCell ref="BX72:BY72"/>
    <mergeCell ref="BZ72:CA72"/>
    <mergeCell ref="CB72:CC72"/>
    <mergeCell ref="CD72:CE72"/>
    <mergeCell ref="CF72:CJ72"/>
    <mergeCell ref="CK72:CO72"/>
    <mergeCell ref="BN71:BO71"/>
    <mergeCell ref="BP71:BR71"/>
    <mergeCell ref="BS71:BT71"/>
    <mergeCell ref="BU71:BW71"/>
    <mergeCell ref="BX71:BY71"/>
    <mergeCell ref="BZ71:CA71"/>
    <mergeCell ref="CB71:CC71"/>
    <mergeCell ref="CD71:CE71"/>
    <mergeCell ref="CF71:CJ71"/>
    <mergeCell ref="BN70:BO70"/>
    <mergeCell ref="BP70:BR70"/>
    <mergeCell ref="BS70:BT70"/>
    <mergeCell ref="BU70:BW70"/>
    <mergeCell ref="BX70:BY70"/>
    <mergeCell ref="BZ70:CA70"/>
    <mergeCell ref="CB70:CC70"/>
    <mergeCell ref="CD70:CE70"/>
    <mergeCell ref="CF70:CO70"/>
    <mergeCell ref="BN68:BO68"/>
    <mergeCell ref="BP68:CO68"/>
    <mergeCell ref="BN69:BO69"/>
    <mergeCell ref="BP69:BR69"/>
    <mergeCell ref="BS69:BT69"/>
    <mergeCell ref="BU69:BW69"/>
    <mergeCell ref="BX69:BY69"/>
    <mergeCell ref="BZ69:CA69"/>
    <mergeCell ref="CB69:CC69"/>
    <mergeCell ref="CD69:CE69"/>
    <mergeCell ref="CF69:CO69"/>
    <mergeCell ref="BN67:BO67"/>
    <mergeCell ref="BP67:BR67"/>
    <mergeCell ref="BS67:BT67"/>
    <mergeCell ref="BU67:BW67"/>
    <mergeCell ref="BX67:BY67"/>
    <mergeCell ref="BZ67:CA67"/>
    <mergeCell ref="CB67:CC67"/>
    <mergeCell ref="CD67:CE67"/>
    <mergeCell ref="CF67:CO67"/>
    <mergeCell ref="BN66:BO66"/>
    <mergeCell ref="BP66:BR66"/>
    <mergeCell ref="BS66:BT66"/>
    <mergeCell ref="BU66:BW66"/>
    <mergeCell ref="BX66:BY66"/>
    <mergeCell ref="BZ66:CA66"/>
    <mergeCell ref="CB66:CC66"/>
    <mergeCell ref="CD66:CE66"/>
    <mergeCell ref="CF66:CO66"/>
    <mergeCell ref="CK64:CO64"/>
    <mergeCell ref="BN65:BO65"/>
    <mergeCell ref="BP65:BR65"/>
    <mergeCell ref="BS65:BT65"/>
    <mergeCell ref="BU65:BW65"/>
    <mergeCell ref="BX65:BY65"/>
    <mergeCell ref="BZ65:CA65"/>
    <mergeCell ref="CB65:CC65"/>
    <mergeCell ref="CD65:CE65"/>
    <mergeCell ref="CF65:CJ65"/>
    <mergeCell ref="CK65:CO65"/>
    <mergeCell ref="BN64:BO64"/>
    <mergeCell ref="BP64:BR64"/>
    <mergeCell ref="BS64:BT64"/>
    <mergeCell ref="BU64:BW64"/>
    <mergeCell ref="BX64:BY64"/>
    <mergeCell ref="BZ64:CA64"/>
    <mergeCell ref="CB64:CC64"/>
    <mergeCell ref="CD64:CE64"/>
    <mergeCell ref="CF64:CJ64"/>
    <mergeCell ref="BN63:BO63"/>
    <mergeCell ref="BP63:BR63"/>
    <mergeCell ref="BS63:BT63"/>
    <mergeCell ref="BU63:BW63"/>
    <mergeCell ref="BX63:BY63"/>
    <mergeCell ref="BZ63:CA63"/>
    <mergeCell ref="CB63:CC63"/>
    <mergeCell ref="CD63:CE63"/>
    <mergeCell ref="CF63:CO63"/>
    <mergeCell ref="BN61:BO61"/>
    <mergeCell ref="BP61:CO61"/>
    <mergeCell ref="BN62:BO62"/>
    <mergeCell ref="BP62:BR62"/>
    <mergeCell ref="BS62:BT62"/>
    <mergeCell ref="BU62:BW62"/>
    <mergeCell ref="BX62:BY62"/>
    <mergeCell ref="BZ62:CA62"/>
    <mergeCell ref="CB62:CC62"/>
    <mergeCell ref="CD62:CE62"/>
    <mergeCell ref="CF62:CJ62"/>
    <mergeCell ref="CK62:CO62"/>
    <mergeCell ref="CK59:CO59"/>
    <mergeCell ref="BN60:BO60"/>
    <mergeCell ref="BP60:BR60"/>
    <mergeCell ref="BS60:BT60"/>
    <mergeCell ref="BU60:BW60"/>
    <mergeCell ref="BX60:BY60"/>
    <mergeCell ref="BZ60:CA60"/>
    <mergeCell ref="CB60:CC60"/>
    <mergeCell ref="CD60:CE60"/>
    <mergeCell ref="CF60:CJ60"/>
    <mergeCell ref="CK60:CO60"/>
    <mergeCell ref="BN59:BO59"/>
    <mergeCell ref="BP59:BR59"/>
    <mergeCell ref="BS59:BT59"/>
    <mergeCell ref="BU59:BW59"/>
    <mergeCell ref="BX59:BY59"/>
    <mergeCell ref="BZ59:CA59"/>
    <mergeCell ref="CB59:CC59"/>
    <mergeCell ref="CD59:CE59"/>
    <mergeCell ref="CF59:CJ59"/>
    <mergeCell ref="CB57:CC57"/>
    <mergeCell ref="CD57:CE57"/>
    <mergeCell ref="CF57:CO57"/>
    <mergeCell ref="BN58:BO58"/>
    <mergeCell ref="BP58:BR58"/>
    <mergeCell ref="BS58:BT58"/>
    <mergeCell ref="BU58:BW58"/>
    <mergeCell ref="BX58:BY58"/>
    <mergeCell ref="BZ58:CA58"/>
    <mergeCell ref="CB58:CC58"/>
    <mergeCell ref="BN57:BO57"/>
    <mergeCell ref="BP57:BR57"/>
    <mergeCell ref="BS57:BT57"/>
    <mergeCell ref="BU57:BW57"/>
    <mergeCell ref="BX57:BY57"/>
    <mergeCell ref="BZ57:CA57"/>
    <mergeCell ref="CD58:CE58"/>
    <mergeCell ref="CF58:CJ58"/>
    <mergeCell ref="CK58:CO58"/>
    <mergeCell ref="BN56:BO56"/>
    <mergeCell ref="BP56:BR56"/>
    <mergeCell ref="BS56:BT56"/>
    <mergeCell ref="BU56:BW56"/>
    <mergeCell ref="BX56:BY56"/>
    <mergeCell ref="BZ56:CA56"/>
    <mergeCell ref="CB56:CC56"/>
    <mergeCell ref="CD56:CE56"/>
    <mergeCell ref="CF56:CO56"/>
    <mergeCell ref="BN54:BO54"/>
    <mergeCell ref="BP54:CO54"/>
    <mergeCell ref="BN55:BO55"/>
    <mergeCell ref="BP55:BR55"/>
    <mergeCell ref="BS55:BT55"/>
    <mergeCell ref="BU55:BW55"/>
    <mergeCell ref="BX55:BY55"/>
    <mergeCell ref="BZ55:CA55"/>
    <mergeCell ref="CB55:CC55"/>
    <mergeCell ref="CD55:CE55"/>
    <mergeCell ref="CF55:CO55"/>
    <mergeCell ref="BN53:BO53"/>
    <mergeCell ref="BP53:BR53"/>
    <mergeCell ref="BS53:BT53"/>
    <mergeCell ref="BU53:BW53"/>
    <mergeCell ref="BX53:BY53"/>
    <mergeCell ref="BZ53:CA53"/>
    <mergeCell ref="CB53:CC53"/>
    <mergeCell ref="CD53:CE53"/>
    <mergeCell ref="CF53:CO53"/>
    <mergeCell ref="BN52:BO52"/>
    <mergeCell ref="BP52:BR52"/>
    <mergeCell ref="BS52:BT52"/>
    <mergeCell ref="BU52:BW52"/>
    <mergeCell ref="BX52:BY52"/>
    <mergeCell ref="BZ52:CA52"/>
    <mergeCell ref="CB52:CC52"/>
    <mergeCell ref="CD52:CE52"/>
    <mergeCell ref="CF52:CO52"/>
    <mergeCell ref="CK50:CO50"/>
    <mergeCell ref="BN51:BO51"/>
    <mergeCell ref="BP51:BR51"/>
    <mergeCell ref="BS51:BT51"/>
    <mergeCell ref="BU51:BW51"/>
    <mergeCell ref="BX51:BY51"/>
    <mergeCell ref="BZ51:CA51"/>
    <mergeCell ref="CB51:CC51"/>
    <mergeCell ref="CD51:CE51"/>
    <mergeCell ref="CF51:CJ51"/>
    <mergeCell ref="CK51:CO51"/>
    <mergeCell ref="BN50:BO50"/>
    <mergeCell ref="BP50:BR50"/>
    <mergeCell ref="BS50:BT50"/>
    <mergeCell ref="BU50:BW50"/>
    <mergeCell ref="BX50:BY50"/>
    <mergeCell ref="BZ50:CA50"/>
    <mergeCell ref="CB50:CC50"/>
    <mergeCell ref="CD50:CE50"/>
    <mergeCell ref="CF50:CJ50"/>
    <mergeCell ref="BN49:BO49"/>
    <mergeCell ref="BP49:BR49"/>
    <mergeCell ref="BS49:BT49"/>
    <mergeCell ref="BU49:BW49"/>
    <mergeCell ref="BX49:BY49"/>
    <mergeCell ref="BZ49:CA49"/>
    <mergeCell ref="CB49:CC49"/>
    <mergeCell ref="CD49:CE49"/>
    <mergeCell ref="CF49:CO49"/>
    <mergeCell ref="CK46:CO46"/>
    <mergeCell ref="BN47:BO47"/>
    <mergeCell ref="BP47:CO47"/>
    <mergeCell ref="BN48:BO48"/>
    <mergeCell ref="BP48:BR48"/>
    <mergeCell ref="BS48:BT48"/>
    <mergeCell ref="BU48:BW48"/>
    <mergeCell ref="BX48:BY48"/>
    <mergeCell ref="BZ48:CA48"/>
    <mergeCell ref="CB48:CC48"/>
    <mergeCell ref="BU46:BW46"/>
    <mergeCell ref="BX46:BY46"/>
    <mergeCell ref="BZ46:CA46"/>
    <mergeCell ref="CB46:CC46"/>
    <mergeCell ref="CD46:CE46"/>
    <mergeCell ref="CF46:CJ46"/>
    <mergeCell ref="CD48:CE48"/>
    <mergeCell ref="CF48:CJ48"/>
    <mergeCell ref="CK48:CO48"/>
    <mergeCell ref="BN46:BO46"/>
    <mergeCell ref="BP46:BR46"/>
    <mergeCell ref="BS46:BT46"/>
    <mergeCell ref="AN25:AP25"/>
    <mergeCell ref="AQ25:AS25"/>
    <mergeCell ref="A26:AA26"/>
    <mergeCell ref="AK26:AM26"/>
    <mergeCell ref="AN26:AP26"/>
    <mergeCell ref="AQ26:AS26"/>
    <mergeCell ref="O25:P25"/>
    <mergeCell ref="Q25:R25"/>
    <mergeCell ref="S25:T25"/>
    <mergeCell ref="U25:V25"/>
    <mergeCell ref="X25:AB25"/>
    <mergeCell ref="AK25:AM25"/>
    <mergeCell ref="X24:AB24"/>
    <mergeCell ref="A25:B25"/>
    <mergeCell ref="C25:E25"/>
    <mergeCell ref="F25:G25"/>
    <mergeCell ref="H25:J25"/>
    <mergeCell ref="K25:L25"/>
    <mergeCell ref="M25:N25"/>
    <mergeCell ref="A24:B24"/>
    <mergeCell ref="C24:E24"/>
    <mergeCell ref="F24:G24"/>
    <mergeCell ref="H24:J24"/>
    <mergeCell ref="K24:L24"/>
    <mergeCell ref="M24:N24"/>
    <mergeCell ref="O24:P24"/>
    <mergeCell ref="Q24:R24"/>
    <mergeCell ref="S24:W24"/>
    <mergeCell ref="X22:AB22"/>
    <mergeCell ref="A23:B23"/>
    <mergeCell ref="C23:E23"/>
    <mergeCell ref="F23:G23"/>
    <mergeCell ref="H23:J23"/>
    <mergeCell ref="K23:L23"/>
    <mergeCell ref="M23:N23"/>
    <mergeCell ref="O23:P23"/>
    <mergeCell ref="Q23:R23"/>
    <mergeCell ref="S23:W23"/>
    <mergeCell ref="X23:AB23"/>
    <mergeCell ref="A22:B22"/>
    <mergeCell ref="C22:E22"/>
    <mergeCell ref="F22:G22"/>
    <mergeCell ref="H22:J22"/>
    <mergeCell ref="K22:L22"/>
    <mergeCell ref="M22:N22"/>
    <mergeCell ref="O22:P22"/>
    <mergeCell ref="Q22:R22"/>
    <mergeCell ref="S22:W22"/>
    <mergeCell ref="X20:AB20"/>
    <mergeCell ref="A21:B21"/>
    <mergeCell ref="C21:E21"/>
    <mergeCell ref="F21:G21"/>
    <mergeCell ref="H21:J21"/>
    <mergeCell ref="K21:L21"/>
    <mergeCell ref="M21:N21"/>
    <mergeCell ref="O21:P21"/>
    <mergeCell ref="Q21:R21"/>
    <mergeCell ref="S21:W21"/>
    <mergeCell ref="X21:AB21"/>
    <mergeCell ref="A20:B20"/>
    <mergeCell ref="C20:E20"/>
    <mergeCell ref="F20:G20"/>
    <mergeCell ref="H20:J20"/>
    <mergeCell ref="K20:L20"/>
    <mergeCell ref="M20:N20"/>
    <mergeCell ref="O20:P20"/>
    <mergeCell ref="Q20:R20"/>
    <mergeCell ref="S20:W20"/>
    <mergeCell ref="X18:AB18"/>
    <mergeCell ref="A19:B19"/>
    <mergeCell ref="C19:E19"/>
    <mergeCell ref="F19:G19"/>
    <mergeCell ref="H19:J19"/>
    <mergeCell ref="K19:L19"/>
    <mergeCell ref="M19:N19"/>
    <mergeCell ref="O19:P19"/>
    <mergeCell ref="Q19:R19"/>
    <mergeCell ref="S19:W19"/>
    <mergeCell ref="X19:AB19"/>
    <mergeCell ref="A18:B18"/>
    <mergeCell ref="C18:E18"/>
    <mergeCell ref="F18:G18"/>
    <mergeCell ref="H18:J18"/>
    <mergeCell ref="K18:L18"/>
    <mergeCell ref="M18:N18"/>
    <mergeCell ref="O18:P18"/>
    <mergeCell ref="Q18:R18"/>
    <mergeCell ref="S18:W18"/>
    <mergeCell ref="X16:AB16"/>
    <mergeCell ref="A17:B17"/>
    <mergeCell ref="C17:E17"/>
    <mergeCell ref="F17:G17"/>
    <mergeCell ref="H17:J17"/>
    <mergeCell ref="K17:L17"/>
    <mergeCell ref="M17:N17"/>
    <mergeCell ref="O17:P17"/>
    <mergeCell ref="Q17:R17"/>
    <mergeCell ref="S17:W17"/>
    <mergeCell ref="X17:AB17"/>
    <mergeCell ref="A16:B16"/>
    <mergeCell ref="C16:E16"/>
    <mergeCell ref="F16:G16"/>
    <mergeCell ref="H16:J16"/>
    <mergeCell ref="K16:L16"/>
    <mergeCell ref="M16:N16"/>
    <mergeCell ref="O16:P16"/>
    <mergeCell ref="Q16:R16"/>
    <mergeCell ref="S16:W16"/>
    <mergeCell ref="X14:AB14"/>
    <mergeCell ref="A15:B15"/>
    <mergeCell ref="C15:E15"/>
    <mergeCell ref="F15:G15"/>
    <mergeCell ref="H15:J15"/>
    <mergeCell ref="K15:L15"/>
    <mergeCell ref="M15:N15"/>
    <mergeCell ref="O15:P15"/>
    <mergeCell ref="Q15:R15"/>
    <mergeCell ref="S15:W15"/>
    <mergeCell ref="X15:AB15"/>
    <mergeCell ref="A14:B14"/>
    <mergeCell ref="C14:E14"/>
    <mergeCell ref="F14:G14"/>
    <mergeCell ref="H14:J14"/>
    <mergeCell ref="K14:L14"/>
    <mergeCell ref="M14:N14"/>
    <mergeCell ref="O14:P14"/>
    <mergeCell ref="Q14:R14"/>
    <mergeCell ref="S14:W14"/>
    <mergeCell ref="X12:AB12"/>
    <mergeCell ref="A13:B13"/>
    <mergeCell ref="C13:E13"/>
    <mergeCell ref="F13:G13"/>
    <mergeCell ref="H13:J13"/>
    <mergeCell ref="K13:L13"/>
    <mergeCell ref="M13:N13"/>
    <mergeCell ref="O13:P13"/>
    <mergeCell ref="Q13:R13"/>
    <mergeCell ref="S13:W13"/>
    <mergeCell ref="X13:AB13"/>
    <mergeCell ref="A12:B12"/>
    <mergeCell ref="C12:E12"/>
    <mergeCell ref="F12:G12"/>
    <mergeCell ref="H12:J12"/>
    <mergeCell ref="K12:L12"/>
    <mergeCell ref="M12:N12"/>
    <mergeCell ref="O12:P12"/>
    <mergeCell ref="Q12:R12"/>
    <mergeCell ref="S12:W12"/>
    <mergeCell ref="A6:B7"/>
    <mergeCell ref="X10:AB10"/>
    <mergeCell ref="A11:B11"/>
    <mergeCell ref="C11:E11"/>
    <mergeCell ref="F11:G11"/>
    <mergeCell ref="H11:J11"/>
    <mergeCell ref="K11:L11"/>
    <mergeCell ref="M11:N11"/>
    <mergeCell ref="O11:P11"/>
    <mergeCell ref="Q11:R11"/>
    <mergeCell ref="S11:W11"/>
    <mergeCell ref="X11:AB11"/>
    <mergeCell ref="A10:B10"/>
    <mergeCell ref="C10:E10"/>
    <mergeCell ref="F10:G10"/>
    <mergeCell ref="H10:J10"/>
    <mergeCell ref="K10:L10"/>
    <mergeCell ref="M10:N10"/>
    <mergeCell ref="O10:P10"/>
    <mergeCell ref="Q10:R10"/>
    <mergeCell ref="S10:W10"/>
    <mergeCell ref="O8:P8"/>
    <mergeCell ref="Q8:R8"/>
    <mergeCell ref="S8:W8"/>
    <mergeCell ref="X8:AB8"/>
    <mergeCell ref="A9:B9"/>
    <mergeCell ref="C9:E9"/>
    <mergeCell ref="F9:G9"/>
    <mergeCell ref="H9:J9"/>
    <mergeCell ref="K9:L9"/>
    <mergeCell ref="M9:N9"/>
    <mergeCell ref="A8:B8"/>
    <mergeCell ref="C8:E8"/>
    <mergeCell ref="F8:G8"/>
    <mergeCell ref="H8:J8"/>
    <mergeCell ref="K8:L8"/>
    <mergeCell ref="M8:N8"/>
    <mergeCell ref="O9:P9"/>
    <mergeCell ref="Q9:R9"/>
    <mergeCell ref="S9:W9"/>
    <mergeCell ref="X9:AB9"/>
    <mergeCell ref="C6:E7"/>
    <mergeCell ref="F6:L6"/>
    <mergeCell ref="M6:P6"/>
    <mergeCell ref="BH6:BH7"/>
    <mergeCell ref="BI6:BI7"/>
    <mergeCell ref="F7:G7"/>
    <mergeCell ref="H7:J7"/>
    <mergeCell ref="K7:L7"/>
    <mergeCell ref="M7:N7"/>
    <mergeCell ref="O7:P7"/>
    <mergeCell ref="AZ6:AZ7"/>
    <mergeCell ref="BA6:BA7"/>
    <mergeCell ref="BB6:BB7"/>
    <mergeCell ref="Q6:R7"/>
    <mergeCell ref="AN6:AN7"/>
    <mergeCell ref="AO6:AO7"/>
    <mergeCell ref="AP6:AP7"/>
    <mergeCell ref="X6:AB7"/>
    <mergeCell ref="AC6:AC7"/>
    <mergeCell ref="AD6:AD7"/>
    <mergeCell ref="AE6:AE7"/>
    <mergeCell ref="AF6:AF7"/>
    <mergeCell ref="AG6:AG7"/>
    <mergeCell ref="S6:W7"/>
    <mergeCell ref="AH5:AJ5"/>
    <mergeCell ref="AK5:AS5"/>
    <mergeCell ref="AQ6:AQ7"/>
    <mergeCell ref="AR6:AR7"/>
    <mergeCell ref="AS6:AS7"/>
    <mergeCell ref="AH6:AH7"/>
    <mergeCell ref="AI6:AI7"/>
    <mergeCell ref="AJ6:AJ7"/>
    <mergeCell ref="AK6:AK7"/>
    <mergeCell ref="AL6:AL7"/>
    <mergeCell ref="AM6:AM7"/>
    <mergeCell ref="AZ5:BB5"/>
    <mergeCell ref="D4:J4"/>
    <mergeCell ref="K4:M4"/>
    <mergeCell ref="N4:T4"/>
    <mergeCell ref="U4:W4"/>
    <mergeCell ref="AT6:AT7"/>
    <mergeCell ref="AU6:AU7"/>
    <mergeCell ref="AV6:AV7"/>
    <mergeCell ref="AW6:AW7"/>
    <mergeCell ref="AX6:AX7"/>
    <mergeCell ref="AY6:AY7"/>
    <mergeCell ref="A5:C5"/>
    <mergeCell ref="D5:T5"/>
    <mergeCell ref="A1:AB2"/>
    <mergeCell ref="BH1:BI4"/>
    <mergeCell ref="A3:C3"/>
    <mergeCell ref="D3:J3"/>
    <mergeCell ref="K3:M3"/>
    <mergeCell ref="N3:T3"/>
    <mergeCell ref="U3:W3"/>
    <mergeCell ref="X3:AB3"/>
    <mergeCell ref="AC3:AG4"/>
    <mergeCell ref="A4:C4"/>
    <mergeCell ref="X4:AB4"/>
    <mergeCell ref="U5:W5"/>
    <mergeCell ref="X5:AB5"/>
    <mergeCell ref="AC5:AG5"/>
    <mergeCell ref="AT5:AY5"/>
    <mergeCell ref="BC5:BG5"/>
  </mergeCells>
  <phoneticPr fontId="22" type="noConversion"/>
  <dataValidations count="2">
    <dataValidation type="list" allowBlank="1" showInputMessage="1" showErrorMessage="1" sqref="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IZ65541:JP65541 SV65541:TL65541 ACR65541:ADH65541 AMN65541:AND65541 AWJ65541:AWZ65541 BGF65541:BGV65541 BQB65541:BQR65541 BZX65541:CAN65541 CJT65541:CKJ65541 CTP65541:CUF65541 DDL65541:DEB65541 DNH65541:DNX65541 DXD65541:DXT65541 EGZ65541:EHP65541 EQV65541:ERL65541 FAR65541:FBH65541 FKN65541:FLD65541 FUJ65541:FUZ65541 GEF65541:GEV65541 GOB65541:GOR65541 GXX65541:GYN65541 HHT65541:HIJ65541 HRP65541:HSF65541 IBL65541:ICB65541 ILH65541:ILX65541 IVD65541:IVT65541 JEZ65541:JFP65541 JOV65541:JPL65541 JYR65541:JZH65541 KIN65541:KJD65541 KSJ65541:KSZ65541 LCF65541:LCV65541 LMB65541:LMR65541 LVX65541:LWN65541 MFT65541:MGJ65541 MPP65541:MQF65541 MZL65541:NAB65541 NJH65541:NJX65541 NTD65541:NTT65541 OCZ65541:ODP65541 OMV65541:ONL65541 OWR65541:OXH65541 PGN65541:PHD65541 PQJ65541:PQZ65541 QAF65541:QAV65541 QKB65541:QKR65541 QTX65541:QUN65541 RDT65541:REJ65541 RNP65541:ROF65541 RXL65541:RYB65541 SHH65541:SHX65541 SRD65541:SRT65541 TAZ65541:TBP65541 TKV65541:TLL65541 TUR65541:TVH65541 UEN65541:UFD65541 UOJ65541:UOZ65541 UYF65541:UYV65541 VIB65541:VIR65541 VRX65541:VSN65541 WBT65541:WCJ65541 WLP65541:WMF65541 WVL65541:WWB65541 IZ131077:JP131077 SV131077:TL131077 ACR131077:ADH131077 AMN131077:AND131077 AWJ131077:AWZ131077 BGF131077:BGV131077 BQB131077:BQR131077 BZX131077:CAN131077 CJT131077:CKJ131077 CTP131077:CUF131077 DDL131077:DEB131077 DNH131077:DNX131077 DXD131077:DXT131077 EGZ131077:EHP131077 EQV131077:ERL131077 FAR131077:FBH131077 FKN131077:FLD131077 FUJ131077:FUZ131077 GEF131077:GEV131077 GOB131077:GOR131077 GXX131077:GYN131077 HHT131077:HIJ131077 HRP131077:HSF131077 IBL131077:ICB131077 ILH131077:ILX131077 IVD131077:IVT131077 JEZ131077:JFP131077 JOV131077:JPL131077 JYR131077:JZH131077 KIN131077:KJD131077 KSJ131077:KSZ131077 LCF131077:LCV131077 LMB131077:LMR131077 LVX131077:LWN131077 MFT131077:MGJ131077 MPP131077:MQF131077 MZL131077:NAB131077 NJH131077:NJX131077 NTD131077:NTT131077 OCZ131077:ODP131077 OMV131077:ONL131077 OWR131077:OXH131077 PGN131077:PHD131077 PQJ131077:PQZ131077 QAF131077:QAV131077 QKB131077:QKR131077 QTX131077:QUN131077 RDT131077:REJ131077 RNP131077:ROF131077 RXL131077:RYB131077 SHH131077:SHX131077 SRD131077:SRT131077 TAZ131077:TBP131077 TKV131077:TLL131077 TUR131077:TVH131077 UEN131077:UFD131077 UOJ131077:UOZ131077 UYF131077:UYV131077 VIB131077:VIR131077 VRX131077:VSN131077 WBT131077:WCJ131077 WLP131077:WMF131077 WVL131077:WWB131077 IZ196613:JP196613 SV196613:TL196613 ACR196613:ADH196613 AMN196613:AND196613 AWJ196613:AWZ196613 BGF196613:BGV196613 BQB196613:BQR196613 BZX196613:CAN196613 CJT196613:CKJ196613 CTP196613:CUF196613 DDL196613:DEB196613 DNH196613:DNX196613 DXD196613:DXT196613 EGZ196613:EHP196613 EQV196613:ERL196613 FAR196613:FBH196613 FKN196613:FLD196613 FUJ196613:FUZ196613 GEF196613:GEV196613 GOB196613:GOR196613 GXX196613:GYN196613 HHT196613:HIJ196613 HRP196613:HSF196613 IBL196613:ICB196613 ILH196613:ILX196613 IVD196613:IVT196613 JEZ196613:JFP196613 JOV196613:JPL196613 JYR196613:JZH196613 KIN196613:KJD196613 KSJ196613:KSZ196613 LCF196613:LCV196613 LMB196613:LMR196613 LVX196613:LWN196613 MFT196613:MGJ196613 MPP196613:MQF196613 MZL196613:NAB196613 NJH196613:NJX196613 NTD196613:NTT196613 OCZ196613:ODP196613 OMV196613:ONL196613 OWR196613:OXH196613 PGN196613:PHD196613 PQJ196613:PQZ196613 QAF196613:QAV196613 QKB196613:QKR196613 QTX196613:QUN196613 RDT196613:REJ196613 RNP196613:ROF196613 RXL196613:RYB196613 SHH196613:SHX196613 SRD196613:SRT196613 TAZ196613:TBP196613 TKV196613:TLL196613 TUR196613:TVH196613 UEN196613:UFD196613 UOJ196613:UOZ196613 UYF196613:UYV196613 VIB196613:VIR196613 VRX196613:VSN196613 WBT196613:WCJ196613 WLP196613:WMF196613 WVL196613:WWB196613 IZ262149:JP262149 SV262149:TL262149 ACR262149:ADH262149 AMN262149:AND262149 AWJ262149:AWZ262149 BGF262149:BGV262149 BQB262149:BQR262149 BZX262149:CAN262149 CJT262149:CKJ262149 CTP262149:CUF262149 DDL262149:DEB262149 DNH262149:DNX262149 DXD262149:DXT262149 EGZ262149:EHP262149 EQV262149:ERL262149 FAR262149:FBH262149 FKN262149:FLD262149 FUJ262149:FUZ262149 GEF262149:GEV262149 GOB262149:GOR262149 GXX262149:GYN262149 HHT262149:HIJ262149 HRP262149:HSF262149 IBL262149:ICB262149 ILH262149:ILX262149 IVD262149:IVT262149 JEZ262149:JFP262149 JOV262149:JPL262149 JYR262149:JZH262149 KIN262149:KJD262149 KSJ262149:KSZ262149 LCF262149:LCV262149 LMB262149:LMR262149 LVX262149:LWN262149 MFT262149:MGJ262149 MPP262149:MQF262149 MZL262149:NAB262149 NJH262149:NJX262149 NTD262149:NTT262149 OCZ262149:ODP262149 OMV262149:ONL262149 OWR262149:OXH262149 PGN262149:PHD262149 PQJ262149:PQZ262149 QAF262149:QAV262149 QKB262149:QKR262149 QTX262149:QUN262149 RDT262149:REJ262149 RNP262149:ROF262149 RXL262149:RYB262149 SHH262149:SHX262149 SRD262149:SRT262149 TAZ262149:TBP262149 TKV262149:TLL262149 TUR262149:TVH262149 UEN262149:UFD262149 UOJ262149:UOZ262149 UYF262149:UYV262149 VIB262149:VIR262149 VRX262149:VSN262149 WBT262149:WCJ262149 WLP262149:WMF262149 WVL262149:WWB262149 IZ327685:JP327685 SV327685:TL327685 ACR327685:ADH327685 AMN327685:AND327685 AWJ327685:AWZ327685 BGF327685:BGV327685 BQB327685:BQR327685 BZX327685:CAN327685 CJT327685:CKJ327685 CTP327685:CUF327685 DDL327685:DEB327685 DNH327685:DNX327685 DXD327685:DXT327685 EGZ327685:EHP327685 EQV327685:ERL327685 FAR327685:FBH327685 FKN327685:FLD327685 FUJ327685:FUZ327685 GEF327685:GEV327685 GOB327685:GOR327685 GXX327685:GYN327685 HHT327685:HIJ327685 HRP327685:HSF327685 IBL327685:ICB327685 ILH327685:ILX327685 IVD327685:IVT327685 JEZ327685:JFP327685 JOV327685:JPL327685 JYR327685:JZH327685 KIN327685:KJD327685 KSJ327685:KSZ327685 LCF327685:LCV327685 LMB327685:LMR327685 LVX327685:LWN327685 MFT327685:MGJ327685 MPP327685:MQF327685 MZL327685:NAB327685 NJH327685:NJX327685 NTD327685:NTT327685 OCZ327685:ODP327685 OMV327685:ONL327685 OWR327685:OXH327685 PGN327685:PHD327685 PQJ327685:PQZ327685 QAF327685:QAV327685 QKB327685:QKR327685 QTX327685:QUN327685 RDT327685:REJ327685 RNP327685:ROF327685 RXL327685:RYB327685 SHH327685:SHX327685 SRD327685:SRT327685 TAZ327685:TBP327685 TKV327685:TLL327685 TUR327685:TVH327685 UEN327685:UFD327685 UOJ327685:UOZ327685 UYF327685:UYV327685 VIB327685:VIR327685 VRX327685:VSN327685 WBT327685:WCJ327685 WLP327685:WMF327685 WVL327685:WWB327685 IZ393221:JP393221 SV393221:TL393221 ACR393221:ADH393221 AMN393221:AND393221 AWJ393221:AWZ393221 BGF393221:BGV393221 BQB393221:BQR393221 BZX393221:CAN393221 CJT393221:CKJ393221 CTP393221:CUF393221 DDL393221:DEB393221 DNH393221:DNX393221 DXD393221:DXT393221 EGZ393221:EHP393221 EQV393221:ERL393221 FAR393221:FBH393221 FKN393221:FLD393221 FUJ393221:FUZ393221 GEF393221:GEV393221 GOB393221:GOR393221 GXX393221:GYN393221 HHT393221:HIJ393221 HRP393221:HSF393221 IBL393221:ICB393221 ILH393221:ILX393221 IVD393221:IVT393221 JEZ393221:JFP393221 JOV393221:JPL393221 JYR393221:JZH393221 KIN393221:KJD393221 KSJ393221:KSZ393221 LCF393221:LCV393221 LMB393221:LMR393221 LVX393221:LWN393221 MFT393221:MGJ393221 MPP393221:MQF393221 MZL393221:NAB393221 NJH393221:NJX393221 NTD393221:NTT393221 OCZ393221:ODP393221 OMV393221:ONL393221 OWR393221:OXH393221 PGN393221:PHD393221 PQJ393221:PQZ393221 QAF393221:QAV393221 QKB393221:QKR393221 QTX393221:QUN393221 RDT393221:REJ393221 RNP393221:ROF393221 RXL393221:RYB393221 SHH393221:SHX393221 SRD393221:SRT393221 TAZ393221:TBP393221 TKV393221:TLL393221 TUR393221:TVH393221 UEN393221:UFD393221 UOJ393221:UOZ393221 UYF393221:UYV393221 VIB393221:VIR393221 VRX393221:VSN393221 WBT393221:WCJ393221 WLP393221:WMF393221 WVL393221:WWB393221 IZ458757:JP458757 SV458757:TL458757 ACR458757:ADH458757 AMN458757:AND458757 AWJ458757:AWZ458757 BGF458757:BGV458757 BQB458757:BQR458757 BZX458757:CAN458757 CJT458757:CKJ458757 CTP458757:CUF458757 DDL458757:DEB458757 DNH458757:DNX458757 DXD458757:DXT458757 EGZ458757:EHP458757 EQV458757:ERL458757 FAR458757:FBH458757 FKN458757:FLD458757 FUJ458757:FUZ458757 GEF458757:GEV458757 GOB458757:GOR458757 GXX458757:GYN458757 HHT458757:HIJ458757 HRP458757:HSF458757 IBL458757:ICB458757 ILH458757:ILX458757 IVD458757:IVT458757 JEZ458757:JFP458757 JOV458757:JPL458757 JYR458757:JZH458757 KIN458757:KJD458757 KSJ458757:KSZ458757 LCF458757:LCV458757 LMB458757:LMR458757 LVX458757:LWN458757 MFT458757:MGJ458757 MPP458757:MQF458757 MZL458757:NAB458757 NJH458757:NJX458757 NTD458757:NTT458757 OCZ458757:ODP458757 OMV458757:ONL458757 OWR458757:OXH458757 PGN458757:PHD458757 PQJ458757:PQZ458757 QAF458757:QAV458757 QKB458757:QKR458757 QTX458757:QUN458757 RDT458757:REJ458757 RNP458757:ROF458757 RXL458757:RYB458757 SHH458757:SHX458757 SRD458757:SRT458757 TAZ458757:TBP458757 TKV458757:TLL458757 TUR458757:TVH458757 UEN458757:UFD458757 UOJ458757:UOZ458757 UYF458757:UYV458757 VIB458757:VIR458757 VRX458757:VSN458757 WBT458757:WCJ458757 WLP458757:WMF458757 WVL458757:WWB458757 IZ524293:JP524293 SV524293:TL524293 ACR524293:ADH524293 AMN524293:AND524293 AWJ524293:AWZ524293 BGF524293:BGV524293 BQB524293:BQR524293 BZX524293:CAN524293 CJT524293:CKJ524293 CTP524293:CUF524293 DDL524293:DEB524293 DNH524293:DNX524293 DXD524293:DXT524293 EGZ524293:EHP524293 EQV524293:ERL524293 FAR524293:FBH524293 FKN524293:FLD524293 FUJ524293:FUZ524293 GEF524293:GEV524293 GOB524293:GOR524293 GXX524293:GYN524293 HHT524293:HIJ524293 HRP524293:HSF524293 IBL524293:ICB524293 ILH524293:ILX524293 IVD524293:IVT524293 JEZ524293:JFP524293 JOV524293:JPL524293 JYR524293:JZH524293 KIN524293:KJD524293 KSJ524293:KSZ524293 LCF524293:LCV524293 LMB524293:LMR524293 LVX524293:LWN524293 MFT524293:MGJ524293 MPP524293:MQF524293 MZL524293:NAB524293 NJH524293:NJX524293 NTD524293:NTT524293 OCZ524293:ODP524293 OMV524293:ONL524293 OWR524293:OXH524293 PGN524293:PHD524293 PQJ524293:PQZ524293 QAF524293:QAV524293 QKB524293:QKR524293 QTX524293:QUN524293 RDT524293:REJ524293 RNP524293:ROF524293 RXL524293:RYB524293 SHH524293:SHX524293 SRD524293:SRT524293 TAZ524293:TBP524293 TKV524293:TLL524293 TUR524293:TVH524293 UEN524293:UFD524293 UOJ524293:UOZ524293 UYF524293:UYV524293 VIB524293:VIR524293 VRX524293:VSN524293 WBT524293:WCJ524293 WLP524293:WMF524293 WVL524293:WWB524293 IZ589829:JP589829 SV589829:TL589829 ACR589829:ADH589829 AMN589829:AND589829 AWJ589829:AWZ589829 BGF589829:BGV589829 BQB589829:BQR589829 BZX589829:CAN589829 CJT589829:CKJ589829 CTP589829:CUF589829 DDL589829:DEB589829 DNH589829:DNX589829 DXD589829:DXT589829 EGZ589829:EHP589829 EQV589829:ERL589829 FAR589829:FBH589829 FKN589829:FLD589829 FUJ589829:FUZ589829 GEF589829:GEV589829 GOB589829:GOR589829 GXX589829:GYN589829 HHT589829:HIJ589829 HRP589829:HSF589829 IBL589829:ICB589829 ILH589829:ILX589829 IVD589829:IVT589829 JEZ589829:JFP589829 JOV589829:JPL589829 JYR589829:JZH589829 KIN589829:KJD589829 KSJ589829:KSZ589829 LCF589829:LCV589829 LMB589829:LMR589829 LVX589829:LWN589829 MFT589829:MGJ589829 MPP589829:MQF589829 MZL589829:NAB589829 NJH589829:NJX589829 NTD589829:NTT589829 OCZ589829:ODP589829 OMV589829:ONL589829 OWR589829:OXH589829 PGN589829:PHD589829 PQJ589829:PQZ589829 QAF589829:QAV589829 QKB589829:QKR589829 QTX589829:QUN589829 RDT589829:REJ589829 RNP589829:ROF589829 RXL589829:RYB589829 SHH589829:SHX589829 SRD589829:SRT589829 TAZ589829:TBP589829 TKV589829:TLL589829 TUR589829:TVH589829 UEN589829:UFD589829 UOJ589829:UOZ589829 UYF589829:UYV589829 VIB589829:VIR589829 VRX589829:VSN589829 WBT589829:WCJ589829 WLP589829:WMF589829 WVL589829:WWB589829 IZ655365:JP655365 SV655365:TL655365 ACR655365:ADH655365 AMN655365:AND655365 AWJ655365:AWZ655365 BGF655365:BGV655365 BQB655365:BQR655365 BZX655365:CAN655365 CJT655365:CKJ655365 CTP655365:CUF655365 DDL655365:DEB655365 DNH655365:DNX655365 DXD655365:DXT655365 EGZ655365:EHP655365 EQV655365:ERL655365 FAR655365:FBH655365 FKN655365:FLD655365 FUJ655365:FUZ655365 GEF655365:GEV655365 GOB655365:GOR655365 GXX655365:GYN655365 HHT655365:HIJ655365 HRP655365:HSF655365 IBL655365:ICB655365 ILH655365:ILX655365 IVD655365:IVT655365 JEZ655365:JFP655365 JOV655365:JPL655365 JYR655365:JZH655365 KIN655365:KJD655365 KSJ655365:KSZ655365 LCF655365:LCV655365 LMB655365:LMR655365 LVX655365:LWN655365 MFT655365:MGJ655365 MPP655365:MQF655365 MZL655365:NAB655365 NJH655365:NJX655365 NTD655365:NTT655365 OCZ655365:ODP655365 OMV655365:ONL655365 OWR655365:OXH655365 PGN655365:PHD655365 PQJ655365:PQZ655365 QAF655365:QAV655365 QKB655365:QKR655365 QTX655365:QUN655365 RDT655365:REJ655365 RNP655365:ROF655365 RXL655365:RYB655365 SHH655365:SHX655365 SRD655365:SRT655365 TAZ655365:TBP655365 TKV655365:TLL655365 TUR655365:TVH655365 UEN655365:UFD655365 UOJ655365:UOZ655365 UYF655365:UYV655365 VIB655365:VIR655365 VRX655365:VSN655365 WBT655365:WCJ655365 WLP655365:WMF655365 WVL655365:WWB655365 IZ720901:JP720901 SV720901:TL720901 ACR720901:ADH720901 AMN720901:AND720901 AWJ720901:AWZ720901 BGF720901:BGV720901 BQB720901:BQR720901 BZX720901:CAN720901 CJT720901:CKJ720901 CTP720901:CUF720901 DDL720901:DEB720901 DNH720901:DNX720901 DXD720901:DXT720901 EGZ720901:EHP720901 EQV720901:ERL720901 FAR720901:FBH720901 FKN720901:FLD720901 FUJ720901:FUZ720901 GEF720901:GEV720901 GOB720901:GOR720901 GXX720901:GYN720901 HHT720901:HIJ720901 HRP720901:HSF720901 IBL720901:ICB720901 ILH720901:ILX720901 IVD720901:IVT720901 JEZ720901:JFP720901 JOV720901:JPL720901 JYR720901:JZH720901 KIN720901:KJD720901 KSJ720901:KSZ720901 LCF720901:LCV720901 LMB720901:LMR720901 LVX720901:LWN720901 MFT720901:MGJ720901 MPP720901:MQF720901 MZL720901:NAB720901 NJH720901:NJX720901 NTD720901:NTT720901 OCZ720901:ODP720901 OMV720901:ONL720901 OWR720901:OXH720901 PGN720901:PHD720901 PQJ720901:PQZ720901 QAF720901:QAV720901 QKB720901:QKR720901 QTX720901:QUN720901 RDT720901:REJ720901 RNP720901:ROF720901 RXL720901:RYB720901 SHH720901:SHX720901 SRD720901:SRT720901 TAZ720901:TBP720901 TKV720901:TLL720901 TUR720901:TVH720901 UEN720901:UFD720901 UOJ720901:UOZ720901 UYF720901:UYV720901 VIB720901:VIR720901 VRX720901:VSN720901 WBT720901:WCJ720901 WLP720901:WMF720901 WVL720901:WWB720901 IZ786437:JP786437 SV786437:TL786437 ACR786437:ADH786437 AMN786437:AND786437 AWJ786437:AWZ786437 BGF786437:BGV786437 BQB786437:BQR786437 BZX786437:CAN786437 CJT786437:CKJ786437 CTP786437:CUF786437 DDL786437:DEB786437 DNH786437:DNX786437 DXD786437:DXT786437 EGZ786437:EHP786437 EQV786437:ERL786437 FAR786437:FBH786437 FKN786437:FLD786437 FUJ786437:FUZ786437 GEF786437:GEV786437 GOB786437:GOR786437 GXX786437:GYN786437 HHT786437:HIJ786437 HRP786437:HSF786437 IBL786437:ICB786437 ILH786437:ILX786437 IVD786437:IVT786437 JEZ786437:JFP786437 JOV786437:JPL786437 JYR786437:JZH786437 KIN786437:KJD786437 KSJ786437:KSZ786437 LCF786437:LCV786437 LMB786437:LMR786437 LVX786437:LWN786437 MFT786437:MGJ786437 MPP786437:MQF786437 MZL786437:NAB786437 NJH786437:NJX786437 NTD786437:NTT786437 OCZ786437:ODP786437 OMV786437:ONL786437 OWR786437:OXH786437 PGN786437:PHD786437 PQJ786437:PQZ786437 QAF786437:QAV786437 QKB786437:QKR786437 QTX786437:QUN786437 RDT786437:REJ786437 RNP786437:ROF786437 RXL786437:RYB786437 SHH786437:SHX786437 SRD786437:SRT786437 TAZ786437:TBP786437 TKV786437:TLL786437 TUR786437:TVH786437 UEN786437:UFD786437 UOJ786437:UOZ786437 UYF786437:UYV786437 VIB786437:VIR786437 VRX786437:VSN786437 WBT786437:WCJ786437 WLP786437:WMF786437 WVL786437:WWB786437 IZ851973:JP851973 SV851973:TL851973 ACR851973:ADH851973 AMN851973:AND851973 AWJ851973:AWZ851973 BGF851973:BGV851973 BQB851973:BQR851973 BZX851973:CAN851973 CJT851973:CKJ851973 CTP851973:CUF851973 DDL851973:DEB851973 DNH851973:DNX851973 DXD851973:DXT851973 EGZ851973:EHP851973 EQV851973:ERL851973 FAR851973:FBH851973 FKN851973:FLD851973 FUJ851973:FUZ851973 GEF851973:GEV851973 GOB851973:GOR851973 GXX851973:GYN851973 HHT851973:HIJ851973 HRP851973:HSF851973 IBL851973:ICB851973 ILH851973:ILX851973 IVD851973:IVT851973 JEZ851973:JFP851973 JOV851973:JPL851973 JYR851973:JZH851973 KIN851973:KJD851973 KSJ851973:KSZ851973 LCF851973:LCV851973 LMB851973:LMR851973 LVX851973:LWN851973 MFT851973:MGJ851973 MPP851973:MQF851973 MZL851973:NAB851973 NJH851973:NJX851973 NTD851973:NTT851973 OCZ851973:ODP851973 OMV851973:ONL851973 OWR851973:OXH851973 PGN851973:PHD851973 PQJ851973:PQZ851973 QAF851973:QAV851973 QKB851973:QKR851973 QTX851973:QUN851973 RDT851973:REJ851973 RNP851973:ROF851973 RXL851973:RYB851973 SHH851973:SHX851973 SRD851973:SRT851973 TAZ851973:TBP851973 TKV851973:TLL851973 TUR851973:TVH851973 UEN851973:UFD851973 UOJ851973:UOZ851973 UYF851973:UYV851973 VIB851973:VIR851973 VRX851973:VSN851973 WBT851973:WCJ851973 WLP851973:WMF851973 WVL851973:WWB851973 IZ917509:JP917509 SV917509:TL917509 ACR917509:ADH917509 AMN917509:AND917509 AWJ917509:AWZ917509 BGF917509:BGV917509 BQB917509:BQR917509 BZX917509:CAN917509 CJT917509:CKJ917509 CTP917509:CUF917509 DDL917509:DEB917509 DNH917509:DNX917509 DXD917509:DXT917509 EGZ917509:EHP917509 EQV917509:ERL917509 FAR917509:FBH917509 FKN917509:FLD917509 FUJ917509:FUZ917509 GEF917509:GEV917509 GOB917509:GOR917509 GXX917509:GYN917509 HHT917509:HIJ917509 HRP917509:HSF917509 IBL917509:ICB917509 ILH917509:ILX917509 IVD917509:IVT917509 JEZ917509:JFP917509 JOV917509:JPL917509 JYR917509:JZH917509 KIN917509:KJD917509 KSJ917509:KSZ917509 LCF917509:LCV917509 LMB917509:LMR917509 LVX917509:LWN917509 MFT917509:MGJ917509 MPP917509:MQF917509 MZL917509:NAB917509 NJH917509:NJX917509 NTD917509:NTT917509 OCZ917509:ODP917509 OMV917509:ONL917509 OWR917509:OXH917509 PGN917509:PHD917509 PQJ917509:PQZ917509 QAF917509:QAV917509 QKB917509:QKR917509 QTX917509:QUN917509 RDT917509:REJ917509 RNP917509:ROF917509 RXL917509:RYB917509 SHH917509:SHX917509 SRD917509:SRT917509 TAZ917509:TBP917509 TKV917509:TLL917509 TUR917509:TVH917509 UEN917509:UFD917509 UOJ917509:UOZ917509 UYF917509:UYV917509 VIB917509:VIR917509 VRX917509:VSN917509 WBT917509:WCJ917509 WLP917509:WMF917509 WVL917509:WWB917509 IZ983045:JP983045 SV983045:TL983045 ACR983045:ADH983045 AMN983045:AND983045 AWJ983045:AWZ983045 BGF983045:BGV983045 BQB983045:BQR983045 BZX983045:CAN983045 CJT983045:CKJ983045 CTP983045:CUF983045 DDL983045:DEB983045 DNH983045:DNX983045 DXD983045:DXT983045 EGZ983045:EHP983045 EQV983045:ERL983045 FAR983045:FBH983045 FKN983045:FLD983045 FUJ983045:FUZ983045 GEF983045:GEV983045 GOB983045:GOR983045 GXX983045:GYN983045 HHT983045:HIJ983045 HRP983045:HSF983045 IBL983045:ICB983045 ILH983045:ILX983045 IVD983045:IVT983045 JEZ983045:JFP983045 JOV983045:JPL983045 JYR983045:JZH983045 KIN983045:KJD983045 KSJ983045:KSZ983045 LCF983045:LCV983045 LMB983045:LMR983045 LVX983045:LWN983045 MFT983045:MGJ983045 MPP983045:MQF983045 MZL983045:NAB983045 NJH983045:NJX983045 NTD983045:NTT983045 OCZ983045:ODP983045 OMV983045:ONL983045 OWR983045:OXH983045 PGN983045:PHD983045 PQJ983045:PQZ983045 QAF983045:QAV983045 QKB983045:QKR983045 QTX983045:QUN983045 RDT983045:REJ983045 RNP983045:ROF983045 RXL983045:RYB983045 SHH983045:SHX983045 SRD983045:SRT983045 TAZ983045:TBP983045 TKV983045:TLL983045 TUR983045:TVH983045 UEN983045:UFD983045 UOJ983045:UOZ983045 UYF983045:UYV983045 VIB983045:VIR983045 VRX983045:VSN983045 WBT983045:WCJ983045 WLP983045:WMF983045 WVL983045:WWB983045 D5:T5 D65541:T65541 D131077:T131077 D196613:T196613 D262149:T262149 D327685:T327685 D393221:T393221 D458757:T458757 D524293:T524293 D589829:T589829 D655365:T655365 D720901:T720901 D786437:T786437 D851973:T851973 D917509:T917509 D983045:T983045">
      <formula1>$E$30:$E$42</formula1>
    </dataValidation>
    <dataValidation type="list" allowBlank="1" showInputMessage="1" showErrorMessage="1" sqref="S8:W24">
      <formula1>$AD$32:$AD$39</formula1>
    </dataValidation>
  </dataValidations>
  <pageMargins left="0.31496062992125984" right="0.31496062992125984" top="0.74803149606299213" bottom="0.74803149606299213" header="0.31496062992125984" footer="0.31496062992125984"/>
  <pageSetup paperSize="9" scale="92" orientation="portrait" r:id="rId1"/>
  <headerFooter>
    <oddFooter>&amp;L&amp;"华文行楷,加粗"&amp;16
&amp;"-,常规"&amp;11
制单：
日期：&amp;C审核：
日期：</oddFooter>
  </headerFooter>
</worksheet>
</file>

<file path=xl/worksheets/sheet4.xml><?xml version="1.0" encoding="utf-8"?>
<worksheet xmlns="http://schemas.openxmlformats.org/spreadsheetml/2006/main" xmlns:r="http://schemas.openxmlformats.org/officeDocument/2006/relationships">
  <dimension ref="A1:AI209"/>
  <sheetViews>
    <sheetView showWhiteSpace="0" view="pageBreakPreview" zoomScaleSheetLayoutView="100" workbookViewId="0">
      <selection activeCell="N19" sqref="N19"/>
    </sheetView>
  </sheetViews>
  <sheetFormatPr defaultRowHeight="16.5"/>
  <cols>
    <col min="1" max="3" width="3.125" style="285" customWidth="1"/>
    <col min="4" max="4" width="17.125" style="285" customWidth="1"/>
    <col min="5" max="5" width="10.625" style="285" customWidth="1"/>
    <col min="6" max="6" width="6.625" style="285" customWidth="1"/>
    <col min="7" max="7" width="3.625" style="285" customWidth="1"/>
    <col min="8" max="8" width="6.625" style="285" customWidth="1"/>
    <col min="9" max="9" width="2.625" style="285" customWidth="1"/>
    <col min="10" max="12" width="3.125" style="285" customWidth="1"/>
    <col min="13" max="13" width="17.125" style="285" customWidth="1"/>
    <col min="14" max="14" width="10.625" style="285" customWidth="1"/>
    <col min="15" max="15" width="6.625" style="285" customWidth="1"/>
    <col min="16" max="16" width="3.625" style="285" customWidth="1"/>
    <col min="17" max="17" width="6.625" style="285" customWidth="1"/>
    <col min="18" max="18" width="12.75" style="284" customWidth="1"/>
    <col min="19" max="19" width="19.75" style="284" customWidth="1"/>
    <col min="20" max="20" width="13.5" style="284" customWidth="1"/>
    <col min="21" max="21" width="11.5" style="284" customWidth="1"/>
    <col min="22" max="22" width="12" style="284" customWidth="1"/>
    <col min="23" max="35" width="9" style="284"/>
    <col min="36" max="258" width="9" style="285"/>
    <col min="259" max="259" width="2.875" style="285" customWidth="1"/>
    <col min="260" max="261" width="3.125" style="285" customWidth="1"/>
    <col min="262" max="262" width="19.75" style="285" customWidth="1"/>
    <col min="263" max="263" width="12.875" style="285" customWidth="1"/>
    <col min="264" max="264" width="5.75" style="285" customWidth="1"/>
    <col min="265" max="265" width="3.75" style="285" customWidth="1"/>
    <col min="266" max="266" width="8.125" style="285" customWidth="1"/>
    <col min="267" max="267" width="2.5" style="285" customWidth="1"/>
    <col min="268" max="268" width="2.75" style="285" customWidth="1"/>
    <col min="269" max="269" width="11.375" style="285" customWidth="1"/>
    <col min="270" max="270" width="12.875" style="285" customWidth="1"/>
    <col min="271" max="271" width="5.625" style="285" customWidth="1"/>
    <col min="272" max="272" width="4" style="285" customWidth="1"/>
    <col min="273" max="273" width="8.125" style="285" customWidth="1"/>
    <col min="274" max="274" width="12.75" style="285" customWidth="1"/>
    <col min="275" max="275" width="19.75" style="285" customWidth="1"/>
    <col min="276" max="276" width="10.5" style="285" customWidth="1"/>
    <col min="277" max="277" width="11.5" style="285" customWidth="1"/>
    <col min="278" max="278" width="12" style="285" customWidth="1"/>
    <col min="279" max="514" width="9" style="285"/>
    <col min="515" max="515" width="2.875" style="285" customWidth="1"/>
    <col min="516" max="517" width="3.125" style="285" customWidth="1"/>
    <col min="518" max="518" width="19.75" style="285" customWidth="1"/>
    <col min="519" max="519" width="12.875" style="285" customWidth="1"/>
    <col min="520" max="520" width="5.75" style="285" customWidth="1"/>
    <col min="521" max="521" width="3.75" style="285" customWidth="1"/>
    <col min="522" max="522" width="8.125" style="285" customWidth="1"/>
    <col min="523" max="523" width="2.5" style="285" customWidth="1"/>
    <col min="524" max="524" width="2.75" style="285" customWidth="1"/>
    <col min="525" max="525" width="11.375" style="285" customWidth="1"/>
    <col min="526" max="526" width="12.875" style="285" customWidth="1"/>
    <col min="527" max="527" width="5.625" style="285" customWidth="1"/>
    <col min="528" max="528" width="4" style="285" customWidth="1"/>
    <col min="529" max="529" width="8.125" style="285" customWidth="1"/>
    <col min="530" max="530" width="12.75" style="285" customWidth="1"/>
    <col min="531" max="531" width="19.75" style="285" customWidth="1"/>
    <col min="532" max="532" width="10.5" style="285" customWidth="1"/>
    <col min="533" max="533" width="11.5" style="285" customWidth="1"/>
    <col min="534" max="534" width="12" style="285" customWidth="1"/>
    <col min="535" max="770" width="9" style="285"/>
    <col min="771" max="771" width="2.875" style="285" customWidth="1"/>
    <col min="772" max="773" width="3.125" style="285" customWidth="1"/>
    <col min="774" max="774" width="19.75" style="285" customWidth="1"/>
    <col min="775" max="775" width="12.875" style="285" customWidth="1"/>
    <col min="776" max="776" width="5.75" style="285" customWidth="1"/>
    <col min="777" max="777" width="3.75" style="285" customWidth="1"/>
    <col min="778" max="778" width="8.125" style="285" customWidth="1"/>
    <col min="779" max="779" width="2.5" style="285" customWidth="1"/>
    <col min="780" max="780" width="2.75" style="285" customWidth="1"/>
    <col min="781" max="781" width="11.375" style="285" customWidth="1"/>
    <col min="782" max="782" width="12.875" style="285" customWidth="1"/>
    <col min="783" max="783" width="5.625" style="285" customWidth="1"/>
    <col min="784" max="784" width="4" style="285" customWidth="1"/>
    <col min="785" max="785" width="8.125" style="285" customWidth="1"/>
    <col min="786" max="786" width="12.75" style="285" customWidth="1"/>
    <col min="787" max="787" width="19.75" style="285" customWidth="1"/>
    <col min="788" max="788" width="10.5" style="285" customWidth="1"/>
    <col min="789" max="789" width="11.5" style="285" customWidth="1"/>
    <col min="790" max="790" width="12" style="285" customWidth="1"/>
    <col min="791" max="1026" width="9" style="285"/>
    <col min="1027" max="1027" width="2.875" style="285" customWidth="1"/>
    <col min="1028" max="1029" width="3.125" style="285" customWidth="1"/>
    <col min="1030" max="1030" width="19.75" style="285" customWidth="1"/>
    <col min="1031" max="1031" width="12.875" style="285" customWidth="1"/>
    <col min="1032" max="1032" width="5.75" style="285" customWidth="1"/>
    <col min="1033" max="1033" width="3.75" style="285" customWidth="1"/>
    <col min="1034" max="1034" width="8.125" style="285" customWidth="1"/>
    <col min="1035" max="1035" width="2.5" style="285" customWidth="1"/>
    <col min="1036" max="1036" width="2.75" style="285" customWidth="1"/>
    <col min="1037" max="1037" width="11.375" style="285" customWidth="1"/>
    <col min="1038" max="1038" width="12.875" style="285" customWidth="1"/>
    <col min="1039" max="1039" width="5.625" style="285" customWidth="1"/>
    <col min="1040" max="1040" width="4" style="285" customWidth="1"/>
    <col min="1041" max="1041" width="8.125" style="285" customWidth="1"/>
    <col min="1042" max="1042" width="12.75" style="285" customWidth="1"/>
    <col min="1043" max="1043" width="19.75" style="285" customWidth="1"/>
    <col min="1044" max="1044" width="10.5" style="285" customWidth="1"/>
    <col min="1045" max="1045" width="11.5" style="285" customWidth="1"/>
    <col min="1046" max="1046" width="12" style="285" customWidth="1"/>
    <col min="1047" max="1282" width="9" style="285"/>
    <col min="1283" max="1283" width="2.875" style="285" customWidth="1"/>
    <col min="1284" max="1285" width="3.125" style="285" customWidth="1"/>
    <col min="1286" max="1286" width="19.75" style="285" customWidth="1"/>
    <col min="1287" max="1287" width="12.875" style="285" customWidth="1"/>
    <col min="1288" max="1288" width="5.75" style="285" customWidth="1"/>
    <col min="1289" max="1289" width="3.75" style="285" customWidth="1"/>
    <col min="1290" max="1290" width="8.125" style="285" customWidth="1"/>
    <col min="1291" max="1291" width="2.5" style="285" customWidth="1"/>
    <col min="1292" max="1292" width="2.75" style="285" customWidth="1"/>
    <col min="1293" max="1293" width="11.375" style="285" customWidth="1"/>
    <col min="1294" max="1294" width="12.875" style="285" customWidth="1"/>
    <col min="1295" max="1295" width="5.625" style="285" customWidth="1"/>
    <col min="1296" max="1296" width="4" style="285" customWidth="1"/>
    <col min="1297" max="1297" width="8.125" style="285" customWidth="1"/>
    <col min="1298" max="1298" width="12.75" style="285" customWidth="1"/>
    <col min="1299" max="1299" width="19.75" style="285" customWidth="1"/>
    <col min="1300" max="1300" width="10.5" style="285" customWidth="1"/>
    <col min="1301" max="1301" width="11.5" style="285" customWidth="1"/>
    <col min="1302" max="1302" width="12" style="285" customWidth="1"/>
    <col min="1303" max="1538" width="9" style="285"/>
    <col min="1539" max="1539" width="2.875" style="285" customWidth="1"/>
    <col min="1540" max="1541" width="3.125" style="285" customWidth="1"/>
    <col min="1542" max="1542" width="19.75" style="285" customWidth="1"/>
    <col min="1543" max="1543" width="12.875" style="285" customWidth="1"/>
    <col min="1544" max="1544" width="5.75" style="285" customWidth="1"/>
    <col min="1545" max="1545" width="3.75" style="285" customWidth="1"/>
    <col min="1546" max="1546" width="8.125" style="285" customWidth="1"/>
    <col min="1547" max="1547" width="2.5" style="285" customWidth="1"/>
    <col min="1548" max="1548" width="2.75" style="285" customWidth="1"/>
    <col min="1549" max="1549" width="11.375" style="285" customWidth="1"/>
    <col min="1550" max="1550" width="12.875" style="285" customWidth="1"/>
    <col min="1551" max="1551" width="5.625" style="285" customWidth="1"/>
    <col min="1552" max="1552" width="4" style="285" customWidth="1"/>
    <col min="1553" max="1553" width="8.125" style="285" customWidth="1"/>
    <col min="1554" max="1554" width="12.75" style="285" customWidth="1"/>
    <col min="1555" max="1555" width="19.75" style="285" customWidth="1"/>
    <col min="1556" max="1556" width="10.5" style="285" customWidth="1"/>
    <col min="1557" max="1557" width="11.5" style="285" customWidth="1"/>
    <col min="1558" max="1558" width="12" style="285" customWidth="1"/>
    <col min="1559" max="1794" width="9" style="285"/>
    <col min="1795" max="1795" width="2.875" style="285" customWidth="1"/>
    <col min="1796" max="1797" width="3.125" style="285" customWidth="1"/>
    <col min="1798" max="1798" width="19.75" style="285" customWidth="1"/>
    <col min="1799" max="1799" width="12.875" style="285" customWidth="1"/>
    <col min="1800" max="1800" width="5.75" style="285" customWidth="1"/>
    <col min="1801" max="1801" width="3.75" style="285" customWidth="1"/>
    <col min="1802" max="1802" width="8.125" style="285" customWidth="1"/>
    <col min="1803" max="1803" width="2.5" style="285" customWidth="1"/>
    <col min="1804" max="1804" width="2.75" style="285" customWidth="1"/>
    <col min="1805" max="1805" width="11.375" style="285" customWidth="1"/>
    <col min="1806" max="1806" width="12.875" style="285" customWidth="1"/>
    <col min="1807" max="1807" width="5.625" style="285" customWidth="1"/>
    <col min="1808" max="1808" width="4" style="285" customWidth="1"/>
    <col min="1809" max="1809" width="8.125" style="285" customWidth="1"/>
    <col min="1810" max="1810" width="12.75" style="285" customWidth="1"/>
    <col min="1811" max="1811" width="19.75" style="285" customWidth="1"/>
    <col min="1812" max="1812" width="10.5" style="285" customWidth="1"/>
    <col min="1813" max="1813" width="11.5" style="285" customWidth="1"/>
    <col min="1814" max="1814" width="12" style="285" customWidth="1"/>
    <col min="1815" max="2050" width="9" style="285"/>
    <col min="2051" max="2051" width="2.875" style="285" customWidth="1"/>
    <col min="2052" max="2053" width="3.125" style="285" customWidth="1"/>
    <col min="2054" max="2054" width="19.75" style="285" customWidth="1"/>
    <col min="2055" max="2055" width="12.875" style="285" customWidth="1"/>
    <col min="2056" max="2056" width="5.75" style="285" customWidth="1"/>
    <col min="2057" max="2057" width="3.75" style="285" customWidth="1"/>
    <col min="2058" max="2058" width="8.125" style="285" customWidth="1"/>
    <col min="2059" max="2059" width="2.5" style="285" customWidth="1"/>
    <col min="2060" max="2060" width="2.75" style="285" customWidth="1"/>
    <col min="2061" max="2061" width="11.375" style="285" customWidth="1"/>
    <col min="2062" max="2062" width="12.875" style="285" customWidth="1"/>
    <col min="2063" max="2063" width="5.625" style="285" customWidth="1"/>
    <col min="2064" max="2064" width="4" style="285" customWidth="1"/>
    <col min="2065" max="2065" width="8.125" style="285" customWidth="1"/>
    <col min="2066" max="2066" width="12.75" style="285" customWidth="1"/>
    <col min="2067" max="2067" width="19.75" style="285" customWidth="1"/>
    <col min="2068" max="2068" width="10.5" style="285" customWidth="1"/>
    <col min="2069" max="2069" width="11.5" style="285" customWidth="1"/>
    <col min="2070" max="2070" width="12" style="285" customWidth="1"/>
    <col min="2071" max="2306" width="9" style="285"/>
    <col min="2307" max="2307" width="2.875" style="285" customWidth="1"/>
    <col min="2308" max="2309" width="3.125" style="285" customWidth="1"/>
    <col min="2310" max="2310" width="19.75" style="285" customWidth="1"/>
    <col min="2311" max="2311" width="12.875" style="285" customWidth="1"/>
    <col min="2312" max="2312" width="5.75" style="285" customWidth="1"/>
    <col min="2313" max="2313" width="3.75" style="285" customWidth="1"/>
    <col min="2314" max="2314" width="8.125" style="285" customWidth="1"/>
    <col min="2315" max="2315" width="2.5" style="285" customWidth="1"/>
    <col min="2316" max="2316" width="2.75" style="285" customWidth="1"/>
    <col min="2317" max="2317" width="11.375" style="285" customWidth="1"/>
    <col min="2318" max="2318" width="12.875" style="285" customWidth="1"/>
    <col min="2319" max="2319" width="5.625" style="285" customWidth="1"/>
    <col min="2320" max="2320" width="4" style="285" customWidth="1"/>
    <col min="2321" max="2321" width="8.125" style="285" customWidth="1"/>
    <col min="2322" max="2322" width="12.75" style="285" customWidth="1"/>
    <col min="2323" max="2323" width="19.75" style="285" customWidth="1"/>
    <col min="2324" max="2324" width="10.5" style="285" customWidth="1"/>
    <col min="2325" max="2325" width="11.5" style="285" customWidth="1"/>
    <col min="2326" max="2326" width="12" style="285" customWidth="1"/>
    <col min="2327" max="2562" width="9" style="285"/>
    <col min="2563" max="2563" width="2.875" style="285" customWidth="1"/>
    <col min="2564" max="2565" width="3.125" style="285" customWidth="1"/>
    <col min="2566" max="2566" width="19.75" style="285" customWidth="1"/>
    <col min="2567" max="2567" width="12.875" style="285" customWidth="1"/>
    <col min="2568" max="2568" width="5.75" style="285" customWidth="1"/>
    <col min="2569" max="2569" width="3.75" style="285" customWidth="1"/>
    <col min="2570" max="2570" width="8.125" style="285" customWidth="1"/>
    <col min="2571" max="2571" width="2.5" style="285" customWidth="1"/>
    <col min="2572" max="2572" width="2.75" style="285" customWidth="1"/>
    <col min="2573" max="2573" width="11.375" style="285" customWidth="1"/>
    <col min="2574" max="2574" width="12.875" style="285" customWidth="1"/>
    <col min="2575" max="2575" width="5.625" style="285" customWidth="1"/>
    <col min="2576" max="2576" width="4" style="285" customWidth="1"/>
    <col min="2577" max="2577" width="8.125" style="285" customWidth="1"/>
    <col min="2578" max="2578" width="12.75" style="285" customWidth="1"/>
    <col min="2579" max="2579" width="19.75" style="285" customWidth="1"/>
    <col min="2580" max="2580" width="10.5" style="285" customWidth="1"/>
    <col min="2581" max="2581" width="11.5" style="285" customWidth="1"/>
    <col min="2582" max="2582" width="12" style="285" customWidth="1"/>
    <col min="2583" max="2818" width="9" style="285"/>
    <col min="2819" max="2819" width="2.875" style="285" customWidth="1"/>
    <col min="2820" max="2821" width="3.125" style="285" customWidth="1"/>
    <col min="2822" max="2822" width="19.75" style="285" customWidth="1"/>
    <col min="2823" max="2823" width="12.875" style="285" customWidth="1"/>
    <col min="2824" max="2824" width="5.75" style="285" customWidth="1"/>
    <col min="2825" max="2825" width="3.75" style="285" customWidth="1"/>
    <col min="2826" max="2826" width="8.125" style="285" customWidth="1"/>
    <col min="2827" max="2827" width="2.5" style="285" customWidth="1"/>
    <col min="2828" max="2828" width="2.75" style="285" customWidth="1"/>
    <col min="2829" max="2829" width="11.375" style="285" customWidth="1"/>
    <col min="2830" max="2830" width="12.875" style="285" customWidth="1"/>
    <col min="2831" max="2831" width="5.625" style="285" customWidth="1"/>
    <col min="2832" max="2832" width="4" style="285" customWidth="1"/>
    <col min="2833" max="2833" width="8.125" style="285" customWidth="1"/>
    <col min="2834" max="2834" width="12.75" style="285" customWidth="1"/>
    <col min="2835" max="2835" width="19.75" style="285" customWidth="1"/>
    <col min="2836" max="2836" width="10.5" style="285" customWidth="1"/>
    <col min="2837" max="2837" width="11.5" style="285" customWidth="1"/>
    <col min="2838" max="2838" width="12" style="285" customWidth="1"/>
    <col min="2839" max="3074" width="9" style="285"/>
    <col min="3075" max="3075" width="2.875" style="285" customWidth="1"/>
    <col min="3076" max="3077" width="3.125" style="285" customWidth="1"/>
    <col min="3078" max="3078" width="19.75" style="285" customWidth="1"/>
    <col min="3079" max="3079" width="12.875" style="285" customWidth="1"/>
    <col min="3080" max="3080" width="5.75" style="285" customWidth="1"/>
    <col min="3081" max="3081" width="3.75" style="285" customWidth="1"/>
    <col min="3082" max="3082" width="8.125" style="285" customWidth="1"/>
    <col min="3083" max="3083" width="2.5" style="285" customWidth="1"/>
    <col min="3084" max="3084" width="2.75" style="285" customWidth="1"/>
    <col min="3085" max="3085" width="11.375" style="285" customWidth="1"/>
    <col min="3086" max="3086" width="12.875" style="285" customWidth="1"/>
    <col min="3087" max="3087" width="5.625" style="285" customWidth="1"/>
    <col min="3088" max="3088" width="4" style="285" customWidth="1"/>
    <col min="3089" max="3089" width="8.125" style="285" customWidth="1"/>
    <col min="3090" max="3090" width="12.75" style="285" customWidth="1"/>
    <col min="3091" max="3091" width="19.75" style="285" customWidth="1"/>
    <col min="3092" max="3092" width="10.5" style="285" customWidth="1"/>
    <col min="3093" max="3093" width="11.5" style="285" customWidth="1"/>
    <col min="3094" max="3094" width="12" style="285" customWidth="1"/>
    <col min="3095" max="3330" width="9" style="285"/>
    <col min="3331" max="3331" width="2.875" style="285" customWidth="1"/>
    <col min="3332" max="3333" width="3.125" style="285" customWidth="1"/>
    <col min="3334" max="3334" width="19.75" style="285" customWidth="1"/>
    <col min="3335" max="3335" width="12.875" style="285" customWidth="1"/>
    <col min="3336" max="3336" width="5.75" style="285" customWidth="1"/>
    <col min="3337" max="3337" width="3.75" style="285" customWidth="1"/>
    <col min="3338" max="3338" width="8.125" style="285" customWidth="1"/>
    <col min="3339" max="3339" width="2.5" style="285" customWidth="1"/>
    <col min="3340" max="3340" width="2.75" style="285" customWidth="1"/>
    <col min="3341" max="3341" width="11.375" style="285" customWidth="1"/>
    <col min="3342" max="3342" width="12.875" style="285" customWidth="1"/>
    <col min="3343" max="3343" width="5.625" style="285" customWidth="1"/>
    <col min="3344" max="3344" width="4" style="285" customWidth="1"/>
    <col min="3345" max="3345" width="8.125" style="285" customWidth="1"/>
    <col min="3346" max="3346" width="12.75" style="285" customWidth="1"/>
    <col min="3347" max="3347" width="19.75" style="285" customWidth="1"/>
    <col min="3348" max="3348" width="10.5" style="285" customWidth="1"/>
    <col min="3349" max="3349" width="11.5" style="285" customWidth="1"/>
    <col min="3350" max="3350" width="12" style="285" customWidth="1"/>
    <col min="3351" max="3586" width="9" style="285"/>
    <col min="3587" max="3587" width="2.875" style="285" customWidth="1"/>
    <col min="3588" max="3589" width="3.125" style="285" customWidth="1"/>
    <col min="3590" max="3590" width="19.75" style="285" customWidth="1"/>
    <col min="3591" max="3591" width="12.875" style="285" customWidth="1"/>
    <col min="3592" max="3592" width="5.75" style="285" customWidth="1"/>
    <col min="3593" max="3593" width="3.75" style="285" customWidth="1"/>
    <col min="3594" max="3594" width="8.125" style="285" customWidth="1"/>
    <col min="3595" max="3595" width="2.5" style="285" customWidth="1"/>
    <col min="3596" max="3596" width="2.75" style="285" customWidth="1"/>
    <col min="3597" max="3597" width="11.375" style="285" customWidth="1"/>
    <col min="3598" max="3598" width="12.875" style="285" customWidth="1"/>
    <col min="3599" max="3599" width="5.625" style="285" customWidth="1"/>
    <col min="3600" max="3600" width="4" style="285" customWidth="1"/>
    <col min="3601" max="3601" width="8.125" style="285" customWidth="1"/>
    <col min="3602" max="3602" width="12.75" style="285" customWidth="1"/>
    <col min="3603" max="3603" width="19.75" style="285" customWidth="1"/>
    <col min="3604" max="3604" width="10.5" style="285" customWidth="1"/>
    <col min="3605" max="3605" width="11.5" style="285" customWidth="1"/>
    <col min="3606" max="3606" width="12" style="285" customWidth="1"/>
    <col min="3607" max="3842" width="9" style="285"/>
    <col min="3843" max="3843" width="2.875" style="285" customWidth="1"/>
    <col min="3844" max="3845" width="3.125" style="285" customWidth="1"/>
    <col min="3846" max="3846" width="19.75" style="285" customWidth="1"/>
    <col min="3847" max="3847" width="12.875" style="285" customWidth="1"/>
    <col min="3848" max="3848" width="5.75" style="285" customWidth="1"/>
    <col min="3849" max="3849" width="3.75" style="285" customWidth="1"/>
    <col min="3850" max="3850" width="8.125" style="285" customWidth="1"/>
    <col min="3851" max="3851" width="2.5" style="285" customWidth="1"/>
    <col min="3852" max="3852" width="2.75" style="285" customWidth="1"/>
    <col min="3853" max="3853" width="11.375" style="285" customWidth="1"/>
    <col min="3854" max="3854" width="12.875" style="285" customWidth="1"/>
    <col min="3855" max="3855" width="5.625" style="285" customWidth="1"/>
    <col min="3856" max="3856" width="4" style="285" customWidth="1"/>
    <col min="3857" max="3857" width="8.125" style="285" customWidth="1"/>
    <col min="3858" max="3858" width="12.75" style="285" customWidth="1"/>
    <col min="3859" max="3859" width="19.75" style="285" customWidth="1"/>
    <col min="3860" max="3860" width="10.5" style="285" customWidth="1"/>
    <col min="3861" max="3861" width="11.5" style="285" customWidth="1"/>
    <col min="3862" max="3862" width="12" style="285" customWidth="1"/>
    <col min="3863" max="4098" width="9" style="285"/>
    <col min="4099" max="4099" width="2.875" style="285" customWidth="1"/>
    <col min="4100" max="4101" width="3.125" style="285" customWidth="1"/>
    <col min="4102" max="4102" width="19.75" style="285" customWidth="1"/>
    <col min="4103" max="4103" width="12.875" style="285" customWidth="1"/>
    <col min="4104" max="4104" width="5.75" style="285" customWidth="1"/>
    <col min="4105" max="4105" width="3.75" style="285" customWidth="1"/>
    <col min="4106" max="4106" width="8.125" style="285" customWidth="1"/>
    <col min="4107" max="4107" width="2.5" style="285" customWidth="1"/>
    <col min="4108" max="4108" width="2.75" style="285" customWidth="1"/>
    <col min="4109" max="4109" width="11.375" style="285" customWidth="1"/>
    <col min="4110" max="4110" width="12.875" style="285" customWidth="1"/>
    <col min="4111" max="4111" width="5.625" style="285" customWidth="1"/>
    <col min="4112" max="4112" width="4" style="285" customWidth="1"/>
    <col min="4113" max="4113" width="8.125" style="285" customWidth="1"/>
    <col min="4114" max="4114" width="12.75" style="285" customWidth="1"/>
    <col min="4115" max="4115" width="19.75" style="285" customWidth="1"/>
    <col min="4116" max="4116" width="10.5" style="285" customWidth="1"/>
    <col min="4117" max="4117" width="11.5" style="285" customWidth="1"/>
    <col min="4118" max="4118" width="12" style="285" customWidth="1"/>
    <col min="4119" max="4354" width="9" style="285"/>
    <col min="4355" max="4355" width="2.875" style="285" customWidth="1"/>
    <col min="4356" max="4357" width="3.125" style="285" customWidth="1"/>
    <col min="4358" max="4358" width="19.75" style="285" customWidth="1"/>
    <col min="4359" max="4359" width="12.875" style="285" customWidth="1"/>
    <col min="4360" max="4360" width="5.75" style="285" customWidth="1"/>
    <col min="4361" max="4361" width="3.75" style="285" customWidth="1"/>
    <col min="4362" max="4362" width="8.125" style="285" customWidth="1"/>
    <col min="4363" max="4363" width="2.5" style="285" customWidth="1"/>
    <col min="4364" max="4364" width="2.75" style="285" customWidth="1"/>
    <col min="4365" max="4365" width="11.375" style="285" customWidth="1"/>
    <col min="4366" max="4366" width="12.875" style="285" customWidth="1"/>
    <col min="4367" max="4367" width="5.625" style="285" customWidth="1"/>
    <col min="4368" max="4368" width="4" style="285" customWidth="1"/>
    <col min="4369" max="4369" width="8.125" style="285" customWidth="1"/>
    <col min="4370" max="4370" width="12.75" style="285" customWidth="1"/>
    <col min="4371" max="4371" width="19.75" style="285" customWidth="1"/>
    <col min="4372" max="4372" width="10.5" style="285" customWidth="1"/>
    <col min="4373" max="4373" width="11.5" style="285" customWidth="1"/>
    <col min="4374" max="4374" width="12" style="285" customWidth="1"/>
    <col min="4375" max="4610" width="9" style="285"/>
    <col min="4611" max="4611" width="2.875" style="285" customWidth="1"/>
    <col min="4612" max="4613" width="3.125" style="285" customWidth="1"/>
    <col min="4614" max="4614" width="19.75" style="285" customWidth="1"/>
    <col min="4615" max="4615" width="12.875" style="285" customWidth="1"/>
    <col min="4616" max="4616" width="5.75" style="285" customWidth="1"/>
    <col min="4617" max="4617" width="3.75" style="285" customWidth="1"/>
    <col min="4618" max="4618" width="8.125" style="285" customWidth="1"/>
    <col min="4619" max="4619" width="2.5" style="285" customWidth="1"/>
    <col min="4620" max="4620" width="2.75" style="285" customWidth="1"/>
    <col min="4621" max="4621" width="11.375" style="285" customWidth="1"/>
    <col min="4622" max="4622" width="12.875" style="285" customWidth="1"/>
    <col min="4623" max="4623" width="5.625" style="285" customWidth="1"/>
    <col min="4624" max="4624" width="4" style="285" customWidth="1"/>
    <col min="4625" max="4625" width="8.125" style="285" customWidth="1"/>
    <col min="4626" max="4626" width="12.75" style="285" customWidth="1"/>
    <col min="4627" max="4627" width="19.75" style="285" customWidth="1"/>
    <col min="4628" max="4628" width="10.5" style="285" customWidth="1"/>
    <col min="4629" max="4629" width="11.5" style="285" customWidth="1"/>
    <col min="4630" max="4630" width="12" style="285" customWidth="1"/>
    <col min="4631" max="4866" width="9" style="285"/>
    <col min="4867" max="4867" width="2.875" style="285" customWidth="1"/>
    <col min="4868" max="4869" width="3.125" style="285" customWidth="1"/>
    <col min="4870" max="4870" width="19.75" style="285" customWidth="1"/>
    <col min="4871" max="4871" width="12.875" style="285" customWidth="1"/>
    <col min="4872" max="4872" width="5.75" style="285" customWidth="1"/>
    <col min="4873" max="4873" width="3.75" style="285" customWidth="1"/>
    <col min="4874" max="4874" width="8.125" style="285" customWidth="1"/>
    <col min="4875" max="4875" width="2.5" style="285" customWidth="1"/>
    <col min="4876" max="4876" width="2.75" style="285" customWidth="1"/>
    <col min="4877" max="4877" width="11.375" style="285" customWidth="1"/>
    <col min="4878" max="4878" width="12.875" style="285" customWidth="1"/>
    <col min="4879" max="4879" width="5.625" style="285" customWidth="1"/>
    <col min="4880" max="4880" width="4" style="285" customWidth="1"/>
    <col min="4881" max="4881" width="8.125" style="285" customWidth="1"/>
    <col min="4882" max="4882" width="12.75" style="285" customWidth="1"/>
    <col min="4883" max="4883" width="19.75" style="285" customWidth="1"/>
    <col min="4884" max="4884" width="10.5" style="285" customWidth="1"/>
    <col min="4885" max="4885" width="11.5" style="285" customWidth="1"/>
    <col min="4886" max="4886" width="12" style="285" customWidth="1"/>
    <col min="4887" max="5122" width="9" style="285"/>
    <col min="5123" max="5123" width="2.875" style="285" customWidth="1"/>
    <col min="5124" max="5125" width="3.125" style="285" customWidth="1"/>
    <col min="5126" max="5126" width="19.75" style="285" customWidth="1"/>
    <col min="5127" max="5127" width="12.875" style="285" customWidth="1"/>
    <col min="5128" max="5128" width="5.75" style="285" customWidth="1"/>
    <col min="5129" max="5129" width="3.75" style="285" customWidth="1"/>
    <col min="5130" max="5130" width="8.125" style="285" customWidth="1"/>
    <col min="5131" max="5131" width="2.5" style="285" customWidth="1"/>
    <col min="5132" max="5132" width="2.75" style="285" customWidth="1"/>
    <col min="5133" max="5133" width="11.375" style="285" customWidth="1"/>
    <col min="5134" max="5134" width="12.875" style="285" customWidth="1"/>
    <col min="5135" max="5135" width="5.625" style="285" customWidth="1"/>
    <col min="5136" max="5136" width="4" style="285" customWidth="1"/>
    <col min="5137" max="5137" width="8.125" style="285" customWidth="1"/>
    <col min="5138" max="5138" width="12.75" style="285" customWidth="1"/>
    <col min="5139" max="5139" width="19.75" style="285" customWidth="1"/>
    <col min="5140" max="5140" width="10.5" style="285" customWidth="1"/>
    <col min="5141" max="5141" width="11.5" style="285" customWidth="1"/>
    <col min="5142" max="5142" width="12" style="285" customWidth="1"/>
    <col min="5143" max="5378" width="9" style="285"/>
    <col min="5379" max="5379" width="2.875" style="285" customWidth="1"/>
    <col min="5380" max="5381" width="3.125" style="285" customWidth="1"/>
    <col min="5382" max="5382" width="19.75" style="285" customWidth="1"/>
    <col min="5383" max="5383" width="12.875" style="285" customWidth="1"/>
    <col min="5384" max="5384" width="5.75" style="285" customWidth="1"/>
    <col min="5385" max="5385" width="3.75" style="285" customWidth="1"/>
    <col min="5386" max="5386" width="8.125" style="285" customWidth="1"/>
    <col min="5387" max="5387" width="2.5" style="285" customWidth="1"/>
    <col min="5388" max="5388" width="2.75" style="285" customWidth="1"/>
    <col min="5389" max="5389" width="11.375" style="285" customWidth="1"/>
    <col min="5390" max="5390" width="12.875" style="285" customWidth="1"/>
    <col min="5391" max="5391" width="5.625" style="285" customWidth="1"/>
    <col min="5392" max="5392" width="4" style="285" customWidth="1"/>
    <col min="5393" max="5393" width="8.125" style="285" customWidth="1"/>
    <col min="5394" max="5394" width="12.75" style="285" customWidth="1"/>
    <col min="5395" max="5395" width="19.75" style="285" customWidth="1"/>
    <col min="5396" max="5396" width="10.5" style="285" customWidth="1"/>
    <col min="5397" max="5397" width="11.5" style="285" customWidth="1"/>
    <col min="5398" max="5398" width="12" style="285" customWidth="1"/>
    <col min="5399" max="5634" width="9" style="285"/>
    <col min="5635" max="5635" width="2.875" style="285" customWidth="1"/>
    <col min="5636" max="5637" width="3.125" style="285" customWidth="1"/>
    <col min="5638" max="5638" width="19.75" style="285" customWidth="1"/>
    <col min="5639" max="5639" width="12.875" style="285" customWidth="1"/>
    <col min="5640" max="5640" width="5.75" style="285" customWidth="1"/>
    <col min="5641" max="5641" width="3.75" style="285" customWidth="1"/>
    <col min="5642" max="5642" width="8.125" style="285" customWidth="1"/>
    <col min="5643" max="5643" width="2.5" style="285" customWidth="1"/>
    <col min="5644" max="5644" width="2.75" style="285" customWidth="1"/>
    <col min="5645" max="5645" width="11.375" style="285" customWidth="1"/>
    <col min="5646" max="5646" width="12.875" style="285" customWidth="1"/>
    <col min="5647" max="5647" width="5.625" style="285" customWidth="1"/>
    <col min="5648" max="5648" width="4" style="285" customWidth="1"/>
    <col min="5649" max="5649" width="8.125" style="285" customWidth="1"/>
    <col min="5650" max="5650" width="12.75" style="285" customWidth="1"/>
    <col min="5651" max="5651" width="19.75" style="285" customWidth="1"/>
    <col min="5652" max="5652" width="10.5" style="285" customWidth="1"/>
    <col min="5653" max="5653" width="11.5" style="285" customWidth="1"/>
    <col min="5654" max="5654" width="12" style="285" customWidth="1"/>
    <col min="5655" max="5890" width="9" style="285"/>
    <col min="5891" max="5891" width="2.875" style="285" customWidth="1"/>
    <col min="5892" max="5893" width="3.125" style="285" customWidth="1"/>
    <col min="5894" max="5894" width="19.75" style="285" customWidth="1"/>
    <col min="5895" max="5895" width="12.875" style="285" customWidth="1"/>
    <col min="5896" max="5896" width="5.75" style="285" customWidth="1"/>
    <col min="5897" max="5897" width="3.75" style="285" customWidth="1"/>
    <col min="5898" max="5898" width="8.125" style="285" customWidth="1"/>
    <col min="5899" max="5899" width="2.5" style="285" customWidth="1"/>
    <col min="5900" max="5900" width="2.75" style="285" customWidth="1"/>
    <col min="5901" max="5901" width="11.375" style="285" customWidth="1"/>
    <col min="5902" max="5902" width="12.875" style="285" customWidth="1"/>
    <col min="5903" max="5903" width="5.625" style="285" customWidth="1"/>
    <col min="5904" max="5904" width="4" style="285" customWidth="1"/>
    <col min="5905" max="5905" width="8.125" style="285" customWidth="1"/>
    <col min="5906" max="5906" width="12.75" style="285" customWidth="1"/>
    <col min="5907" max="5907" width="19.75" style="285" customWidth="1"/>
    <col min="5908" max="5908" width="10.5" style="285" customWidth="1"/>
    <col min="5909" max="5909" width="11.5" style="285" customWidth="1"/>
    <col min="5910" max="5910" width="12" style="285" customWidth="1"/>
    <col min="5911" max="6146" width="9" style="285"/>
    <col min="6147" max="6147" width="2.875" style="285" customWidth="1"/>
    <col min="6148" max="6149" width="3.125" style="285" customWidth="1"/>
    <col min="6150" max="6150" width="19.75" style="285" customWidth="1"/>
    <col min="6151" max="6151" width="12.875" style="285" customWidth="1"/>
    <col min="6152" max="6152" width="5.75" style="285" customWidth="1"/>
    <col min="6153" max="6153" width="3.75" style="285" customWidth="1"/>
    <col min="6154" max="6154" width="8.125" style="285" customWidth="1"/>
    <col min="6155" max="6155" width="2.5" style="285" customWidth="1"/>
    <col min="6156" max="6156" width="2.75" style="285" customWidth="1"/>
    <col min="6157" max="6157" width="11.375" style="285" customWidth="1"/>
    <col min="6158" max="6158" width="12.875" style="285" customWidth="1"/>
    <col min="6159" max="6159" width="5.625" style="285" customWidth="1"/>
    <col min="6160" max="6160" width="4" style="285" customWidth="1"/>
    <col min="6161" max="6161" width="8.125" style="285" customWidth="1"/>
    <col min="6162" max="6162" width="12.75" style="285" customWidth="1"/>
    <col min="6163" max="6163" width="19.75" style="285" customWidth="1"/>
    <col min="6164" max="6164" width="10.5" style="285" customWidth="1"/>
    <col min="6165" max="6165" width="11.5" style="285" customWidth="1"/>
    <col min="6166" max="6166" width="12" style="285" customWidth="1"/>
    <col min="6167" max="6402" width="9" style="285"/>
    <col min="6403" max="6403" width="2.875" style="285" customWidth="1"/>
    <col min="6404" max="6405" width="3.125" style="285" customWidth="1"/>
    <col min="6406" max="6406" width="19.75" style="285" customWidth="1"/>
    <col min="6407" max="6407" width="12.875" style="285" customWidth="1"/>
    <col min="6408" max="6408" width="5.75" style="285" customWidth="1"/>
    <col min="6409" max="6409" width="3.75" style="285" customWidth="1"/>
    <col min="6410" max="6410" width="8.125" style="285" customWidth="1"/>
    <col min="6411" max="6411" width="2.5" style="285" customWidth="1"/>
    <col min="6412" max="6412" width="2.75" style="285" customWidth="1"/>
    <col min="6413" max="6413" width="11.375" style="285" customWidth="1"/>
    <col min="6414" max="6414" width="12.875" style="285" customWidth="1"/>
    <col min="6415" max="6415" width="5.625" style="285" customWidth="1"/>
    <col min="6416" max="6416" width="4" style="285" customWidth="1"/>
    <col min="6417" max="6417" width="8.125" style="285" customWidth="1"/>
    <col min="6418" max="6418" width="12.75" style="285" customWidth="1"/>
    <col min="6419" max="6419" width="19.75" style="285" customWidth="1"/>
    <col min="6420" max="6420" width="10.5" style="285" customWidth="1"/>
    <col min="6421" max="6421" width="11.5" style="285" customWidth="1"/>
    <col min="6422" max="6422" width="12" style="285" customWidth="1"/>
    <col min="6423" max="6658" width="9" style="285"/>
    <col min="6659" max="6659" width="2.875" style="285" customWidth="1"/>
    <col min="6660" max="6661" width="3.125" style="285" customWidth="1"/>
    <col min="6662" max="6662" width="19.75" style="285" customWidth="1"/>
    <col min="6663" max="6663" width="12.875" style="285" customWidth="1"/>
    <col min="6664" max="6664" width="5.75" style="285" customWidth="1"/>
    <col min="6665" max="6665" width="3.75" style="285" customWidth="1"/>
    <col min="6666" max="6666" width="8.125" style="285" customWidth="1"/>
    <col min="6667" max="6667" width="2.5" style="285" customWidth="1"/>
    <col min="6668" max="6668" width="2.75" style="285" customWidth="1"/>
    <col min="6669" max="6669" width="11.375" style="285" customWidth="1"/>
    <col min="6670" max="6670" width="12.875" style="285" customWidth="1"/>
    <col min="6671" max="6671" width="5.625" style="285" customWidth="1"/>
    <col min="6672" max="6672" width="4" style="285" customWidth="1"/>
    <col min="6673" max="6673" width="8.125" style="285" customWidth="1"/>
    <col min="6674" max="6674" width="12.75" style="285" customWidth="1"/>
    <col min="6675" max="6675" width="19.75" style="285" customWidth="1"/>
    <col min="6676" max="6676" width="10.5" style="285" customWidth="1"/>
    <col min="6677" max="6677" width="11.5" style="285" customWidth="1"/>
    <col min="6678" max="6678" width="12" style="285" customWidth="1"/>
    <col min="6679" max="6914" width="9" style="285"/>
    <col min="6915" max="6915" width="2.875" style="285" customWidth="1"/>
    <col min="6916" max="6917" width="3.125" style="285" customWidth="1"/>
    <col min="6918" max="6918" width="19.75" style="285" customWidth="1"/>
    <col min="6919" max="6919" width="12.875" style="285" customWidth="1"/>
    <col min="6920" max="6920" width="5.75" style="285" customWidth="1"/>
    <col min="6921" max="6921" width="3.75" style="285" customWidth="1"/>
    <col min="6922" max="6922" width="8.125" style="285" customWidth="1"/>
    <col min="6923" max="6923" width="2.5" style="285" customWidth="1"/>
    <col min="6924" max="6924" width="2.75" style="285" customWidth="1"/>
    <col min="6925" max="6925" width="11.375" style="285" customWidth="1"/>
    <col min="6926" max="6926" width="12.875" style="285" customWidth="1"/>
    <col min="6927" max="6927" width="5.625" style="285" customWidth="1"/>
    <col min="6928" max="6928" width="4" style="285" customWidth="1"/>
    <col min="6929" max="6929" width="8.125" style="285" customWidth="1"/>
    <col min="6930" max="6930" width="12.75" style="285" customWidth="1"/>
    <col min="6931" max="6931" width="19.75" style="285" customWidth="1"/>
    <col min="6932" max="6932" width="10.5" style="285" customWidth="1"/>
    <col min="6933" max="6933" width="11.5" style="285" customWidth="1"/>
    <col min="6934" max="6934" width="12" style="285" customWidth="1"/>
    <col min="6935" max="7170" width="9" style="285"/>
    <col min="7171" max="7171" width="2.875" style="285" customWidth="1"/>
    <col min="7172" max="7173" width="3.125" style="285" customWidth="1"/>
    <col min="7174" max="7174" width="19.75" style="285" customWidth="1"/>
    <col min="7175" max="7175" width="12.875" style="285" customWidth="1"/>
    <col min="7176" max="7176" width="5.75" style="285" customWidth="1"/>
    <col min="7177" max="7177" width="3.75" style="285" customWidth="1"/>
    <col min="7178" max="7178" width="8.125" style="285" customWidth="1"/>
    <col min="7179" max="7179" width="2.5" style="285" customWidth="1"/>
    <col min="7180" max="7180" width="2.75" style="285" customWidth="1"/>
    <col min="7181" max="7181" width="11.375" style="285" customWidth="1"/>
    <col min="7182" max="7182" width="12.875" style="285" customWidth="1"/>
    <col min="7183" max="7183" width="5.625" style="285" customWidth="1"/>
    <col min="7184" max="7184" width="4" style="285" customWidth="1"/>
    <col min="7185" max="7185" width="8.125" style="285" customWidth="1"/>
    <col min="7186" max="7186" width="12.75" style="285" customWidth="1"/>
    <col min="7187" max="7187" width="19.75" style="285" customWidth="1"/>
    <col min="7188" max="7188" width="10.5" style="285" customWidth="1"/>
    <col min="7189" max="7189" width="11.5" style="285" customWidth="1"/>
    <col min="7190" max="7190" width="12" style="285" customWidth="1"/>
    <col min="7191" max="7426" width="9" style="285"/>
    <col min="7427" max="7427" width="2.875" style="285" customWidth="1"/>
    <col min="7428" max="7429" width="3.125" style="285" customWidth="1"/>
    <col min="7430" max="7430" width="19.75" style="285" customWidth="1"/>
    <col min="7431" max="7431" width="12.875" style="285" customWidth="1"/>
    <col min="7432" max="7432" width="5.75" style="285" customWidth="1"/>
    <col min="7433" max="7433" width="3.75" style="285" customWidth="1"/>
    <col min="7434" max="7434" width="8.125" style="285" customWidth="1"/>
    <col min="7435" max="7435" width="2.5" style="285" customWidth="1"/>
    <col min="7436" max="7436" width="2.75" style="285" customWidth="1"/>
    <col min="7437" max="7437" width="11.375" style="285" customWidth="1"/>
    <col min="7438" max="7438" width="12.875" style="285" customWidth="1"/>
    <col min="7439" max="7439" width="5.625" style="285" customWidth="1"/>
    <col min="7440" max="7440" width="4" style="285" customWidth="1"/>
    <col min="7441" max="7441" width="8.125" style="285" customWidth="1"/>
    <col min="7442" max="7442" width="12.75" style="285" customWidth="1"/>
    <col min="7443" max="7443" width="19.75" style="285" customWidth="1"/>
    <col min="7444" max="7444" width="10.5" style="285" customWidth="1"/>
    <col min="7445" max="7445" width="11.5" style="285" customWidth="1"/>
    <col min="7446" max="7446" width="12" style="285" customWidth="1"/>
    <col min="7447" max="7682" width="9" style="285"/>
    <col min="7683" max="7683" width="2.875" style="285" customWidth="1"/>
    <col min="7684" max="7685" width="3.125" style="285" customWidth="1"/>
    <col min="7686" max="7686" width="19.75" style="285" customWidth="1"/>
    <col min="7687" max="7687" width="12.875" style="285" customWidth="1"/>
    <col min="7688" max="7688" width="5.75" style="285" customWidth="1"/>
    <col min="7689" max="7689" width="3.75" style="285" customWidth="1"/>
    <col min="7690" max="7690" width="8.125" style="285" customWidth="1"/>
    <col min="7691" max="7691" width="2.5" style="285" customWidth="1"/>
    <col min="7692" max="7692" width="2.75" style="285" customWidth="1"/>
    <col min="7693" max="7693" width="11.375" style="285" customWidth="1"/>
    <col min="7694" max="7694" width="12.875" style="285" customWidth="1"/>
    <col min="7695" max="7695" width="5.625" style="285" customWidth="1"/>
    <col min="7696" max="7696" width="4" style="285" customWidth="1"/>
    <col min="7697" max="7697" width="8.125" style="285" customWidth="1"/>
    <col min="7698" max="7698" width="12.75" style="285" customWidth="1"/>
    <col min="7699" max="7699" width="19.75" style="285" customWidth="1"/>
    <col min="7700" max="7700" width="10.5" style="285" customWidth="1"/>
    <col min="7701" max="7701" width="11.5" style="285" customWidth="1"/>
    <col min="7702" max="7702" width="12" style="285" customWidth="1"/>
    <col min="7703" max="7938" width="9" style="285"/>
    <col min="7939" max="7939" width="2.875" style="285" customWidth="1"/>
    <col min="7940" max="7941" width="3.125" style="285" customWidth="1"/>
    <col min="7942" max="7942" width="19.75" style="285" customWidth="1"/>
    <col min="7943" max="7943" width="12.875" style="285" customWidth="1"/>
    <col min="7944" max="7944" width="5.75" style="285" customWidth="1"/>
    <col min="7945" max="7945" width="3.75" style="285" customWidth="1"/>
    <col min="7946" max="7946" width="8.125" style="285" customWidth="1"/>
    <col min="7947" max="7947" width="2.5" style="285" customWidth="1"/>
    <col min="7948" max="7948" width="2.75" style="285" customWidth="1"/>
    <col min="7949" max="7949" width="11.375" style="285" customWidth="1"/>
    <col min="7950" max="7950" width="12.875" style="285" customWidth="1"/>
    <col min="7951" max="7951" width="5.625" style="285" customWidth="1"/>
    <col min="7952" max="7952" width="4" style="285" customWidth="1"/>
    <col min="7953" max="7953" width="8.125" style="285" customWidth="1"/>
    <col min="7954" max="7954" width="12.75" style="285" customWidth="1"/>
    <col min="7955" max="7955" width="19.75" style="285" customWidth="1"/>
    <col min="7956" max="7956" width="10.5" style="285" customWidth="1"/>
    <col min="7957" max="7957" width="11.5" style="285" customWidth="1"/>
    <col min="7958" max="7958" width="12" style="285" customWidth="1"/>
    <col min="7959" max="8194" width="9" style="285"/>
    <col min="8195" max="8195" width="2.875" style="285" customWidth="1"/>
    <col min="8196" max="8197" width="3.125" style="285" customWidth="1"/>
    <col min="8198" max="8198" width="19.75" style="285" customWidth="1"/>
    <col min="8199" max="8199" width="12.875" style="285" customWidth="1"/>
    <col min="8200" max="8200" width="5.75" style="285" customWidth="1"/>
    <col min="8201" max="8201" width="3.75" style="285" customWidth="1"/>
    <col min="8202" max="8202" width="8.125" style="285" customWidth="1"/>
    <col min="8203" max="8203" width="2.5" style="285" customWidth="1"/>
    <col min="8204" max="8204" width="2.75" style="285" customWidth="1"/>
    <col min="8205" max="8205" width="11.375" style="285" customWidth="1"/>
    <col min="8206" max="8206" width="12.875" style="285" customWidth="1"/>
    <col min="8207" max="8207" width="5.625" style="285" customWidth="1"/>
    <col min="8208" max="8208" width="4" style="285" customWidth="1"/>
    <col min="8209" max="8209" width="8.125" style="285" customWidth="1"/>
    <col min="8210" max="8210" width="12.75" style="285" customWidth="1"/>
    <col min="8211" max="8211" width="19.75" style="285" customWidth="1"/>
    <col min="8212" max="8212" width="10.5" style="285" customWidth="1"/>
    <col min="8213" max="8213" width="11.5" style="285" customWidth="1"/>
    <col min="8214" max="8214" width="12" style="285" customWidth="1"/>
    <col min="8215" max="8450" width="9" style="285"/>
    <col min="8451" max="8451" width="2.875" style="285" customWidth="1"/>
    <col min="8452" max="8453" width="3.125" style="285" customWidth="1"/>
    <col min="8454" max="8454" width="19.75" style="285" customWidth="1"/>
    <col min="8455" max="8455" width="12.875" style="285" customWidth="1"/>
    <col min="8456" max="8456" width="5.75" style="285" customWidth="1"/>
    <col min="8457" max="8457" width="3.75" style="285" customWidth="1"/>
    <col min="8458" max="8458" width="8.125" style="285" customWidth="1"/>
    <col min="8459" max="8459" width="2.5" style="285" customWidth="1"/>
    <col min="8460" max="8460" width="2.75" style="285" customWidth="1"/>
    <col min="8461" max="8461" width="11.375" style="285" customWidth="1"/>
    <col min="8462" max="8462" width="12.875" style="285" customWidth="1"/>
    <col min="8463" max="8463" width="5.625" style="285" customWidth="1"/>
    <col min="8464" max="8464" width="4" style="285" customWidth="1"/>
    <col min="8465" max="8465" width="8.125" style="285" customWidth="1"/>
    <col min="8466" max="8466" width="12.75" style="285" customWidth="1"/>
    <col min="8467" max="8467" width="19.75" style="285" customWidth="1"/>
    <col min="8468" max="8468" width="10.5" style="285" customWidth="1"/>
    <col min="8469" max="8469" width="11.5" style="285" customWidth="1"/>
    <col min="8470" max="8470" width="12" style="285" customWidth="1"/>
    <col min="8471" max="8706" width="9" style="285"/>
    <col min="8707" max="8707" width="2.875" style="285" customWidth="1"/>
    <col min="8708" max="8709" width="3.125" style="285" customWidth="1"/>
    <col min="8710" max="8710" width="19.75" style="285" customWidth="1"/>
    <col min="8711" max="8711" width="12.875" style="285" customWidth="1"/>
    <col min="8712" max="8712" width="5.75" style="285" customWidth="1"/>
    <col min="8713" max="8713" width="3.75" style="285" customWidth="1"/>
    <col min="8714" max="8714" width="8.125" style="285" customWidth="1"/>
    <col min="8715" max="8715" width="2.5" style="285" customWidth="1"/>
    <col min="8716" max="8716" width="2.75" style="285" customWidth="1"/>
    <col min="8717" max="8717" width="11.375" style="285" customWidth="1"/>
    <col min="8718" max="8718" width="12.875" style="285" customWidth="1"/>
    <col min="8719" max="8719" width="5.625" style="285" customWidth="1"/>
    <col min="8720" max="8720" width="4" style="285" customWidth="1"/>
    <col min="8721" max="8721" width="8.125" style="285" customWidth="1"/>
    <col min="8722" max="8722" width="12.75" style="285" customWidth="1"/>
    <col min="8723" max="8723" width="19.75" style="285" customWidth="1"/>
    <col min="8724" max="8724" width="10.5" style="285" customWidth="1"/>
    <col min="8725" max="8725" width="11.5" style="285" customWidth="1"/>
    <col min="8726" max="8726" width="12" style="285" customWidth="1"/>
    <col min="8727" max="8962" width="9" style="285"/>
    <col min="8963" max="8963" width="2.875" style="285" customWidth="1"/>
    <col min="8964" max="8965" width="3.125" style="285" customWidth="1"/>
    <col min="8966" max="8966" width="19.75" style="285" customWidth="1"/>
    <col min="8967" max="8967" width="12.875" style="285" customWidth="1"/>
    <col min="8968" max="8968" width="5.75" style="285" customWidth="1"/>
    <col min="8969" max="8969" width="3.75" style="285" customWidth="1"/>
    <col min="8970" max="8970" width="8.125" style="285" customWidth="1"/>
    <col min="8971" max="8971" width="2.5" style="285" customWidth="1"/>
    <col min="8972" max="8972" width="2.75" style="285" customWidth="1"/>
    <col min="8973" max="8973" width="11.375" style="285" customWidth="1"/>
    <col min="8974" max="8974" width="12.875" style="285" customWidth="1"/>
    <col min="8975" max="8975" width="5.625" style="285" customWidth="1"/>
    <col min="8976" max="8976" width="4" style="285" customWidth="1"/>
    <col min="8977" max="8977" width="8.125" style="285" customWidth="1"/>
    <col min="8978" max="8978" width="12.75" style="285" customWidth="1"/>
    <col min="8979" max="8979" width="19.75" style="285" customWidth="1"/>
    <col min="8980" max="8980" width="10.5" style="285" customWidth="1"/>
    <col min="8981" max="8981" width="11.5" style="285" customWidth="1"/>
    <col min="8982" max="8982" width="12" style="285" customWidth="1"/>
    <col min="8983" max="9218" width="9" style="285"/>
    <col min="9219" max="9219" width="2.875" style="285" customWidth="1"/>
    <col min="9220" max="9221" width="3.125" style="285" customWidth="1"/>
    <col min="9222" max="9222" width="19.75" style="285" customWidth="1"/>
    <col min="9223" max="9223" width="12.875" style="285" customWidth="1"/>
    <col min="9224" max="9224" width="5.75" style="285" customWidth="1"/>
    <col min="9225" max="9225" width="3.75" style="285" customWidth="1"/>
    <col min="9226" max="9226" width="8.125" style="285" customWidth="1"/>
    <col min="9227" max="9227" width="2.5" style="285" customWidth="1"/>
    <col min="9228" max="9228" width="2.75" style="285" customWidth="1"/>
    <col min="9229" max="9229" width="11.375" style="285" customWidth="1"/>
    <col min="9230" max="9230" width="12.875" style="285" customWidth="1"/>
    <col min="9231" max="9231" width="5.625" style="285" customWidth="1"/>
    <col min="9232" max="9232" width="4" style="285" customWidth="1"/>
    <col min="9233" max="9233" width="8.125" style="285" customWidth="1"/>
    <col min="9234" max="9234" width="12.75" style="285" customWidth="1"/>
    <col min="9235" max="9235" width="19.75" style="285" customWidth="1"/>
    <col min="9236" max="9236" width="10.5" style="285" customWidth="1"/>
    <col min="9237" max="9237" width="11.5" style="285" customWidth="1"/>
    <col min="9238" max="9238" width="12" style="285" customWidth="1"/>
    <col min="9239" max="9474" width="9" style="285"/>
    <col min="9475" max="9475" width="2.875" style="285" customWidth="1"/>
    <col min="9476" max="9477" width="3.125" style="285" customWidth="1"/>
    <col min="9478" max="9478" width="19.75" style="285" customWidth="1"/>
    <col min="9479" max="9479" width="12.875" style="285" customWidth="1"/>
    <col min="9480" max="9480" width="5.75" style="285" customWidth="1"/>
    <col min="9481" max="9481" width="3.75" style="285" customWidth="1"/>
    <col min="9482" max="9482" width="8.125" style="285" customWidth="1"/>
    <col min="9483" max="9483" width="2.5" style="285" customWidth="1"/>
    <col min="9484" max="9484" width="2.75" style="285" customWidth="1"/>
    <col min="9485" max="9485" width="11.375" style="285" customWidth="1"/>
    <col min="9486" max="9486" width="12.875" style="285" customWidth="1"/>
    <col min="9487" max="9487" width="5.625" style="285" customWidth="1"/>
    <col min="9488" max="9488" width="4" style="285" customWidth="1"/>
    <col min="9489" max="9489" width="8.125" style="285" customWidth="1"/>
    <col min="9490" max="9490" width="12.75" style="285" customWidth="1"/>
    <col min="9491" max="9491" width="19.75" style="285" customWidth="1"/>
    <col min="9492" max="9492" width="10.5" style="285" customWidth="1"/>
    <col min="9493" max="9493" width="11.5" style="285" customWidth="1"/>
    <col min="9494" max="9494" width="12" style="285" customWidth="1"/>
    <col min="9495" max="9730" width="9" style="285"/>
    <col min="9731" max="9731" width="2.875" style="285" customWidth="1"/>
    <col min="9732" max="9733" width="3.125" style="285" customWidth="1"/>
    <col min="9734" max="9734" width="19.75" style="285" customWidth="1"/>
    <col min="9735" max="9735" width="12.875" style="285" customWidth="1"/>
    <col min="9736" max="9736" width="5.75" style="285" customWidth="1"/>
    <col min="9737" max="9737" width="3.75" style="285" customWidth="1"/>
    <col min="9738" max="9738" width="8.125" style="285" customWidth="1"/>
    <col min="9739" max="9739" width="2.5" style="285" customWidth="1"/>
    <col min="9740" max="9740" width="2.75" style="285" customWidth="1"/>
    <col min="9741" max="9741" width="11.375" style="285" customWidth="1"/>
    <col min="9742" max="9742" width="12.875" style="285" customWidth="1"/>
    <col min="9743" max="9743" width="5.625" style="285" customWidth="1"/>
    <col min="9744" max="9744" width="4" style="285" customWidth="1"/>
    <col min="9745" max="9745" width="8.125" style="285" customWidth="1"/>
    <col min="9746" max="9746" width="12.75" style="285" customWidth="1"/>
    <col min="9747" max="9747" width="19.75" style="285" customWidth="1"/>
    <col min="9748" max="9748" width="10.5" style="285" customWidth="1"/>
    <col min="9749" max="9749" width="11.5" style="285" customWidth="1"/>
    <col min="9750" max="9750" width="12" style="285" customWidth="1"/>
    <col min="9751" max="9986" width="9" style="285"/>
    <col min="9987" max="9987" width="2.875" style="285" customWidth="1"/>
    <col min="9988" max="9989" width="3.125" style="285" customWidth="1"/>
    <col min="9990" max="9990" width="19.75" style="285" customWidth="1"/>
    <col min="9991" max="9991" width="12.875" style="285" customWidth="1"/>
    <col min="9992" max="9992" width="5.75" style="285" customWidth="1"/>
    <col min="9993" max="9993" width="3.75" style="285" customWidth="1"/>
    <col min="9994" max="9994" width="8.125" style="285" customWidth="1"/>
    <col min="9995" max="9995" width="2.5" style="285" customWidth="1"/>
    <col min="9996" max="9996" width="2.75" style="285" customWidth="1"/>
    <col min="9997" max="9997" width="11.375" style="285" customWidth="1"/>
    <col min="9998" max="9998" width="12.875" style="285" customWidth="1"/>
    <col min="9999" max="9999" width="5.625" style="285" customWidth="1"/>
    <col min="10000" max="10000" width="4" style="285" customWidth="1"/>
    <col min="10001" max="10001" width="8.125" style="285" customWidth="1"/>
    <col min="10002" max="10002" width="12.75" style="285" customWidth="1"/>
    <col min="10003" max="10003" width="19.75" style="285" customWidth="1"/>
    <col min="10004" max="10004" width="10.5" style="285" customWidth="1"/>
    <col min="10005" max="10005" width="11.5" style="285" customWidth="1"/>
    <col min="10006" max="10006" width="12" style="285" customWidth="1"/>
    <col min="10007" max="10242" width="9" style="285"/>
    <col min="10243" max="10243" width="2.875" style="285" customWidth="1"/>
    <col min="10244" max="10245" width="3.125" style="285" customWidth="1"/>
    <col min="10246" max="10246" width="19.75" style="285" customWidth="1"/>
    <col min="10247" max="10247" width="12.875" style="285" customWidth="1"/>
    <col min="10248" max="10248" width="5.75" style="285" customWidth="1"/>
    <col min="10249" max="10249" width="3.75" style="285" customWidth="1"/>
    <col min="10250" max="10250" width="8.125" style="285" customWidth="1"/>
    <col min="10251" max="10251" width="2.5" style="285" customWidth="1"/>
    <col min="10252" max="10252" width="2.75" style="285" customWidth="1"/>
    <col min="10253" max="10253" width="11.375" style="285" customWidth="1"/>
    <col min="10254" max="10254" width="12.875" style="285" customWidth="1"/>
    <col min="10255" max="10255" width="5.625" style="285" customWidth="1"/>
    <col min="10256" max="10256" width="4" style="285" customWidth="1"/>
    <col min="10257" max="10257" width="8.125" style="285" customWidth="1"/>
    <col min="10258" max="10258" width="12.75" style="285" customWidth="1"/>
    <col min="10259" max="10259" width="19.75" style="285" customWidth="1"/>
    <col min="10260" max="10260" width="10.5" style="285" customWidth="1"/>
    <col min="10261" max="10261" width="11.5" style="285" customWidth="1"/>
    <col min="10262" max="10262" width="12" style="285" customWidth="1"/>
    <col min="10263" max="10498" width="9" style="285"/>
    <col min="10499" max="10499" width="2.875" style="285" customWidth="1"/>
    <col min="10500" max="10501" width="3.125" style="285" customWidth="1"/>
    <col min="10502" max="10502" width="19.75" style="285" customWidth="1"/>
    <col min="10503" max="10503" width="12.875" style="285" customWidth="1"/>
    <col min="10504" max="10504" width="5.75" style="285" customWidth="1"/>
    <col min="10505" max="10505" width="3.75" style="285" customWidth="1"/>
    <col min="10506" max="10506" width="8.125" style="285" customWidth="1"/>
    <col min="10507" max="10507" width="2.5" style="285" customWidth="1"/>
    <col min="10508" max="10508" width="2.75" style="285" customWidth="1"/>
    <col min="10509" max="10509" width="11.375" style="285" customWidth="1"/>
    <col min="10510" max="10510" width="12.875" style="285" customWidth="1"/>
    <col min="10511" max="10511" width="5.625" style="285" customWidth="1"/>
    <col min="10512" max="10512" width="4" style="285" customWidth="1"/>
    <col min="10513" max="10513" width="8.125" style="285" customWidth="1"/>
    <col min="10514" max="10514" width="12.75" style="285" customWidth="1"/>
    <col min="10515" max="10515" width="19.75" style="285" customWidth="1"/>
    <col min="10516" max="10516" width="10.5" style="285" customWidth="1"/>
    <col min="10517" max="10517" width="11.5" style="285" customWidth="1"/>
    <col min="10518" max="10518" width="12" style="285" customWidth="1"/>
    <col min="10519" max="10754" width="9" style="285"/>
    <col min="10755" max="10755" width="2.875" style="285" customWidth="1"/>
    <col min="10756" max="10757" width="3.125" style="285" customWidth="1"/>
    <col min="10758" max="10758" width="19.75" style="285" customWidth="1"/>
    <col min="10759" max="10759" width="12.875" style="285" customWidth="1"/>
    <col min="10760" max="10760" width="5.75" style="285" customWidth="1"/>
    <col min="10761" max="10761" width="3.75" style="285" customWidth="1"/>
    <col min="10762" max="10762" width="8.125" style="285" customWidth="1"/>
    <col min="10763" max="10763" width="2.5" style="285" customWidth="1"/>
    <col min="10764" max="10764" width="2.75" style="285" customWidth="1"/>
    <col min="10765" max="10765" width="11.375" style="285" customWidth="1"/>
    <col min="10766" max="10766" width="12.875" style="285" customWidth="1"/>
    <col min="10767" max="10767" width="5.625" style="285" customWidth="1"/>
    <col min="10768" max="10768" width="4" style="285" customWidth="1"/>
    <col min="10769" max="10769" width="8.125" style="285" customWidth="1"/>
    <col min="10770" max="10770" width="12.75" style="285" customWidth="1"/>
    <col min="10771" max="10771" width="19.75" style="285" customWidth="1"/>
    <col min="10772" max="10772" width="10.5" style="285" customWidth="1"/>
    <col min="10773" max="10773" width="11.5" style="285" customWidth="1"/>
    <col min="10774" max="10774" width="12" style="285" customWidth="1"/>
    <col min="10775" max="11010" width="9" style="285"/>
    <col min="11011" max="11011" width="2.875" style="285" customWidth="1"/>
    <col min="11012" max="11013" width="3.125" style="285" customWidth="1"/>
    <col min="11014" max="11014" width="19.75" style="285" customWidth="1"/>
    <col min="11015" max="11015" width="12.875" style="285" customWidth="1"/>
    <col min="11016" max="11016" width="5.75" style="285" customWidth="1"/>
    <col min="11017" max="11017" width="3.75" style="285" customWidth="1"/>
    <col min="11018" max="11018" width="8.125" style="285" customWidth="1"/>
    <col min="11019" max="11019" width="2.5" style="285" customWidth="1"/>
    <col min="11020" max="11020" width="2.75" style="285" customWidth="1"/>
    <col min="11021" max="11021" width="11.375" style="285" customWidth="1"/>
    <col min="11022" max="11022" width="12.875" style="285" customWidth="1"/>
    <col min="11023" max="11023" width="5.625" style="285" customWidth="1"/>
    <col min="11024" max="11024" width="4" style="285" customWidth="1"/>
    <col min="11025" max="11025" width="8.125" style="285" customWidth="1"/>
    <col min="11026" max="11026" width="12.75" style="285" customWidth="1"/>
    <col min="11027" max="11027" width="19.75" style="285" customWidth="1"/>
    <col min="11028" max="11028" width="10.5" style="285" customWidth="1"/>
    <col min="11029" max="11029" width="11.5" style="285" customWidth="1"/>
    <col min="11030" max="11030" width="12" style="285" customWidth="1"/>
    <col min="11031" max="11266" width="9" style="285"/>
    <col min="11267" max="11267" width="2.875" style="285" customWidth="1"/>
    <col min="11268" max="11269" width="3.125" style="285" customWidth="1"/>
    <col min="11270" max="11270" width="19.75" style="285" customWidth="1"/>
    <col min="11271" max="11271" width="12.875" style="285" customWidth="1"/>
    <col min="11272" max="11272" width="5.75" style="285" customWidth="1"/>
    <col min="11273" max="11273" width="3.75" style="285" customWidth="1"/>
    <col min="11274" max="11274" width="8.125" style="285" customWidth="1"/>
    <col min="11275" max="11275" width="2.5" style="285" customWidth="1"/>
    <col min="11276" max="11276" width="2.75" style="285" customWidth="1"/>
    <col min="11277" max="11277" width="11.375" style="285" customWidth="1"/>
    <col min="11278" max="11278" width="12.875" style="285" customWidth="1"/>
    <col min="11279" max="11279" width="5.625" style="285" customWidth="1"/>
    <col min="11280" max="11280" width="4" style="285" customWidth="1"/>
    <col min="11281" max="11281" width="8.125" style="285" customWidth="1"/>
    <col min="11282" max="11282" width="12.75" style="285" customWidth="1"/>
    <col min="11283" max="11283" width="19.75" style="285" customWidth="1"/>
    <col min="11284" max="11284" width="10.5" style="285" customWidth="1"/>
    <col min="11285" max="11285" width="11.5" style="285" customWidth="1"/>
    <col min="11286" max="11286" width="12" style="285" customWidth="1"/>
    <col min="11287" max="11522" width="9" style="285"/>
    <col min="11523" max="11523" width="2.875" style="285" customWidth="1"/>
    <col min="11524" max="11525" width="3.125" style="285" customWidth="1"/>
    <col min="11526" max="11526" width="19.75" style="285" customWidth="1"/>
    <col min="11527" max="11527" width="12.875" style="285" customWidth="1"/>
    <col min="11528" max="11528" width="5.75" style="285" customWidth="1"/>
    <col min="11529" max="11529" width="3.75" style="285" customWidth="1"/>
    <col min="11530" max="11530" width="8.125" style="285" customWidth="1"/>
    <col min="11531" max="11531" width="2.5" style="285" customWidth="1"/>
    <col min="11532" max="11532" width="2.75" style="285" customWidth="1"/>
    <col min="11533" max="11533" width="11.375" style="285" customWidth="1"/>
    <col min="11534" max="11534" width="12.875" style="285" customWidth="1"/>
    <col min="11535" max="11535" width="5.625" style="285" customWidth="1"/>
    <col min="11536" max="11536" width="4" style="285" customWidth="1"/>
    <col min="11537" max="11537" width="8.125" style="285" customWidth="1"/>
    <col min="11538" max="11538" width="12.75" style="285" customWidth="1"/>
    <col min="11539" max="11539" width="19.75" style="285" customWidth="1"/>
    <col min="11540" max="11540" width="10.5" style="285" customWidth="1"/>
    <col min="11541" max="11541" width="11.5" style="285" customWidth="1"/>
    <col min="11542" max="11542" width="12" style="285" customWidth="1"/>
    <col min="11543" max="11778" width="9" style="285"/>
    <col min="11779" max="11779" width="2.875" style="285" customWidth="1"/>
    <col min="11780" max="11781" width="3.125" style="285" customWidth="1"/>
    <col min="11782" max="11782" width="19.75" style="285" customWidth="1"/>
    <col min="11783" max="11783" width="12.875" style="285" customWidth="1"/>
    <col min="11784" max="11784" width="5.75" style="285" customWidth="1"/>
    <col min="11785" max="11785" width="3.75" style="285" customWidth="1"/>
    <col min="11786" max="11786" width="8.125" style="285" customWidth="1"/>
    <col min="11787" max="11787" width="2.5" style="285" customWidth="1"/>
    <col min="11788" max="11788" width="2.75" style="285" customWidth="1"/>
    <col min="11789" max="11789" width="11.375" style="285" customWidth="1"/>
    <col min="11790" max="11790" width="12.875" style="285" customWidth="1"/>
    <col min="11791" max="11791" width="5.625" style="285" customWidth="1"/>
    <col min="11792" max="11792" width="4" style="285" customWidth="1"/>
    <col min="11793" max="11793" width="8.125" style="285" customWidth="1"/>
    <col min="11794" max="11794" width="12.75" style="285" customWidth="1"/>
    <col min="11795" max="11795" width="19.75" style="285" customWidth="1"/>
    <col min="11796" max="11796" width="10.5" style="285" customWidth="1"/>
    <col min="11797" max="11797" width="11.5" style="285" customWidth="1"/>
    <col min="11798" max="11798" width="12" style="285" customWidth="1"/>
    <col min="11799" max="12034" width="9" style="285"/>
    <col min="12035" max="12035" width="2.875" style="285" customWidth="1"/>
    <col min="12036" max="12037" width="3.125" style="285" customWidth="1"/>
    <col min="12038" max="12038" width="19.75" style="285" customWidth="1"/>
    <col min="12039" max="12039" width="12.875" style="285" customWidth="1"/>
    <col min="12040" max="12040" width="5.75" style="285" customWidth="1"/>
    <col min="12041" max="12041" width="3.75" style="285" customWidth="1"/>
    <col min="12042" max="12042" width="8.125" style="285" customWidth="1"/>
    <col min="12043" max="12043" width="2.5" style="285" customWidth="1"/>
    <col min="12044" max="12044" width="2.75" style="285" customWidth="1"/>
    <col min="12045" max="12045" width="11.375" style="285" customWidth="1"/>
    <col min="12046" max="12046" width="12.875" style="285" customWidth="1"/>
    <col min="12047" max="12047" width="5.625" style="285" customWidth="1"/>
    <col min="12048" max="12048" width="4" style="285" customWidth="1"/>
    <col min="12049" max="12049" width="8.125" style="285" customWidth="1"/>
    <col min="12050" max="12050" width="12.75" style="285" customWidth="1"/>
    <col min="12051" max="12051" width="19.75" style="285" customWidth="1"/>
    <col min="12052" max="12052" width="10.5" style="285" customWidth="1"/>
    <col min="12053" max="12053" width="11.5" style="285" customWidth="1"/>
    <col min="12054" max="12054" width="12" style="285" customWidth="1"/>
    <col min="12055" max="12290" width="9" style="285"/>
    <col min="12291" max="12291" width="2.875" style="285" customWidth="1"/>
    <col min="12292" max="12293" width="3.125" style="285" customWidth="1"/>
    <col min="12294" max="12294" width="19.75" style="285" customWidth="1"/>
    <col min="12295" max="12295" width="12.875" style="285" customWidth="1"/>
    <col min="12296" max="12296" width="5.75" style="285" customWidth="1"/>
    <col min="12297" max="12297" width="3.75" style="285" customWidth="1"/>
    <col min="12298" max="12298" width="8.125" style="285" customWidth="1"/>
    <col min="12299" max="12299" width="2.5" style="285" customWidth="1"/>
    <col min="12300" max="12300" width="2.75" style="285" customWidth="1"/>
    <col min="12301" max="12301" width="11.375" style="285" customWidth="1"/>
    <col min="12302" max="12302" width="12.875" style="285" customWidth="1"/>
    <col min="12303" max="12303" width="5.625" style="285" customWidth="1"/>
    <col min="12304" max="12304" width="4" style="285" customWidth="1"/>
    <col min="12305" max="12305" width="8.125" style="285" customWidth="1"/>
    <col min="12306" max="12306" width="12.75" style="285" customWidth="1"/>
    <col min="12307" max="12307" width="19.75" style="285" customWidth="1"/>
    <col min="12308" max="12308" width="10.5" style="285" customWidth="1"/>
    <col min="12309" max="12309" width="11.5" style="285" customWidth="1"/>
    <col min="12310" max="12310" width="12" style="285" customWidth="1"/>
    <col min="12311" max="12546" width="9" style="285"/>
    <col min="12547" max="12547" width="2.875" style="285" customWidth="1"/>
    <col min="12548" max="12549" width="3.125" style="285" customWidth="1"/>
    <col min="12550" max="12550" width="19.75" style="285" customWidth="1"/>
    <col min="12551" max="12551" width="12.875" style="285" customWidth="1"/>
    <col min="12552" max="12552" width="5.75" style="285" customWidth="1"/>
    <col min="12553" max="12553" width="3.75" style="285" customWidth="1"/>
    <col min="12554" max="12554" width="8.125" style="285" customWidth="1"/>
    <col min="12555" max="12555" width="2.5" style="285" customWidth="1"/>
    <col min="12556" max="12556" width="2.75" style="285" customWidth="1"/>
    <col min="12557" max="12557" width="11.375" style="285" customWidth="1"/>
    <col min="12558" max="12558" width="12.875" style="285" customWidth="1"/>
    <col min="12559" max="12559" width="5.625" style="285" customWidth="1"/>
    <col min="12560" max="12560" width="4" style="285" customWidth="1"/>
    <col min="12561" max="12561" width="8.125" style="285" customWidth="1"/>
    <col min="12562" max="12562" width="12.75" style="285" customWidth="1"/>
    <col min="12563" max="12563" width="19.75" style="285" customWidth="1"/>
    <col min="12564" max="12564" width="10.5" style="285" customWidth="1"/>
    <col min="12565" max="12565" width="11.5" style="285" customWidth="1"/>
    <col min="12566" max="12566" width="12" style="285" customWidth="1"/>
    <col min="12567" max="12802" width="9" style="285"/>
    <col min="12803" max="12803" width="2.875" style="285" customWidth="1"/>
    <col min="12804" max="12805" width="3.125" style="285" customWidth="1"/>
    <col min="12806" max="12806" width="19.75" style="285" customWidth="1"/>
    <col min="12807" max="12807" width="12.875" style="285" customWidth="1"/>
    <col min="12808" max="12808" width="5.75" style="285" customWidth="1"/>
    <col min="12809" max="12809" width="3.75" style="285" customWidth="1"/>
    <col min="12810" max="12810" width="8.125" style="285" customWidth="1"/>
    <col min="12811" max="12811" width="2.5" style="285" customWidth="1"/>
    <col min="12812" max="12812" width="2.75" style="285" customWidth="1"/>
    <col min="12813" max="12813" width="11.375" style="285" customWidth="1"/>
    <col min="12814" max="12814" width="12.875" style="285" customWidth="1"/>
    <col min="12815" max="12815" width="5.625" style="285" customWidth="1"/>
    <col min="12816" max="12816" width="4" style="285" customWidth="1"/>
    <col min="12817" max="12817" width="8.125" style="285" customWidth="1"/>
    <col min="12818" max="12818" width="12.75" style="285" customWidth="1"/>
    <col min="12819" max="12819" width="19.75" style="285" customWidth="1"/>
    <col min="12820" max="12820" width="10.5" style="285" customWidth="1"/>
    <col min="12821" max="12821" width="11.5" style="285" customWidth="1"/>
    <col min="12822" max="12822" width="12" style="285" customWidth="1"/>
    <col min="12823" max="13058" width="9" style="285"/>
    <col min="13059" max="13059" width="2.875" style="285" customWidth="1"/>
    <col min="13060" max="13061" width="3.125" style="285" customWidth="1"/>
    <col min="13062" max="13062" width="19.75" style="285" customWidth="1"/>
    <col min="13063" max="13063" width="12.875" style="285" customWidth="1"/>
    <col min="13064" max="13064" width="5.75" style="285" customWidth="1"/>
    <col min="13065" max="13065" width="3.75" style="285" customWidth="1"/>
    <col min="13066" max="13066" width="8.125" style="285" customWidth="1"/>
    <col min="13067" max="13067" width="2.5" style="285" customWidth="1"/>
    <col min="13068" max="13068" width="2.75" style="285" customWidth="1"/>
    <col min="13069" max="13069" width="11.375" style="285" customWidth="1"/>
    <col min="13070" max="13070" width="12.875" style="285" customWidth="1"/>
    <col min="13071" max="13071" width="5.625" style="285" customWidth="1"/>
    <col min="13072" max="13072" width="4" style="285" customWidth="1"/>
    <col min="13073" max="13073" width="8.125" style="285" customWidth="1"/>
    <col min="13074" max="13074" width="12.75" style="285" customWidth="1"/>
    <col min="13075" max="13075" width="19.75" style="285" customWidth="1"/>
    <col min="13076" max="13076" width="10.5" style="285" customWidth="1"/>
    <col min="13077" max="13077" width="11.5" style="285" customWidth="1"/>
    <col min="13078" max="13078" width="12" style="285" customWidth="1"/>
    <col min="13079" max="13314" width="9" style="285"/>
    <col min="13315" max="13315" width="2.875" style="285" customWidth="1"/>
    <col min="13316" max="13317" width="3.125" style="285" customWidth="1"/>
    <col min="13318" max="13318" width="19.75" style="285" customWidth="1"/>
    <col min="13319" max="13319" width="12.875" style="285" customWidth="1"/>
    <col min="13320" max="13320" width="5.75" style="285" customWidth="1"/>
    <col min="13321" max="13321" width="3.75" style="285" customWidth="1"/>
    <col min="13322" max="13322" width="8.125" style="285" customWidth="1"/>
    <col min="13323" max="13323" width="2.5" style="285" customWidth="1"/>
    <col min="13324" max="13324" width="2.75" style="285" customWidth="1"/>
    <col min="13325" max="13325" width="11.375" style="285" customWidth="1"/>
    <col min="13326" max="13326" width="12.875" style="285" customWidth="1"/>
    <col min="13327" max="13327" width="5.625" style="285" customWidth="1"/>
    <col min="13328" max="13328" width="4" style="285" customWidth="1"/>
    <col min="13329" max="13329" width="8.125" style="285" customWidth="1"/>
    <col min="13330" max="13330" width="12.75" style="285" customWidth="1"/>
    <col min="13331" max="13331" width="19.75" style="285" customWidth="1"/>
    <col min="13332" max="13332" width="10.5" style="285" customWidth="1"/>
    <col min="13333" max="13333" width="11.5" style="285" customWidth="1"/>
    <col min="13334" max="13334" width="12" style="285" customWidth="1"/>
    <col min="13335" max="13570" width="9" style="285"/>
    <col min="13571" max="13571" width="2.875" style="285" customWidth="1"/>
    <col min="13572" max="13573" width="3.125" style="285" customWidth="1"/>
    <col min="13574" max="13574" width="19.75" style="285" customWidth="1"/>
    <col min="13575" max="13575" width="12.875" style="285" customWidth="1"/>
    <col min="13576" max="13576" width="5.75" style="285" customWidth="1"/>
    <col min="13577" max="13577" width="3.75" style="285" customWidth="1"/>
    <col min="13578" max="13578" width="8.125" style="285" customWidth="1"/>
    <col min="13579" max="13579" width="2.5" style="285" customWidth="1"/>
    <col min="13580" max="13580" width="2.75" style="285" customWidth="1"/>
    <col min="13581" max="13581" width="11.375" style="285" customWidth="1"/>
    <col min="13582" max="13582" width="12.875" style="285" customWidth="1"/>
    <col min="13583" max="13583" width="5.625" style="285" customWidth="1"/>
    <col min="13584" max="13584" width="4" style="285" customWidth="1"/>
    <col min="13585" max="13585" width="8.125" style="285" customWidth="1"/>
    <col min="13586" max="13586" width="12.75" style="285" customWidth="1"/>
    <col min="13587" max="13587" width="19.75" style="285" customWidth="1"/>
    <col min="13588" max="13588" width="10.5" style="285" customWidth="1"/>
    <col min="13589" max="13589" width="11.5" style="285" customWidth="1"/>
    <col min="13590" max="13590" width="12" style="285" customWidth="1"/>
    <col min="13591" max="13826" width="9" style="285"/>
    <col min="13827" max="13827" width="2.875" style="285" customWidth="1"/>
    <col min="13828" max="13829" width="3.125" style="285" customWidth="1"/>
    <col min="13830" max="13830" width="19.75" style="285" customWidth="1"/>
    <col min="13831" max="13831" width="12.875" style="285" customWidth="1"/>
    <col min="13832" max="13832" width="5.75" style="285" customWidth="1"/>
    <col min="13833" max="13833" width="3.75" style="285" customWidth="1"/>
    <col min="13834" max="13834" width="8.125" style="285" customWidth="1"/>
    <col min="13835" max="13835" width="2.5" style="285" customWidth="1"/>
    <col min="13836" max="13836" width="2.75" style="285" customWidth="1"/>
    <col min="13837" max="13837" width="11.375" style="285" customWidth="1"/>
    <col min="13838" max="13838" width="12.875" style="285" customWidth="1"/>
    <col min="13839" max="13839" width="5.625" style="285" customWidth="1"/>
    <col min="13840" max="13840" width="4" style="285" customWidth="1"/>
    <col min="13841" max="13841" width="8.125" style="285" customWidth="1"/>
    <col min="13842" max="13842" width="12.75" style="285" customWidth="1"/>
    <col min="13843" max="13843" width="19.75" style="285" customWidth="1"/>
    <col min="13844" max="13844" width="10.5" style="285" customWidth="1"/>
    <col min="13845" max="13845" width="11.5" style="285" customWidth="1"/>
    <col min="13846" max="13846" width="12" style="285" customWidth="1"/>
    <col min="13847" max="14082" width="9" style="285"/>
    <col min="14083" max="14083" width="2.875" style="285" customWidth="1"/>
    <col min="14084" max="14085" width="3.125" style="285" customWidth="1"/>
    <col min="14086" max="14086" width="19.75" style="285" customWidth="1"/>
    <col min="14087" max="14087" width="12.875" style="285" customWidth="1"/>
    <col min="14088" max="14088" width="5.75" style="285" customWidth="1"/>
    <col min="14089" max="14089" width="3.75" style="285" customWidth="1"/>
    <col min="14090" max="14090" width="8.125" style="285" customWidth="1"/>
    <col min="14091" max="14091" width="2.5" style="285" customWidth="1"/>
    <col min="14092" max="14092" width="2.75" style="285" customWidth="1"/>
    <col min="14093" max="14093" width="11.375" style="285" customWidth="1"/>
    <col min="14094" max="14094" width="12.875" style="285" customWidth="1"/>
    <col min="14095" max="14095" width="5.625" style="285" customWidth="1"/>
    <col min="14096" max="14096" width="4" style="285" customWidth="1"/>
    <col min="14097" max="14097" width="8.125" style="285" customWidth="1"/>
    <col min="14098" max="14098" width="12.75" style="285" customWidth="1"/>
    <col min="14099" max="14099" width="19.75" style="285" customWidth="1"/>
    <col min="14100" max="14100" width="10.5" style="285" customWidth="1"/>
    <col min="14101" max="14101" width="11.5" style="285" customWidth="1"/>
    <col min="14102" max="14102" width="12" style="285" customWidth="1"/>
    <col min="14103" max="14338" width="9" style="285"/>
    <col min="14339" max="14339" width="2.875" style="285" customWidth="1"/>
    <col min="14340" max="14341" width="3.125" style="285" customWidth="1"/>
    <col min="14342" max="14342" width="19.75" style="285" customWidth="1"/>
    <col min="14343" max="14343" width="12.875" style="285" customWidth="1"/>
    <col min="14344" max="14344" width="5.75" style="285" customWidth="1"/>
    <col min="14345" max="14345" width="3.75" style="285" customWidth="1"/>
    <col min="14346" max="14346" width="8.125" style="285" customWidth="1"/>
    <col min="14347" max="14347" width="2.5" style="285" customWidth="1"/>
    <col min="14348" max="14348" width="2.75" style="285" customWidth="1"/>
    <col min="14349" max="14349" width="11.375" style="285" customWidth="1"/>
    <col min="14350" max="14350" width="12.875" style="285" customWidth="1"/>
    <col min="14351" max="14351" width="5.625" style="285" customWidth="1"/>
    <col min="14352" max="14352" width="4" style="285" customWidth="1"/>
    <col min="14353" max="14353" width="8.125" style="285" customWidth="1"/>
    <col min="14354" max="14354" width="12.75" style="285" customWidth="1"/>
    <col min="14355" max="14355" width="19.75" style="285" customWidth="1"/>
    <col min="14356" max="14356" width="10.5" style="285" customWidth="1"/>
    <col min="14357" max="14357" width="11.5" style="285" customWidth="1"/>
    <col min="14358" max="14358" width="12" style="285" customWidth="1"/>
    <col min="14359" max="14594" width="9" style="285"/>
    <col min="14595" max="14595" width="2.875" style="285" customWidth="1"/>
    <col min="14596" max="14597" width="3.125" style="285" customWidth="1"/>
    <col min="14598" max="14598" width="19.75" style="285" customWidth="1"/>
    <col min="14599" max="14599" width="12.875" style="285" customWidth="1"/>
    <col min="14600" max="14600" width="5.75" style="285" customWidth="1"/>
    <col min="14601" max="14601" width="3.75" style="285" customWidth="1"/>
    <col min="14602" max="14602" width="8.125" style="285" customWidth="1"/>
    <col min="14603" max="14603" width="2.5" style="285" customWidth="1"/>
    <col min="14604" max="14604" width="2.75" style="285" customWidth="1"/>
    <col min="14605" max="14605" width="11.375" style="285" customWidth="1"/>
    <col min="14606" max="14606" width="12.875" style="285" customWidth="1"/>
    <col min="14607" max="14607" width="5.625" style="285" customWidth="1"/>
    <col min="14608" max="14608" width="4" style="285" customWidth="1"/>
    <col min="14609" max="14609" width="8.125" style="285" customWidth="1"/>
    <col min="14610" max="14610" width="12.75" style="285" customWidth="1"/>
    <col min="14611" max="14611" width="19.75" style="285" customWidth="1"/>
    <col min="14612" max="14612" width="10.5" style="285" customWidth="1"/>
    <col min="14613" max="14613" width="11.5" style="285" customWidth="1"/>
    <col min="14614" max="14614" width="12" style="285" customWidth="1"/>
    <col min="14615" max="14850" width="9" style="285"/>
    <col min="14851" max="14851" width="2.875" style="285" customWidth="1"/>
    <col min="14852" max="14853" width="3.125" style="285" customWidth="1"/>
    <col min="14854" max="14854" width="19.75" style="285" customWidth="1"/>
    <col min="14855" max="14855" width="12.875" style="285" customWidth="1"/>
    <col min="14856" max="14856" width="5.75" style="285" customWidth="1"/>
    <col min="14857" max="14857" width="3.75" style="285" customWidth="1"/>
    <col min="14858" max="14858" width="8.125" style="285" customWidth="1"/>
    <col min="14859" max="14859" width="2.5" style="285" customWidth="1"/>
    <col min="14860" max="14860" width="2.75" style="285" customWidth="1"/>
    <col min="14861" max="14861" width="11.375" style="285" customWidth="1"/>
    <col min="14862" max="14862" width="12.875" style="285" customWidth="1"/>
    <col min="14863" max="14863" width="5.625" style="285" customWidth="1"/>
    <col min="14864" max="14864" width="4" style="285" customWidth="1"/>
    <col min="14865" max="14865" width="8.125" style="285" customWidth="1"/>
    <col min="14866" max="14866" width="12.75" style="285" customWidth="1"/>
    <col min="14867" max="14867" width="19.75" style="285" customWidth="1"/>
    <col min="14868" max="14868" width="10.5" style="285" customWidth="1"/>
    <col min="14869" max="14869" width="11.5" style="285" customWidth="1"/>
    <col min="14870" max="14870" width="12" style="285" customWidth="1"/>
    <col min="14871" max="15106" width="9" style="285"/>
    <col min="15107" max="15107" width="2.875" style="285" customWidth="1"/>
    <col min="15108" max="15109" width="3.125" style="285" customWidth="1"/>
    <col min="15110" max="15110" width="19.75" style="285" customWidth="1"/>
    <col min="15111" max="15111" width="12.875" style="285" customWidth="1"/>
    <col min="15112" max="15112" width="5.75" style="285" customWidth="1"/>
    <col min="15113" max="15113" width="3.75" style="285" customWidth="1"/>
    <col min="15114" max="15114" width="8.125" style="285" customWidth="1"/>
    <col min="15115" max="15115" width="2.5" style="285" customWidth="1"/>
    <col min="15116" max="15116" width="2.75" style="285" customWidth="1"/>
    <col min="15117" max="15117" width="11.375" style="285" customWidth="1"/>
    <col min="15118" max="15118" width="12.875" style="285" customWidth="1"/>
    <col min="15119" max="15119" width="5.625" style="285" customWidth="1"/>
    <col min="15120" max="15120" width="4" style="285" customWidth="1"/>
    <col min="15121" max="15121" width="8.125" style="285" customWidth="1"/>
    <col min="15122" max="15122" width="12.75" style="285" customWidth="1"/>
    <col min="15123" max="15123" width="19.75" style="285" customWidth="1"/>
    <col min="15124" max="15124" width="10.5" style="285" customWidth="1"/>
    <col min="15125" max="15125" width="11.5" style="285" customWidth="1"/>
    <col min="15126" max="15126" width="12" style="285" customWidth="1"/>
    <col min="15127" max="15362" width="9" style="285"/>
    <col min="15363" max="15363" width="2.875" style="285" customWidth="1"/>
    <col min="15364" max="15365" width="3.125" style="285" customWidth="1"/>
    <col min="15366" max="15366" width="19.75" style="285" customWidth="1"/>
    <col min="15367" max="15367" width="12.875" style="285" customWidth="1"/>
    <col min="15368" max="15368" width="5.75" style="285" customWidth="1"/>
    <col min="15369" max="15369" width="3.75" style="285" customWidth="1"/>
    <col min="15370" max="15370" width="8.125" style="285" customWidth="1"/>
    <col min="15371" max="15371" width="2.5" style="285" customWidth="1"/>
    <col min="15372" max="15372" width="2.75" style="285" customWidth="1"/>
    <col min="15373" max="15373" width="11.375" style="285" customWidth="1"/>
    <col min="15374" max="15374" width="12.875" style="285" customWidth="1"/>
    <col min="15375" max="15375" width="5.625" style="285" customWidth="1"/>
    <col min="15376" max="15376" width="4" style="285" customWidth="1"/>
    <col min="15377" max="15377" width="8.125" style="285" customWidth="1"/>
    <col min="15378" max="15378" width="12.75" style="285" customWidth="1"/>
    <col min="15379" max="15379" width="19.75" style="285" customWidth="1"/>
    <col min="15380" max="15380" width="10.5" style="285" customWidth="1"/>
    <col min="15381" max="15381" width="11.5" style="285" customWidth="1"/>
    <col min="15382" max="15382" width="12" style="285" customWidth="1"/>
    <col min="15383" max="15618" width="9" style="285"/>
    <col min="15619" max="15619" width="2.875" style="285" customWidth="1"/>
    <col min="15620" max="15621" width="3.125" style="285" customWidth="1"/>
    <col min="15622" max="15622" width="19.75" style="285" customWidth="1"/>
    <col min="15623" max="15623" width="12.875" style="285" customWidth="1"/>
    <col min="15624" max="15624" width="5.75" style="285" customWidth="1"/>
    <col min="15625" max="15625" width="3.75" style="285" customWidth="1"/>
    <col min="15626" max="15626" width="8.125" style="285" customWidth="1"/>
    <col min="15627" max="15627" width="2.5" style="285" customWidth="1"/>
    <col min="15628" max="15628" width="2.75" style="285" customWidth="1"/>
    <col min="15629" max="15629" width="11.375" style="285" customWidth="1"/>
    <col min="15630" max="15630" width="12.875" style="285" customWidth="1"/>
    <col min="15631" max="15631" width="5.625" style="285" customWidth="1"/>
    <col min="15632" max="15632" width="4" style="285" customWidth="1"/>
    <col min="15633" max="15633" width="8.125" style="285" customWidth="1"/>
    <col min="15634" max="15634" width="12.75" style="285" customWidth="1"/>
    <col min="15635" max="15635" width="19.75" style="285" customWidth="1"/>
    <col min="15636" max="15636" width="10.5" style="285" customWidth="1"/>
    <col min="15637" max="15637" width="11.5" style="285" customWidth="1"/>
    <col min="15638" max="15638" width="12" style="285" customWidth="1"/>
    <col min="15639" max="15874" width="9" style="285"/>
    <col min="15875" max="15875" width="2.875" style="285" customWidth="1"/>
    <col min="15876" max="15877" width="3.125" style="285" customWidth="1"/>
    <col min="15878" max="15878" width="19.75" style="285" customWidth="1"/>
    <col min="15879" max="15879" width="12.875" style="285" customWidth="1"/>
    <col min="15880" max="15880" width="5.75" style="285" customWidth="1"/>
    <col min="15881" max="15881" width="3.75" style="285" customWidth="1"/>
    <col min="15882" max="15882" width="8.125" style="285" customWidth="1"/>
    <col min="15883" max="15883" width="2.5" style="285" customWidth="1"/>
    <col min="15884" max="15884" width="2.75" style="285" customWidth="1"/>
    <col min="15885" max="15885" width="11.375" style="285" customWidth="1"/>
    <col min="15886" max="15886" width="12.875" style="285" customWidth="1"/>
    <col min="15887" max="15887" width="5.625" style="285" customWidth="1"/>
    <col min="15888" max="15888" width="4" style="285" customWidth="1"/>
    <col min="15889" max="15889" width="8.125" style="285" customWidth="1"/>
    <col min="15890" max="15890" width="12.75" style="285" customWidth="1"/>
    <col min="15891" max="15891" width="19.75" style="285" customWidth="1"/>
    <col min="15892" max="15892" width="10.5" style="285" customWidth="1"/>
    <col min="15893" max="15893" width="11.5" style="285" customWidth="1"/>
    <col min="15894" max="15894" width="12" style="285" customWidth="1"/>
    <col min="15895" max="16130" width="9" style="285"/>
    <col min="16131" max="16131" width="2.875" style="285" customWidth="1"/>
    <col min="16132" max="16133" width="3.125" style="285" customWidth="1"/>
    <col min="16134" max="16134" width="19.75" style="285" customWidth="1"/>
    <col min="16135" max="16135" width="12.875" style="285" customWidth="1"/>
    <col min="16136" max="16136" width="5.75" style="285" customWidth="1"/>
    <col min="16137" max="16137" width="3.75" style="285" customWidth="1"/>
    <col min="16138" max="16138" width="8.125" style="285" customWidth="1"/>
    <col min="16139" max="16139" width="2.5" style="285" customWidth="1"/>
    <col min="16140" max="16140" width="2.75" style="285" customWidth="1"/>
    <col min="16141" max="16141" width="11.375" style="285" customWidth="1"/>
    <col min="16142" max="16142" width="12.875" style="285" customWidth="1"/>
    <col min="16143" max="16143" width="5.625" style="285" customWidth="1"/>
    <col min="16144" max="16144" width="4" style="285" customWidth="1"/>
    <col min="16145" max="16145" width="8.125" style="285" customWidth="1"/>
    <col min="16146" max="16146" width="12.75" style="285" customWidth="1"/>
    <col min="16147" max="16147" width="19.75" style="285" customWidth="1"/>
    <col min="16148" max="16148" width="10.5" style="285" customWidth="1"/>
    <col min="16149" max="16149" width="11.5" style="285" customWidth="1"/>
    <col min="16150" max="16150" width="12" style="285" customWidth="1"/>
    <col min="16151" max="16384" width="9" style="285"/>
  </cols>
  <sheetData>
    <row r="1" spans="1:20" ht="30" customHeight="1">
      <c r="A1" s="515" t="str">
        <f>R1&amp;柜体!N3</f>
        <v>领料单——左岸都市II</v>
      </c>
      <c r="B1" s="515"/>
      <c r="C1" s="515"/>
      <c r="D1" s="515"/>
      <c r="E1" s="515"/>
      <c r="F1" s="515"/>
      <c r="G1" s="515"/>
      <c r="H1" s="515"/>
      <c r="I1" s="507"/>
      <c r="J1" s="515" t="str">
        <f>R2&amp;柜体!N3</f>
        <v>装箱清单——左岸都市II</v>
      </c>
      <c r="K1" s="515"/>
      <c r="L1" s="515"/>
      <c r="M1" s="515"/>
      <c r="N1" s="515"/>
      <c r="O1" s="515"/>
      <c r="P1" s="515"/>
      <c r="Q1" s="515"/>
      <c r="R1" s="354" t="s">
        <v>677</v>
      </c>
      <c r="S1" s="283"/>
    </row>
    <row r="2" spans="1:20" ht="15" customHeight="1">
      <c r="A2" s="529" t="s">
        <v>628</v>
      </c>
      <c r="B2" s="530"/>
      <c r="C2" s="530"/>
      <c r="D2" s="356" t="str">
        <f>柜体!D3</f>
        <v>刘万兴</v>
      </c>
      <c r="E2" s="527" t="s">
        <v>627</v>
      </c>
      <c r="F2" s="527"/>
      <c r="G2" s="527" t="str">
        <f>柜体!X4</f>
        <v>天津</v>
      </c>
      <c r="H2" s="528"/>
      <c r="I2" s="507"/>
      <c r="J2" s="529" t="s">
        <v>628</v>
      </c>
      <c r="K2" s="530"/>
      <c r="L2" s="530"/>
      <c r="M2" s="356" t="str">
        <f>D2</f>
        <v>刘万兴</v>
      </c>
      <c r="N2" s="527" t="s">
        <v>627</v>
      </c>
      <c r="O2" s="527"/>
      <c r="P2" s="527" t="str">
        <f>G2</f>
        <v>天津</v>
      </c>
      <c r="Q2" s="528"/>
      <c r="R2" s="354" t="s">
        <v>678</v>
      </c>
      <c r="S2" s="286"/>
    </row>
    <row r="3" spans="1:20" ht="15" customHeight="1">
      <c r="A3" s="531" t="s">
        <v>626</v>
      </c>
      <c r="B3" s="532"/>
      <c r="C3" s="532"/>
      <c r="D3" s="350" t="str">
        <f>柜体!D4</f>
        <v>S400374221</v>
      </c>
      <c r="E3" s="357" t="s">
        <v>625</v>
      </c>
      <c r="F3" s="516">
        <f>+柜体!X5</f>
        <v>0</v>
      </c>
      <c r="G3" s="517"/>
      <c r="H3" s="518"/>
      <c r="I3" s="507"/>
      <c r="J3" s="531" t="s">
        <v>626</v>
      </c>
      <c r="K3" s="532"/>
      <c r="L3" s="532"/>
      <c r="M3" s="350" t="str">
        <f>D3</f>
        <v>S400374221</v>
      </c>
      <c r="N3" s="357" t="s">
        <v>625</v>
      </c>
      <c r="O3" s="516">
        <f>+F3</f>
        <v>0</v>
      </c>
      <c r="P3" s="517"/>
      <c r="Q3" s="518"/>
    </row>
    <row r="4" spans="1:20" ht="15" customHeight="1">
      <c r="A4" s="514" t="s">
        <v>629</v>
      </c>
      <c r="B4" s="501"/>
      <c r="C4" s="501"/>
      <c r="D4" s="501"/>
      <c r="E4" s="355" t="s">
        <v>630</v>
      </c>
      <c r="F4" s="355" t="s">
        <v>631</v>
      </c>
      <c r="G4" s="355" t="s">
        <v>632</v>
      </c>
      <c r="H4" s="328" t="s">
        <v>633</v>
      </c>
      <c r="I4" s="507"/>
      <c r="J4" s="537" t="s">
        <v>629</v>
      </c>
      <c r="K4" s="538"/>
      <c r="L4" s="538"/>
      <c r="M4" s="538"/>
      <c r="N4" s="355" t="s">
        <v>630</v>
      </c>
      <c r="O4" s="355" t="s">
        <v>631</v>
      </c>
      <c r="P4" s="355" t="s">
        <v>632</v>
      </c>
      <c r="Q4" s="328" t="s">
        <v>633</v>
      </c>
    </row>
    <row r="5" spans="1:20" ht="15" customHeight="1">
      <c r="A5" s="511" t="s">
        <v>634</v>
      </c>
      <c r="B5" s="500" t="str">
        <f>+柜体!$D$5</f>
        <v>深胡桃双贴三聚氰胺E0级刨花板</v>
      </c>
      <c r="C5" s="500"/>
      <c r="D5" s="500"/>
      <c r="E5" s="321" t="s">
        <v>635</v>
      </c>
      <c r="F5" s="322">
        <f>+ROUNDUP(柜体!AH23,1)</f>
        <v>3.2</v>
      </c>
      <c r="G5" s="321" t="s">
        <v>636</v>
      </c>
      <c r="H5" s="323"/>
      <c r="I5" s="507"/>
      <c r="J5" s="511" t="s">
        <v>637</v>
      </c>
      <c r="K5" s="534" t="s">
        <v>746</v>
      </c>
      <c r="L5" s="534"/>
      <c r="M5" s="534"/>
      <c r="N5" s="342" t="s">
        <v>747</v>
      </c>
      <c r="O5" s="321">
        <v>6</v>
      </c>
      <c r="P5" s="321" t="s">
        <v>638</v>
      </c>
      <c r="Q5" s="343"/>
      <c r="R5" s="288"/>
      <c r="S5" s="289"/>
    </row>
    <row r="6" spans="1:20" ht="15" customHeight="1">
      <c r="A6" s="512"/>
      <c r="B6" s="499" t="str">
        <f>+柜体!$D$5</f>
        <v>深胡桃双贴三聚氰胺E0级刨花板</v>
      </c>
      <c r="C6" s="499"/>
      <c r="D6" s="499"/>
      <c r="E6" s="291" t="s">
        <v>639</v>
      </c>
      <c r="F6" s="290">
        <f>+ROUNDUP(柜体!AI23,1)</f>
        <v>0.2</v>
      </c>
      <c r="G6" s="291" t="s">
        <v>636</v>
      </c>
      <c r="H6" s="324"/>
      <c r="I6" s="507"/>
      <c r="J6" s="512"/>
      <c r="K6" s="510" t="s">
        <v>640</v>
      </c>
      <c r="L6" s="510"/>
      <c r="M6" s="510"/>
      <c r="N6" s="291" t="s">
        <v>748</v>
      </c>
      <c r="O6" s="292">
        <f>+IF(OR($N$5&lt;&gt;0),$O$5*2,$O$5)</f>
        <v>12</v>
      </c>
      <c r="P6" s="291" t="s">
        <v>638</v>
      </c>
      <c r="Q6" s="331"/>
      <c r="R6" s="288"/>
    </row>
    <row r="7" spans="1:20" ht="15" customHeight="1">
      <c r="A7" s="512"/>
      <c r="B7" s="499" t="str">
        <f>+柜体!$D$5</f>
        <v>深胡桃双贴三聚氰胺E0级刨花板</v>
      </c>
      <c r="C7" s="499"/>
      <c r="D7" s="499"/>
      <c r="E7" s="291" t="s">
        <v>641</v>
      </c>
      <c r="F7" s="290">
        <f>+ROUNDUP(柜体!AJ23,1)</f>
        <v>1.4000000000000001</v>
      </c>
      <c r="G7" s="291" t="s">
        <v>636</v>
      </c>
      <c r="H7" s="324"/>
      <c r="I7" s="507"/>
      <c r="J7" s="512"/>
      <c r="K7" s="510" t="s">
        <v>229</v>
      </c>
      <c r="L7" s="510"/>
      <c r="M7" s="510"/>
      <c r="N7" s="291"/>
      <c r="O7" s="291">
        <f>$O$34*4</f>
        <v>72</v>
      </c>
      <c r="P7" s="291" t="s">
        <v>638</v>
      </c>
      <c r="Q7" s="331"/>
      <c r="R7" s="288"/>
    </row>
    <row r="8" spans="1:20" ht="15" customHeight="1">
      <c r="A8" s="512"/>
      <c r="B8" s="499"/>
      <c r="C8" s="499"/>
      <c r="D8" s="499"/>
      <c r="E8" s="291"/>
      <c r="F8" s="290"/>
      <c r="G8" s="291"/>
      <c r="H8" s="324"/>
      <c r="I8" s="507"/>
      <c r="J8" s="512"/>
      <c r="K8" s="510" t="s">
        <v>642</v>
      </c>
      <c r="L8" s="510"/>
      <c r="M8" s="510"/>
      <c r="N8" s="291"/>
      <c r="O8" s="291"/>
      <c r="P8" s="291"/>
      <c r="Q8" s="331"/>
      <c r="R8" s="288"/>
    </row>
    <row r="9" spans="1:20" ht="15" customHeight="1">
      <c r="A9" s="512"/>
      <c r="B9" s="499" t="str">
        <f>+IF((附页!$W$25&gt;0),附页!$V$31,"")</f>
        <v>深胡桃双贴三聚氰胺E0级刨花板</v>
      </c>
      <c r="C9" s="499"/>
      <c r="D9" s="499"/>
      <c r="E9" s="291" t="str">
        <f>+IF((附页!$W$25&gt;0),"18*1220*2440","")</f>
        <v>18*1220*2440</v>
      </c>
      <c r="F9" s="290">
        <f>+IF((附页!$W$25&gt;0),附页!AI27,"")</f>
        <v>1.3</v>
      </c>
      <c r="G9" s="291" t="str">
        <f>+IF((附页!$W$25&gt;0),"张","")</f>
        <v>张</v>
      </c>
      <c r="H9" s="324"/>
      <c r="I9" s="507"/>
      <c r="J9" s="512"/>
      <c r="K9" s="510"/>
      <c r="L9" s="510"/>
      <c r="M9" s="510"/>
      <c r="N9" s="291" t="s">
        <v>643</v>
      </c>
      <c r="O9" s="291">
        <f>$O$25*4+$O$34*4</f>
        <v>112</v>
      </c>
      <c r="P9" s="291" t="s">
        <v>638</v>
      </c>
      <c r="Q9" s="331"/>
      <c r="R9" s="288" t="s">
        <v>212</v>
      </c>
      <c r="S9" s="293" t="s">
        <v>445</v>
      </c>
      <c r="T9" s="294"/>
    </row>
    <row r="10" spans="1:20" ht="15" customHeight="1">
      <c r="A10" s="514"/>
      <c r="B10" s="501"/>
      <c r="C10" s="501"/>
      <c r="D10" s="501"/>
      <c r="E10" s="325"/>
      <c r="F10" s="326"/>
      <c r="G10" s="325"/>
      <c r="H10" s="327"/>
      <c r="I10" s="507"/>
      <c r="J10" s="512"/>
      <c r="K10" s="510"/>
      <c r="L10" s="510"/>
      <c r="M10" s="510"/>
      <c r="N10" s="291"/>
      <c r="O10" s="291"/>
      <c r="P10" s="291"/>
      <c r="Q10" s="331"/>
      <c r="R10" s="288"/>
      <c r="S10" s="293" t="s">
        <v>446</v>
      </c>
      <c r="T10" s="294"/>
    </row>
    <row r="11" spans="1:20" ht="15" customHeight="1">
      <c r="A11" s="511" t="s">
        <v>644</v>
      </c>
      <c r="B11" s="525" t="s">
        <v>645</v>
      </c>
      <c r="C11" s="525"/>
      <c r="D11" s="525"/>
      <c r="E11" s="329" t="s">
        <v>646</v>
      </c>
      <c r="F11" s="330">
        <f>SUM(F17,F20,F28,F31,F24)*5.5+SUM(F18,F25,F29,F32)*4+SUM(F19,F26,F30,F33)*3+SUM(F21,F22,F23,F27,F34)*9.5</f>
        <v>510.72800000000001</v>
      </c>
      <c r="G11" s="329" t="s">
        <v>647</v>
      </c>
      <c r="H11" s="323"/>
      <c r="I11" s="507"/>
      <c r="J11" s="512"/>
      <c r="K11" s="510"/>
      <c r="L11" s="510"/>
      <c r="M11" s="510"/>
      <c r="N11" s="291" t="s">
        <v>648</v>
      </c>
      <c r="O11" s="291">
        <v>20</v>
      </c>
      <c r="P11" s="291" t="s">
        <v>638</v>
      </c>
      <c r="Q11" s="331"/>
      <c r="R11" s="288" t="s">
        <v>217</v>
      </c>
      <c r="S11" s="293" t="s">
        <v>447</v>
      </c>
      <c r="T11" s="294"/>
    </row>
    <row r="12" spans="1:20" ht="15" customHeight="1">
      <c r="A12" s="512"/>
      <c r="B12" s="502"/>
      <c r="C12" s="502"/>
      <c r="D12" s="502"/>
      <c r="E12" s="292"/>
      <c r="F12" s="295"/>
      <c r="G12" s="292"/>
      <c r="H12" s="324"/>
      <c r="I12" s="507"/>
      <c r="J12" s="512"/>
      <c r="K12" s="510"/>
      <c r="L12" s="510"/>
      <c r="M12" s="510"/>
      <c r="N12" s="291" t="s">
        <v>649</v>
      </c>
      <c r="O12" s="291">
        <v>10</v>
      </c>
      <c r="P12" s="291" t="s">
        <v>638</v>
      </c>
      <c r="Q12" s="331"/>
      <c r="R12" s="288"/>
      <c r="S12" s="294"/>
      <c r="T12" s="294"/>
    </row>
    <row r="13" spans="1:20" ht="15" customHeight="1">
      <c r="A13" s="512"/>
      <c r="B13" s="502"/>
      <c r="C13" s="502"/>
      <c r="D13" s="502"/>
      <c r="E13" s="292"/>
      <c r="F13" s="295"/>
      <c r="G13" s="292"/>
      <c r="H13" s="324"/>
      <c r="I13" s="507"/>
      <c r="J13" s="512"/>
      <c r="K13" s="510" t="s">
        <v>650</v>
      </c>
      <c r="L13" s="510"/>
      <c r="M13" s="510"/>
      <c r="N13" s="291" t="s">
        <v>651</v>
      </c>
      <c r="O13" s="291">
        <v>28</v>
      </c>
      <c r="P13" s="291" t="s">
        <v>652</v>
      </c>
      <c r="Q13" s="331"/>
      <c r="R13" s="288"/>
      <c r="S13" s="294"/>
      <c r="T13" s="294"/>
    </row>
    <row r="14" spans="1:20" ht="15" customHeight="1">
      <c r="A14" s="512"/>
      <c r="B14" s="502"/>
      <c r="C14" s="502"/>
      <c r="D14" s="502"/>
      <c r="E14" s="292"/>
      <c r="F14" s="295"/>
      <c r="G14" s="292"/>
      <c r="H14" s="331"/>
      <c r="I14" s="507"/>
      <c r="J14" s="512"/>
      <c r="K14" s="510"/>
      <c r="L14" s="510"/>
      <c r="M14" s="510"/>
      <c r="N14" s="291"/>
      <c r="O14" s="291"/>
      <c r="P14" s="291"/>
      <c r="Q14" s="331"/>
      <c r="R14" s="288"/>
      <c r="S14" s="293" t="s">
        <v>443</v>
      </c>
      <c r="T14" s="294"/>
    </row>
    <row r="15" spans="1:20" ht="15" customHeight="1">
      <c r="A15" s="512"/>
      <c r="B15" s="502" t="str">
        <f>+IF(OR([4]包覆!V16&gt;0), "汉高溶剂胶主剂","")</f>
        <v/>
      </c>
      <c r="C15" s="502"/>
      <c r="D15" s="502"/>
      <c r="E15" s="292" t="str">
        <f>+IF(OR([4]包覆!V16&gt;0), "DS3203","")</f>
        <v/>
      </c>
      <c r="F15" s="295" t="str">
        <f>+IF(OR([4]包覆!V16&gt;0),F16*15,"")</f>
        <v/>
      </c>
      <c r="G15" s="292" t="str">
        <f>+IF(OR([4]包覆!V16&gt;0), "克","")</f>
        <v/>
      </c>
      <c r="H15" s="351"/>
      <c r="I15" s="507"/>
      <c r="J15" s="512"/>
      <c r="K15" s="510"/>
      <c r="L15" s="510"/>
      <c r="M15" s="510"/>
      <c r="N15" s="291"/>
      <c r="O15" s="291"/>
      <c r="P15" s="291"/>
      <c r="Q15" s="331"/>
      <c r="R15" s="288"/>
      <c r="S15" s="293" t="s">
        <v>444</v>
      </c>
      <c r="T15" s="294"/>
    </row>
    <row r="16" spans="1:20" ht="15" customHeight="1">
      <c r="A16" s="514"/>
      <c r="B16" s="509" t="str">
        <f>+IF(OR([4]包覆!V16&gt;0), "汉高溶剂胶固化剂","")</f>
        <v/>
      </c>
      <c r="C16" s="509"/>
      <c r="D16" s="509"/>
      <c r="E16" s="332" t="str">
        <f>+IF(OR([4]包覆!V16&gt;0), "H46","")</f>
        <v/>
      </c>
      <c r="F16" s="333" t="str">
        <f>+IF(OR([4]包覆!V16&gt;0),ROUNDUP(130*128/1000*(#REF!+#REF!+#REF!)/16*1,0),"")</f>
        <v/>
      </c>
      <c r="G16" s="332" t="str">
        <f>+IF(OR([4]包覆!V16&gt;0), "克","")</f>
        <v/>
      </c>
      <c r="H16" s="352"/>
      <c r="I16" s="507"/>
      <c r="J16" s="512"/>
      <c r="K16" s="510" t="s">
        <v>653</v>
      </c>
      <c r="L16" s="510"/>
      <c r="M16" s="510"/>
      <c r="N16" s="292" t="s">
        <v>654</v>
      </c>
      <c r="O16" s="297">
        <f>O13+O14</f>
        <v>28</v>
      </c>
      <c r="P16" s="292" t="s">
        <v>638</v>
      </c>
      <c r="Q16" s="331"/>
      <c r="R16" s="288"/>
      <c r="S16" s="293" t="s">
        <v>218</v>
      </c>
      <c r="T16" s="294"/>
    </row>
    <row r="17" spans="1:22" ht="15" customHeight="1">
      <c r="A17" s="511" t="s">
        <v>655</v>
      </c>
      <c r="B17" s="525" t="str">
        <f>+柜体!$V$29</f>
        <v>深胡桃PVC封边条</v>
      </c>
      <c r="C17" s="525"/>
      <c r="D17" s="525"/>
      <c r="E17" s="329" t="s">
        <v>656</v>
      </c>
      <c r="F17" s="330">
        <f>+柜体!AK23</f>
        <v>50.975999999999999</v>
      </c>
      <c r="G17" s="329" t="s">
        <v>657</v>
      </c>
      <c r="H17" s="323"/>
      <c r="I17" s="507"/>
      <c r="J17" s="512"/>
      <c r="K17" s="510"/>
      <c r="L17" s="510"/>
      <c r="M17" s="510"/>
      <c r="N17" s="291"/>
      <c r="O17" s="297"/>
      <c r="P17" s="291"/>
      <c r="Q17" s="331"/>
      <c r="R17" s="288"/>
      <c r="S17" s="296" t="s">
        <v>220</v>
      </c>
      <c r="T17" s="294"/>
    </row>
    <row r="18" spans="1:22" ht="15" customHeight="1">
      <c r="A18" s="512"/>
      <c r="B18" s="502" t="str">
        <f>+柜体!$V$29</f>
        <v>深胡桃PVC封边条</v>
      </c>
      <c r="C18" s="502"/>
      <c r="D18" s="502"/>
      <c r="E18" s="292" t="s">
        <v>658</v>
      </c>
      <c r="F18" s="295">
        <f>柜体!AN23</f>
        <v>16.614000000000001</v>
      </c>
      <c r="G18" s="292" t="s">
        <v>657</v>
      </c>
      <c r="H18" s="324"/>
      <c r="I18" s="507"/>
      <c r="J18" s="512"/>
      <c r="K18" s="510"/>
      <c r="L18" s="510"/>
      <c r="M18" s="510"/>
      <c r="N18" s="291"/>
      <c r="O18" s="291"/>
      <c r="P18" s="291"/>
      <c r="Q18" s="331"/>
      <c r="R18" s="288"/>
      <c r="S18" s="293" t="s">
        <v>222</v>
      </c>
      <c r="U18" s="298" t="s">
        <v>210</v>
      </c>
      <c r="V18" s="298"/>
    </row>
    <row r="19" spans="1:22" ht="15" customHeight="1">
      <c r="A19" s="512"/>
      <c r="B19" s="502"/>
      <c r="C19" s="502"/>
      <c r="D19" s="502"/>
      <c r="E19" s="292"/>
      <c r="F19" s="295"/>
      <c r="G19" s="292"/>
      <c r="H19" s="324"/>
      <c r="I19" s="507"/>
      <c r="J19" s="512"/>
      <c r="K19" s="499" t="s">
        <v>659</v>
      </c>
      <c r="L19" s="499"/>
      <c r="M19" s="499"/>
      <c r="N19" s="308" t="s">
        <v>651</v>
      </c>
      <c r="O19" s="291">
        <v>36</v>
      </c>
      <c r="P19" s="291" t="s">
        <v>652</v>
      </c>
      <c r="Q19" s="331"/>
      <c r="R19" s="288"/>
      <c r="S19" s="293" t="s">
        <v>223</v>
      </c>
      <c r="U19" s="298" t="s">
        <v>211</v>
      </c>
      <c r="V19" s="298"/>
    </row>
    <row r="20" spans="1:22" ht="15" customHeight="1">
      <c r="A20" s="512"/>
      <c r="B20" s="502"/>
      <c r="C20" s="502"/>
      <c r="D20" s="502"/>
      <c r="E20" s="292"/>
      <c r="F20" s="295"/>
      <c r="G20" s="292"/>
      <c r="H20" s="324"/>
      <c r="I20" s="507"/>
      <c r="J20" s="512"/>
      <c r="K20" s="510"/>
      <c r="L20" s="510"/>
      <c r="M20" s="510"/>
      <c r="N20" s="308"/>
      <c r="O20" s="291"/>
      <c r="P20" s="291"/>
      <c r="Q20" s="331"/>
      <c r="R20" s="288"/>
      <c r="S20" s="293" t="s">
        <v>224</v>
      </c>
      <c r="U20" s="298" t="s">
        <v>211</v>
      </c>
      <c r="V20" s="298"/>
    </row>
    <row r="21" spans="1:22" ht="15" customHeight="1">
      <c r="A21" s="512"/>
      <c r="B21" s="502"/>
      <c r="C21" s="502"/>
      <c r="D21" s="502"/>
      <c r="E21" s="292"/>
      <c r="F21" s="295"/>
      <c r="G21" s="292"/>
      <c r="H21" s="324"/>
      <c r="I21" s="507"/>
      <c r="J21" s="512"/>
      <c r="K21" s="499"/>
      <c r="L21" s="499"/>
      <c r="M21" s="499"/>
      <c r="N21" s="378"/>
      <c r="O21" s="376"/>
      <c r="P21" s="376"/>
      <c r="Q21" s="379"/>
      <c r="R21" s="288"/>
      <c r="S21" s="293"/>
      <c r="U21" s="298"/>
      <c r="V21" s="298"/>
    </row>
    <row r="22" spans="1:22" ht="15" customHeight="1">
      <c r="A22" s="512"/>
      <c r="B22" s="502"/>
      <c r="C22" s="502"/>
      <c r="D22" s="502"/>
      <c r="E22" s="292"/>
      <c r="F22" s="295"/>
      <c r="G22" s="292"/>
      <c r="H22" s="324"/>
      <c r="I22" s="507"/>
      <c r="J22" s="512"/>
      <c r="K22" s="510" t="s">
        <v>660</v>
      </c>
      <c r="L22" s="510"/>
      <c r="M22" s="510"/>
      <c r="N22" s="291" t="str">
        <f>+IF(OR($B$36="铝衣杆A（氧化铝JF286）"),"艾美","")</f>
        <v>艾美</v>
      </c>
      <c r="O22" s="291">
        <v>2</v>
      </c>
      <c r="P22" s="291" t="s">
        <v>638</v>
      </c>
      <c r="Q22" s="331"/>
      <c r="R22" s="288"/>
      <c r="S22" s="293"/>
      <c r="U22" s="298"/>
      <c r="V22" s="298"/>
    </row>
    <row r="23" spans="1:22" ht="15" customHeight="1">
      <c r="A23" s="512"/>
      <c r="B23" s="502"/>
      <c r="C23" s="502"/>
      <c r="D23" s="502"/>
      <c r="E23" s="292"/>
      <c r="F23" s="295"/>
      <c r="G23" s="292"/>
      <c r="H23" s="324"/>
      <c r="I23" s="507"/>
      <c r="J23" s="512"/>
      <c r="K23" s="510" t="str">
        <f>+IF(OR(N22="艾美"),"","耳座螺丝")</f>
        <v/>
      </c>
      <c r="L23" s="510"/>
      <c r="M23" s="510"/>
      <c r="N23" s="291" t="str">
        <f>+IF(OR(N22="艾美"),"","6*30")</f>
        <v/>
      </c>
      <c r="O23" s="291" t="str">
        <f>+IF(OR(N22="艾美"),"",O22)</f>
        <v/>
      </c>
      <c r="P23" s="291" t="str">
        <f>+IF(OR(N22="艾美"),"","个")</f>
        <v/>
      </c>
      <c r="Q23" s="331"/>
      <c r="R23" s="288"/>
      <c r="S23" s="293"/>
      <c r="U23" s="298"/>
      <c r="V23" s="298"/>
    </row>
    <row r="24" spans="1:22" ht="15" customHeight="1">
      <c r="A24" s="512"/>
      <c r="B24" s="502"/>
      <c r="C24" s="502"/>
      <c r="D24" s="502"/>
      <c r="E24" s="292"/>
      <c r="F24" s="295"/>
      <c r="G24" s="292"/>
      <c r="H24" s="324"/>
      <c r="I24" s="507"/>
      <c r="J24" s="512"/>
      <c r="K24" s="510"/>
      <c r="L24" s="510"/>
      <c r="M24" s="510"/>
      <c r="N24" s="291"/>
      <c r="O24" s="291"/>
      <c r="P24" s="291"/>
      <c r="Q24" s="344"/>
      <c r="R24" s="288"/>
      <c r="S24" s="293"/>
      <c r="U24" s="298"/>
      <c r="V24" s="298"/>
    </row>
    <row r="25" spans="1:22" ht="15" customHeight="1">
      <c r="A25" s="512"/>
      <c r="B25" s="502"/>
      <c r="C25" s="502"/>
      <c r="D25" s="502"/>
      <c r="E25" s="292"/>
      <c r="F25" s="295"/>
      <c r="G25" s="292"/>
      <c r="H25" s="324"/>
      <c r="I25" s="507"/>
      <c r="J25" s="512"/>
      <c r="K25" s="510" t="s">
        <v>661</v>
      </c>
      <c r="L25" s="510"/>
      <c r="M25" s="510"/>
      <c r="N25" s="291"/>
      <c r="O25" s="291">
        <v>10</v>
      </c>
      <c r="P25" s="291" t="s">
        <v>638</v>
      </c>
      <c r="Q25" s="331"/>
      <c r="R25" s="288"/>
      <c r="S25" s="293" t="s">
        <v>225</v>
      </c>
      <c r="U25" s="298"/>
      <c r="V25" s="298"/>
    </row>
    <row r="26" spans="1:22" ht="15" customHeight="1">
      <c r="A26" s="512"/>
      <c r="B26" s="502"/>
      <c r="C26" s="502"/>
      <c r="D26" s="502"/>
      <c r="E26" s="291"/>
      <c r="F26" s="295"/>
      <c r="G26" s="292"/>
      <c r="H26" s="351"/>
      <c r="I26" s="507"/>
      <c r="J26" s="512"/>
      <c r="K26" s="510"/>
      <c r="L26" s="510"/>
      <c r="M26" s="510"/>
      <c r="N26" s="291"/>
      <c r="O26" s="291"/>
      <c r="P26" s="292"/>
      <c r="Q26" s="331"/>
      <c r="R26" s="288"/>
      <c r="S26" s="293" t="s">
        <v>226</v>
      </c>
      <c r="U26" s="298"/>
      <c r="V26" s="298"/>
    </row>
    <row r="27" spans="1:22" ht="15" customHeight="1">
      <c r="A27" s="512"/>
      <c r="B27" s="502"/>
      <c r="C27" s="502"/>
      <c r="D27" s="502"/>
      <c r="E27" s="291"/>
      <c r="F27" s="295"/>
      <c r="G27" s="292"/>
      <c r="H27" s="351"/>
      <c r="I27" s="507"/>
      <c r="J27" s="512"/>
      <c r="K27" s="510" t="str">
        <f>+柜体!V31</f>
        <v>透明中性玻璃胶</v>
      </c>
      <c r="L27" s="510"/>
      <c r="M27" s="510"/>
      <c r="N27" s="301"/>
      <c r="O27" s="291">
        <v>1</v>
      </c>
      <c r="P27" s="292" t="s">
        <v>662</v>
      </c>
      <c r="Q27" s="331"/>
      <c r="R27" s="288"/>
      <c r="S27" s="299" t="s">
        <v>227</v>
      </c>
      <c r="T27" s="300"/>
      <c r="U27" s="300"/>
      <c r="V27" s="300"/>
    </row>
    <row r="28" spans="1:22" ht="15" customHeight="1">
      <c r="A28" s="512"/>
      <c r="B28" s="502"/>
      <c r="C28" s="502"/>
      <c r="D28" s="502"/>
      <c r="E28" s="291"/>
      <c r="F28" s="295"/>
      <c r="G28" s="292"/>
      <c r="H28" s="334"/>
      <c r="I28" s="507"/>
      <c r="J28" s="512"/>
      <c r="K28" s="510" t="s">
        <v>663</v>
      </c>
      <c r="L28" s="510"/>
      <c r="M28" s="510"/>
      <c r="N28" s="301" t="str">
        <f>+柜体!V30</f>
        <v>胡桃</v>
      </c>
      <c r="O28" s="291">
        <f>F44+F45+F46+O13+O14+O15+O24*2</f>
        <v>28</v>
      </c>
      <c r="P28" s="291" t="s">
        <v>638</v>
      </c>
      <c r="Q28" s="331"/>
      <c r="R28" s="288"/>
      <c r="S28" s="293" t="s">
        <v>228</v>
      </c>
      <c r="T28" s="300"/>
      <c r="U28" s="300"/>
      <c r="V28" s="300"/>
    </row>
    <row r="29" spans="1:22" ht="15" customHeight="1">
      <c r="A29" s="512"/>
      <c r="B29" s="502" t="str">
        <f>+IF((附页!$W$25&gt;0),附页!$V$32,"")</f>
        <v>深胡桃PVC封边条</v>
      </c>
      <c r="C29" s="502"/>
      <c r="D29" s="502"/>
      <c r="E29" s="291" t="str">
        <f>+IF((附页!$W$25&gt;0),"1.0*22","")</f>
        <v>1.0*22</v>
      </c>
      <c r="F29" s="295">
        <f>+IF((附页!$W$25&gt;0),附页!AN26,"")</f>
        <v>40.975999999999999</v>
      </c>
      <c r="G29" s="292" t="str">
        <f>+IF((附页!$W$25&gt;0),"米","")</f>
        <v>米</v>
      </c>
      <c r="H29" s="335"/>
      <c r="I29" s="507"/>
      <c r="J29" s="512"/>
      <c r="K29" s="510" t="s">
        <v>664</v>
      </c>
      <c r="L29" s="510"/>
      <c r="M29" s="510"/>
      <c r="N29" s="301" t="str">
        <f>+N28</f>
        <v>胡桃</v>
      </c>
      <c r="O29" s="291">
        <v>280</v>
      </c>
      <c r="P29" s="291" t="s">
        <v>638</v>
      </c>
      <c r="Q29" s="331"/>
      <c r="R29" s="288"/>
      <c r="S29" s="293" t="s">
        <v>448</v>
      </c>
      <c r="T29" s="300"/>
      <c r="U29" s="300"/>
      <c r="V29" s="300"/>
    </row>
    <row r="30" spans="1:22" ht="15" customHeight="1">
      <c r="A30" s="512"/>
      <c r="B30" s="502"/>
      <c r="C30" s="502"/>
      <c r="D30" s="502"/>
      <c r="E30" s="291"/>
      <c r="F30" s="295"/>
      <c r="G30" s="291"/>
      <c r="H30" s="335"/>
      <c r="I30" s="507"/>
      <c r="J30" s="512"/>
      <c r="K30" s="510" t="s">
        <v>665</v>
      </c>
      <c r="L30" s="510"/>
      <c r="M30" s="510"/>
      <c r="N30" s="291" t="s">
        <v>666</v>
      </c>
      <c r="O30" s="292">
        <v>20</v>
      </c>
      <c r="P30" s="292" t="s">
        <v>638</v>
      </c>
      <c r="Q30" s="340"/>
      <c r="R30" s="288"/>
      <c r="S30" s="293" t="s">
        <v>232</v>
      </c>
      <c r="T30" s="302"/>
      <c r="U30" s="302"/>
      <c r="V30" s="303"/>
    </row>
    <row r="31" spans="1:22" ht="15" customHeight="1">
      <c r="A31" s="512"/>
      <c r="B31" s="502"/>
      <c r="C31" s="502"/>
      <c r="D31" s="502"/>
      <c r="E31" s="291"/>
      <c r="F31" s="295"/>
      <c r="G31" s="291"/>
      <c r="H31" s="335"/>
      <c r="I31" s="507"/>
      <c r="J31" s="513"/>
      <c r="K31" s="535" t="s">
        <v>642</v>
      </c>
      <c r="L31" s="535"/>
      <c r="M31" s="535"/>
      <c r="N31" s="287" t="s">
        <v>667</v>
      </c>
      <c r="O31" s="320">
        <f>$O$30</f>
        <v>20</v>
      </c>
      <c r="P31" s="320" t="s">
        <v>638</v>
      </c>
      <c r="Q31" s="345"/>
      <c r="R31" s="288"/>
      <c r="S31" s="293" t="s">
        <v>449</v>
      </c>
      <c r="T31" s="302"/>
      <c r="U31" s="302"/>
      <c r="V31" s="302"/>
    </row>
    <row r="32" spans="1:22" ht="15" customHeight="1">
      <c r="A32" s="512"/>
      <c r="B32" s="502"/>
      <c r="C32" s="502"/>
      <c r="D32" s="502"/>
      <c r="E32" s="291"/>
      <c r="F32" s="295"/>
      <c r="G32" s="291"/>
      <c r="H32" s="335"/>
      <c r="I32" s="507"/>
      <c r="J32" s="513"/>
      <c r="K32" s="508"/>
      <c r="L32" s="508"/>
      <c r="M32" s="508"/>
      <c r="N32" s="306"/>
      <c r="O32" s="306"/>
      <c r="P32" s="306"/>
      <c r="Q32" s="346"/>
      <c r="R32" s="288"/>
      <c r="S32" s="293" t="s">
        <v>450</v>
      </c>
      <c r="T32" s="302"/>
      <c r="U32" s="302"/>
      <c r="V32" s="302"/>
    </row>
    <row r="33" spans="1:22" ht="15" customHeight="1">
      <c r="A33" s="512"/>
      <c r="B33" s="502"/>
      <c r="C33" s="502"/>
      <c r="D33" s="502"/>
      <c r="E33" s="291"/>
      <c r="F33" s="295"/>
      <c r="G33" s="291"/>
      <c r="H33" s="335"/>
      <c r="I33" s="507"/>
      <c r="J33" s="512"/>
      <c r="K33" s="533"/>
      <c r="L33" s="533"/>
      <c r="M33" s="533"/>
      <c r="N33" s="306"/>
      <c r="O33" s="306"/>
      <c r="P33" s="306"/>
      <c r="Q33" s="346"/>
      <c r="R33" s="288"/>
      <c r="S33" s="304"/>
      <c r="T33" s="302"/>
      <c r="U33" s="302"/>
      <c r="V33" s="302"/>
    </row>
    <row r="34" spans="1:22" ht="15" customHeight="1">
      <c r="A34" s="514"/>
      <c r="B34" s="509"/>
      <c r="C34" s="509"/>
      <c r="D34" s="509"/>
      <c r="E34" s="325"/>
      <c r="F34" s="333"/>
      <c r="G34" s="325"/>
      <c r="H34" s="336"/>
      <c r="I34" s="507"/>
      <c r="J34" s="512"/>
      <c r="K34" s="536" t="s">
        <v>668</v>
      </c>
      <c r="L34" s="536"/>
      <c r="M34" s="536"/>
      <c r="N34" s="319" t="s">
        <v>669</v>
      </c>
      <c r="O34" s="319">
        <v>18</v>
      </c>
      <c r="P34" s="319" t="s">
        <v>638</v>
      </c>
      <c r="Q34" s="347"/>
      <c r="R34" s="288"/>
      <c r="S34" s="305"/>
      <c r="T34" s="302"/>
      <c r="U34" s="302"/>
      <c r="V34" s="302"/>
    </row>
    <row r="35" spans="1:22" ht="15" customHeight="1">
      <c r="A35" s="522" t="s">
        <v>674</v>
      </c>
      <c r="B35" s="500"/>
      <c r="C35" s="500"/>
      <c r="D35" s="500"/>
      <c r="E35" s="321"/>
      <c r="F35" s="322"/>
      <c r="G35" s="321"/>
      <c r="H35" s="337"/>
      <c r="I35" s="507"/>
      <c r="J35" s="512"/>
      <c r="K35" s="510" t="s">
        <v>731</v>
      </c>
      <c r="L35" s="510"/>
      <c r="M35" s="510"/>
      <c r="N35" s="291"/>
      <c r="O35" s="291">
        <v>6</v>
      </c>
      <c r="P35" s="291" t="s">
        <v>638</v>
      </c>
      <c r="Q35" s="331" t="str">
        <f>IF(K5="柏丽雅拉手C397哑铬","单孔","")</f>
        <v/>
      </c>
      <c r="R35" s="288"/>
      <c r="S35" s="305"/>
      <c r="T35" s="302"/>
      <c r="U35" s="302"/>
      <c r="V35" s="302"/>
    </row>
    <row r="36" spans="1:22" ht="15" customHeight="1">
      <c r="A36" s="523"/>
      <c r="B36" s="499" t="s">
        <v>230</v>
      </c>
      <c r="C36" s="499"/>
      <c r="D36" s="499"/>
      <c r="E36" s="359" t="str">
        <f>+IF(OR(B36="铝衣杆A（氧化铝JF286）"),"1.9米/支","")</f>
        <v>1.9米/支</v>
      </c>
      <c r="F36" s="290">
        <v>1</v>
      </c>
      <c r="G36" s="359" t="s">
        <v>657</v>
      </c>
      <c r="H36" s="334"/>
      <c r="I36" s="507"/>
      <c r="J36" s="512"/>
      <c r="K36" s="503"/>
      <c r="L36" s="504"/>
      <c r="M36" s="505"/>
      <c r="N36" s="376"/>
      <c r="O36" s="376"/>
      <c r="P36" s="376"/>
      <c r="Q36" s="380"/>
      <c r="R36" s="288"/>
      <c r="S36" s="305"/>
      <c r="T36" s="302"/>
      <c r="U36" s="302"/>
      <c r="V36" s="302"/>
    </row>
    <row r="37" spans="1:22" ht="15" customHeight="1">
      <c r="A37" s="523"/>
      <c r="B37" s="499" t="s">
        <v>670</v>
      </c>
      <c r="C37" s="499"/>
      <c r="D37" s="499"/>
      <c r="E37" s="359" t="str">
        <f>+IF(OR(B37="铝衣杆B（氧化铝JF285）"),"1.9米/支","")</f>
        <v>1.9米/支</v>
      </c>
      <c r="F37" s="290">
        <f>+F36</f>
        <v>1</v>
      </c>
      <c r="G37" s="359" t="s">
        <v>657</v>
      </c>
      <c r="H37" s="334"/>
      <c r="I37" s="507"/>
      <c r="J37" s="512"/>
      <c r="K37" s="503"/>
      <c r="L37" s="504"/>
      <c r="M37" s="505"/>
      <c r="N37" s="376"/>
      <c r="O37" s="376"/>
      <c r="P37" s="376"/>
      <c r="Q37" s="380"/>
      <c r="R37" s="288"/>
      <c r="S37" s="305"/>
      <c r="T37" s="302"/>
      <c r="U37" s="302"/>
      <c r="V37" s="302"/>
    </row>
    <row r="38" spans="1:22" ht="15" customHeight="1">
      <c r="A38" s="523"/>
      <c r="B38" s="499"/>
      <c r="C38" s="499"/>
      <c r="D38" s="499"/>
      <c r="E38" s="359"/>
      <c r="F38" s="290"/>
      <c r="G38" s="359"/>
      <c r="H38" s="334"/>
      <c r="I38" s="507"/>
      <c r="J38" s="512"/>
      <c r="K38" s="503"/>
      <c r="L38" s="504"/>
      <c r="M38" s="505"/>
      <c r="N38" s="376"/>
      <c r="O38" s="376"/>
      <c r="P38" s="376"/>
      <c r="Q38" s="380"/>
      <c r="R38" s="288"/>
    </row>
    <row r="39" spans="1:22" ht="15" customHeight="1">
      <c r="A39" s="524"/>
      <c r="B39" s="501"/>
      <c r="C39" s="501"/>
      <c r="D39" s="501"/>
      <c r="E39" s="361"/>
      <c r="F39" s="326"/>
      <c r="G39" s="361"/>
      <c r="H39" s="336"/>
      <c r="I39" s="507"/>
      <c r="J39" s="512"/>
      <c r="K39" s="503"/>
      <c r="L39" s="504"/>
      <c r="M39" s="505"/>
      <c r="N39" s="376"/>
      <c r="O39" s="376"/>
      <c r="P39" s="376"/>
      <c r="Q39" s="380"/>
      <c r="R39" s="288"/>
    </row>
    <row r="40" spans="1:22" ht="15" customHeight="1">
      <c r="A40" s="522" t="s">
        <v>675</v>
      </c>
      <c r="B40" s="519"/>
      <c r="C40" s="520"/>
      <c r="D40" s="521"/>
      <c r="E40" s="364"/>
      <c r="F40" s="365"/>
      <c r="G40" s="364"/>
      <c r="H40" s="366"/>
      <c r="I40" s="507"/>
      <c r="J40" s="512"/>
      <c r="K40" s="503"/>
      <c r="L40" s="504"/>
      <c r="M40" s="505"/>
      <c r="N40" s="376"/>
      <c r="O40" s="376"/>
      <c r="P40" s="376"/>
      <c r="Q40" s="380"/>
      <c r="R40" s="288"/>
    </row>
    <row r="41" spans="1:22" ht="15" customHeight="1">
      <c r="A41" s="523"/>
      <c r="B41" s="503"/>
      <c r="C41" s="504"/>
      <c r="D41" s="505"/>
      <c r="E41" s="360"/>
      <c r="F41" s="362"/>
      <c r="G41" s="360"/>
      <c r="H41" s="363"/>
      <c r="I41" s="507"/>
      <c r="J41" s="512"/>
      <c r="K41" s="503"/>
      <c r="L41" s="504"/>
      <c r="M41" s="505"/>
      <c r="N41" s="376"/>
      <c r="O41" s="376"/>
      <c r="P41" s="376"/>
      <c r="Q41" s="380"/>
      <c r="R41" s="288"/>
    </row>
    <row r="42" spans="1:22" ht="15" customHeight="1">
      <c r="A42" s="524"/>
      <c r="B42" s="501"/>
      <c r="C42" s="501"/>
      <c r="D42" s="501"/>
      <c r="E42" s="338"/>
      <c r="F42" s="326"/>
      <c r="G42" s="325"/>
      <c r="H42" s="336"/>
      <c r="I42" s="507"/>
      <c r="J42" s="512"/>
      <c r="K42" s="503"/>
      <c r="L42" s="504"/>
      <c r="M42" s="505"/>
      <c r="N42" s="376"/>
      <c r="O42" s="376"/>
      <c r="P42" s="376"/>
      <c r="Q42" s="380"/>
      <c r="R42" s="288"/>
    </row>
    <row r="43" spans="1:22" ht="15" customHeight="1">
      <c r="A43" s="511" t="s">
        <v>671</v>
      </c>
      <c r="B43" s="500"/>
      <c r="C43" s="500"/>
      <c r="D43" s="500"/>
      <c r="E43" s="321"/>
      <c r="F43" s="322"/>
      <c r="G43" s="321"/>
      <c r="H43" s="337"/>
      <c r="I43" s="507"/>
      <c r="J43" s="512"/>
      <c r="K43" s="503"/>
      <c r="L43" s="504"/>
      <c r="M43" s="505"/>
      <c r="N43" s="376"/>
      <c r="O43" s="376"/>
      <c r="P43" s="376"/>
      <c r="Q43" s="380"/>
      <c r="R43" s="288"/>
    </row>
    <row r="44" spans="1:22" ht="15" customHeight="1">
      <c r="A44" s="512"/>
      <c r="B44" s="510"/>
      <c r="C44" s="510"/>
      <c r="D44" s="510"/>
      <c r="E44" s="291"/>
      <c r="F44" s="291"/>
      <c r="G44" s="291"/>
      <c r="H44" s="331"/>
      <c r="I44" s="507"/>
      <c r="J44" s="512"/>
      <c r="K44" s="503"/>
      <c r="L44" s="504"/>
      <c r="M44" s="505"/>
      <c r="N44" s="376"/>
      <c r="O44" s="381"/>
      <c r="P44" s="376"/>
      <c r="Q44" s="380"/>
      <c r="R44" s="288"/>
    </row>
    <row r="45" spans="1:22" ht="15" customHeight="1">
      <c r="A45" s="512"/>
      <c r="B45" s="510"/>
      <c r="C45" s="510"/>
      <c r="D45" s="510"/>
      <c r="E45" s="291"/>
      <c r="F45" s="291"/>
      <c r="G45" s="291"/>
      <c r="H45" s="353"/>
      <c r="I45" s="507"/>
      <c r="J45" s="512"/>
      <c r="K45" s="499"/>
      <c r="L45" s="499"/>
      <c r="M45" s="499"/>
      <c r="N45" s="376"/>
      <c r="O45" s="376"/>
      <c r="P45" s="376"/>
      <c r="Q45" s="380"/>
      <c r="R45" s="288"/>
    </row>
    <row r="46" spans="1:22" ht="15" customHeight="1">
      <c r="A46" s="512"/>
      <c r="B46" s="510"/>
      <c r="C46" s="510"/>
      <c r="D46" s="510"/>
      <c r="E46" s="291"/>
      <c r="F46" s="291"/>
      <c r="G46" s="291"/>
      <c r="H46" s="331"/>
      <c r="I46" s="507"/>
      <c r="J46" s="512"/>
      <c r="K46" s="499"/>
      <c r="L46" s="499"/>
      <c r="M46" s="499"/>
      <c r="N46" s="376"/>
      <c r="O46" s="377"/>
      <c r="P46" s="376"/>
      <c r="Q46" s="380"/>
      <c r="R46" s="288"/>
    </row>
    <row r="47" spans="1:22" ht="15" customHeight="1">
      <c r="A47" s="512"/>
      <c r="B47" s="510"/>
      <c r="C47" s="510"/>
      <c r="D47" s="510"/>
      <c r="E47" s="292"/>
      <c r="F47" s="297"/>
      <c r="G47" s="292"/>
      <c r="H47" s="353"/>
      <c r="I47" s="507"/>
      <c r="J47" s="512"/>
      <c r="K47" s="499"/>
      <c r="L47" s="499"/>
      <c r="M47" s="499"/>
      <c r="N47" s="307"/>
      <c r="O47" s="307"/>
      <c r="P47" s="307"/>
      <c r="Q47" s="340"/>
      <c r="R47" s="288"/>
      <c r="S47" s="382" t="s">
        <v>710</v>
      </c>
      <c r="T47" s="382"/>
    </row>
    <row r="48" spans="1:22" ht="15" customHeight="1">
      <c r="A48" s="512"/>
      <c r="B48" s="510"/>
      <c r="C48" s="510"/>
      <c r="D48" s="510"/>
      <c r="E48" s="291"/>
      <c r="F48" s="297"/>
      <c r="G48" s="291"/>
      <c r="H48" s="331"/>
      <c r="I48" s="507"/>
      <c r="J48" s="512"/>
      <c r="K48" s="499"/>
      <c r="L48" s="499"/>
      <c r="M48" s="499"/>
      <c r="N48" s="307"/>
      <c r="O48" s="307"/>
      <c r="P48" s="307"/>
      <c r="Q48" s="340"/>
      <c r="R48" s="288"/>
      <c r="S48" s="382" t="s">
        <v>711</v>
      </c>
      <c r="T48" s="382"/>
    </row>
    <row r="49" spans="1:22" ht="15" customHeight="1">
      <c r="A49" s="512"/>
      <c r="B49" s="510"/>
      <c r="C49" s="510"/>
      <c r="D49" s="510"/>
      <c r="E49" s="291"/>
      <c r="F49" s="291"/>
      <c r="G49" s="291"/>
      <c r="H49" s="331"/>
      <c r="I49" s="507"/>
      <c r="J49" s="512"/>
      <c r="K49" s="499"/>
      <c r="L49" s="499"/>
      <c r="M49" s="499"/>
      <c r="N49" s="307"/>
      <c r="O49" s="307"/>
      <c r="P49" s="307"/>
      <c r="Q49" s="340"/>
      <c r="R49" s="288"/>
      <c r="S49" s="382" t="s">
        <v>712</v>
      </c>
      <c r="T49" s="382" t="s">
        <v>713</v>
      </c>
    </row>
    <row r="50" spans="1:22" ht="15" customHeight="1">
      <c r="A50" s="512"/>
      <c r="B50" s="549"/>
      <c r="C50" s="549"/>
      <c r="D50" s="549"/>
      <c r="E50" s="308"/>
      <c r="F50" s="308"/>
      <c r="G50" s="308"/>
      <c r="H50" s="339"/>
      <c r="I50" s="507"/>
      <c r="J50" s="512"/>
      <c r="K50" s="499"/>
      <c r="L50" s="499"/>
      <c r="M50" s="499"/>
      <c r="N50" s="307"/>
      <c r="O50" s="307"/>
      <c r="P50" s="307"/>
      <c r="Q50" s="340"/>
      <c r="R50" s="288"/>
      <c r="S50" s="382" t="s">
        <v>714</v>
      </c>
      <c r="T50" s="382" t="s">
        <v>715</v>
      </c>
    </row>
    <row r="51" spans="1:22" ht="15" customHeight="1">
      <c r="A51" s="512"/>
      <c r="B51" s="316"/>
      <c r="C51" s="317"/>
      <c r="D51" s="318"/>
      <c r="E51" s="309"/>
      <c r="F51" s="308"/>
      <c r="G51" s="308"/>
      <c r="H51" s="331"/>
      <c r="I51" s="507"/>
      <c r="J51" s="512"/>
      <c r="K51" s="499"/>
      <c r="L51" s="499"/>
      <c r="M51" s="499"/>
      <c r="N51" s="307"/>
      <c r="O51" s="307"/>
      <c r="P51" s="307"/>
      <c r="Q51" s="340"/>
      <c r="R51" s="288"/>
      <c r="S51" s="382" t="s">
        <v>716</v>
      </c>
      <c r="T51" s="382" t="s">
        <v>717</v>
      </c>
    </row>
    <row r="52" spans="1:22" ht="15" customHeight="1">
      <c r="A52" s="512"/>
      <c r="B52" s="316"/>
      <c r="C52" s="317"/>
      <c r="D52" s="317"/>
      <c r="E52" s="318"/>
      <c r="F52" s="308"/>
      <c r="G52" s="308"/>
      <c r="H52" s="353"/>
      <c r="I52" s="507"/>
      <c r="J52" s="512"/>
      <c r="K52" s="499"/>
      <c r="L52" s="499"/>
      <c r="M52" s="499"/>
      <c r="N52" s="307"/>
      <c r="O52" s="307"/>
      <c r="P52" s="307"/>
      <c r="Q52" s="340"/>
      <c r="R52" s="288"/>
      <c r="S52" s="382" t="s">
        <v>718</v>
      </c>
      <c r="T52" s="382" t="s">
        <v>719</v>
      </c>
    </row>
    <row r="53" spans="1:22" ht="15" customHeight="1">
      <c r="A53" s="512"/>
      <c r="B53" s="499"/>
      <c r="C53" s="499"/>
      <c r="D53" s="499"/>
      <c r="E53" s="307"/>
      <c r="F53" s="307"/>
      <c r="G53" s="307"/>
      <c r="H53" s="340"/>
      <c r="I53" s="507"/>
      <c r="J53" s="512"/>
      <c r="K53" s="499"/>
      <c r="L53" s="499"/>
      <c r="M53" s="499"/>
      <c r="N53" s="307"/>
      <c r="O53" s="307"/>
      <c r="P53" s="307"/>
      <c r="Q53" s="340"/>
      <c r="R53" s="288"/>
      <c r="S53" s="382" t="s">
        <v>720</v>
      </c>
      <c r="T53" s="382" t="s">
        <v>721</v>
      </c>
    </row>
    <row r="54" spans="1:22" ht="15" customHeight="1">
      <c r="A54" s="512"/>
      <c r="B54" s="499"/>
      <c r="C54" s="499"/>
      <c r="D54" s="499"/>
      <c r="E54" s="291"/>
      <c r="F54" s="307"/>
      <c r="G54" s="292"/>
      <c r="H54" s="340"/>
      <c r="I54" s="507"/>
      <c r="J54" s="512"/>
      <c r="K54" s="499"/>
      <c r="L54" s="499"/>
      <c r="M54" s="499"/>
      <c r="N54" s="307"/>
      <c r="O54" s="307"/>
      <c r="P54" s="307"/>
      <c r="Q54" s="340"/>
      <c r="R54" s="288"/>
      <c r="S54" s="382" t="s">
        <v>722</v>
      </c>
      <c r="T54" s="382" t="s">
        <v>723</v>
      </c>
    </row>
    <row r="55" spans="1:22" ht="15" customHeight="1">
      <c r="A55" s="512"/>
      <c r="B55" s="499"/>
      <c r="C55" s="499"/>
      <c r="D55" s="499"/>
      <c r="E55" s="307"/>
      <c r="F55" s="307"/>
      <c r="G55" s="292"/>
      <c r="H55" s="340"/>
      <c r="I55" s="507"/>
      <c r="J55" s="512"/>
      <c r="K55" s="499"/>
      <c r="L55" s="499"/>
      <c r="M55" s="499"/>
      <c r="N55" s="307"/>
      <c r="O55" s="307"/>
      <c r="P55" s="307"/>
      <c r="Q55" s="340"/>
      <c r="R55" s="288"/>
      <c r="S55" s="382" t="s">
        <v>724</v>
      </c>
      <c r="T55" s="382" t="s">
        <v>725</v>
      </c>
      <c r="U55" s="294" t="s">
        <v>706</v>
      </c>
      <c r="V55" s="294" t="s">
        <v>707</v>
      </c>
    </row>
    <row r="56" spans="1:22" ht="15" customHeight="1">
      <c r="A56" s="512"/>
      <c r="B56" s="510"/>
      <c r="C56" s="510"/>
      <c r="D56" s="510"/>
      <c r="E56" s="291"/>
      <c r="F56" s="291"/>
      <c r="G56" s="291"/>
      <c r="H56" s="331"/>
      <c r="I56" s="507"/>
      <c r="J56" s="512"/>
      <c r="K56" s="499"/>
      <c r="L56" s="499"/>
      <c r="M56" s="499"/>
      <c r="N56" s="307"/>
      <c r="O56" s="307"/>
      <c r="P56" s="307"/>
      <c r="Q56" s="340"/>
      <c r="R56" s="288"/>
      <c r="S56" s="382" t="s">
        <v>726</v>
      </c>
      <c r="T56" s="382" t="s">
        <v>727</v>
      </c>
      <c r="U56" s="294" t="s">
        <v>708</v>
      </c>
      <c r="V56" s="294" t="s">
        <v>709</v>
      </c>
    </row>
    <row r="57" spans="1:22" s="284" customFormat="1" ht="15" customHeight="1">
      <c r="A57" s="512"/>
      <c r="B57" s="510"/>
      <c r="C57" s="510"/>
      <c r="D57" s="510"/>
      <c r="E57" s="291"/>
      <c r="F57" s="291"/>
      <c r="G57" s="291"/>
      <c r="H57" s="331"/>
      <c r="I57" s="507"/>
      <c r="J57" s="512"/>
      <c r="K57" s="499"/>
      <c r="L57" s="499"/>
      <c r="M57" s="499"/>
      <c r="N57" s="307"/>
      <c r="O57" s="307"/>
      <c r="P57" s="307"/>
      <c r="Q57" s="340"/>
      <c r="R57" s="294"/>
      <c r="S57" s="382"/>
      <c r="T57" s="382" t="s">
        <v>728</v>
      </c>
      <c r="V57" s="294" t="s">
        <v>705</v>
      </c>
    </row>
    <row r="58" spans="1:22" s="284" customFormat="1" ht="15" customHeight="1">
      <c r="A58" s="512"/>
      <c r="B58" s="510"/>
      <c r="C58" s="510"/>
      <c r="D58" s="510"/>
      <c r="E58" s="291"/>
      <c r="F58" s="291"/>
      <c r="G58" s="291"/>
      <c r="H58" s="339"/>
      <c r="I58" s="507"/>
      <c r="J58" s="512"/>
      <c r="K58" s="499"/>
      <c r="L58" s="499"/>
      <c r="M58" s="499"/>
      <c r="N58" s="307"/>
      <c r="O58" s="307"/>
      <c r="P58" s="307"/>
      <c r="Q58" s="340"/>
      <c r="S58" s="382"/>
      <c r="T58" s="382" t="s">
        <v>729</v>
      </c>
    </row>
    <row r="59" spans="1:22" s="284" customFormat="1" ht="15" customHeight="1">
      <c r="A59" s="514"/>
      <c r="B59" s="538"/>
      <c r="C59" s="538"/>
      <c r="D59" s="538"/>
      <c r="E59" s="325"/>
      <c r="F59" s="325"/>
      <c r="G59" s="325"/>
      <c r="H59" s="341"/>
      <c r="I59" s="507"/>
      <c r="J59" s="514"/>
      <c r="K59" s="501"/>
      <c r="L59" s="501"/>
      <c r="M59" s="501"/>
      <c r="N59" s="348"/>
      <c r="O59" s="348"/>
      <c r="P59" s="348"/>
      <c r="Q59" s="349"/>
      <c r="S59" s="382"/>
      <c r="T59" s="382" t="s">
        <v>730</v>
      </c>
    </row>
    <row r="60" spans="1:22" s="284" customFormat="1" ht="15" customHeight="1">
      <c r="A60" s="526" t="s">
        <v>672</v>
      </c>
      <c r="B60" s="526"/>
      <c r="C60" s="526"/>
      <c r="D60" s="526"/>
      <c r="E60" s="526"/>
      <c r="F60" s="526"/>
      <c r="G60" s="526"/>
      <c r="H60" s="526"/>
      <c r="I60" s="507"/>
      <c r="J60" s="550" t="s">
        <v>673</v>
      </c>
      <c r="K60" s="550"/>
      <c r="L60" s="550"/>
      <c r="M60" s="550"/>
      <c r="N60" s="550"/>
      <c r="O60" s="550"/>
      <c r="P60" s="550"/>
      <c r="Q60" s="550"/>
    </row>
    <row r="61" spans="1:22" s="284" customFormat="1" ht="15" customHeight="1">
      <c r="A61" s="526"/>
      <c r="B61" s="526"/>
      <c r="C61" s="526"/>
      <c r="D61" s="526"/>
      <c r="E61" s="526"/>
      <c r="F61" s="526"/>
      <c r="G61" s="526"/>
      <c r="H61" s="526"/>
      <c r="I61" s="507"/>
      <c r="J61" s="526"/>
      <c r="K61" s="526"/>
      <c r="L61" s="526"/>
      <c r="M61" s="526"/>
      <c r="N61" s="526"/>
      <c r="O61" s="526"/>
      <c r="P61" s="526"/>
      <c r="Q61" s="526"/>
    </row>
    <row r="62" spans="1:22" s="284" customFormat="1" ht="12.95" customHeight="1">
      <c r="A62" s="543" t="s">
        <v>571</v>
      </c>
      <c r="B62" s="544"/>
      <c r="C62" s="544"/>
      <c r="D62" s="544"/>
      <c r="E62" s="544"/>
      <c r="F62" s="544"/>
      <c r="G62" s="544"/>
      <c r="H62" s="544"/>
      <c r="I62" s="544"/>
      <c r="J62" s="544"/>
      <c r="K62" s="544"/>
      <c r="L62" s="544"/>
      <c r="M62" s="544"/>
      <c r="N62" s="544"/>
      <c r="O62" s="544"/>
      <c r="P62" s="544"/>
      <c r="Q62" s="545"/>
    </row>
    <row r="63" spans="1:22" s="284" customFormat="1" ht="12.95" customHeight="1">
      <c r="A63" s="543"/>
      <c r="B63" s="544"/>
      <c r="C63" s="544"/>
      <c r="D63" s="544"/>
      <c r="E63" s="544"/>
      <c r="F63" s="544"/>
      <c r="G63" s="544"/>
      <c r="H63" s="544"/>
      <c r="I63" s="544"/>
      <c r="J63" s="544"/>
      <c r="K63" s="544"/>
      <c r="L63" s="544"/>
      <c r="M63" s="544"/>
      <c r="N63" s="544"/>
      <c r="O63" s="544"/>
      <c r="P63" s="544"/>
      <c r="Q63" s="545"/>
    </row>
    <row r="64" spans="1:22" s="284" customFormat="1">
      <c r="A64" s="546"/>
      <c r="B64" s="547"/>
      <c r="C64" s="547"/>
      <c r="D64" s="547"/>
      <c r="E64" s="547"/>
      <c r="F64" s="547"/>
      <c r="G64" s="547"/>
      <c r="H64" s="547"/>
      <c r="I64" s="547"/>
      <c r="J64" s="547"/>
      <c r="K64" s="547"/>
      <c r="L64" s="547"/>
      <c r="M64" s="547"/>
      <c r="N64" s="547"/>
      <c r="O64" s="547"/>
      <c r="P64" s="547"/>
      <c r="Q64" s="548"/>
    </row>
    <row r="65" spans="1:17" s="284" customFormat="1">
      <c r="A65" s="310"/>
      <c r="B65" s="541" t="s">
        <v>234</v>
      </c>
      <c r="C65" s="541"/>
      <c r="D65" s="541"/>
      <c r="E65" s="311"/>
      <c r="F65" s="311"/>
      <c r="G65" s="311"/>
      <c r="H65" s="311"/>
      <c r="I65" s="311"/>
      <c r="J65" s="312"/>
      <c r="K65" s="312"/>
      <c r="L65" s="542"/>
      <c r="M65" s="542"/>
      <c r="N65" s="313"/>
      <c r="O65" s="314"/>
      <c r="P65" s="314"/>
      <c r="Q65" s="314"/>
    </row>
    <row r="66" spans="1:17" s="284" customFormat="1" ht="53.25" customHeight="1">
      <c r="A66" s="310"/>
      <c r="B66" s="506" t="s">
        <v>235</v>
      </c>
      <c r="C66" s="506"/>
      <c r="D66" s="506"/>
      <c r="M66" s="551" t="s">
        <v>676</v>
      </c>
      <c r="N66" s="551"/>
      <c r="O66" s="551"/>
      <c r="P66" s="551"/>
    </row>
    <row r="67" spans="1:17" s="284" customFormat="1">
      <c r="A67" s="315"/>
      <c r="B67" s="506" t="s">
        <v>236</v>
      </c>
      <c r="C67" s="506"/>
      <c r="D67" s="506"/>
      <c r="M67" s="551"/>
      <c r="N67" s="551"/>
      <c r="O67" s="551"/>
      <c r="P67" s="551"/>
    </row>
    <row r="68" spans="1:17" s="284" customFormat="1">
      <c r="A68" s="311"/>
      <c r="B68" s="506" t="s">
        <v>237</v>
      </c>
      <c r="C68" s="506"/>
      <c r="D68" s="506"/>
      <c r="M68" s="551"/>
      <c r="N68" s="551"/>
      <c r="O68" s="551"/>
      <c r="P68" s="551"/>
    </row>
    <row r="69" spans="1:17" s="284" customFormat="1">
      <c r="B69" s="539" t="s">
        <v>238</v>
      </c>
      <c r="C69" s="539"/>
      <c r="D69" s="539"/>
      <c r="M69" s="551"/>
      <c r="N69" s="551"/>
      <c r="O69" s="551"/>
      <c r="P69" s="551"/>
    </row>
    <row r="70" spans="1:17" s="284" customFormat="1">
      <c r="B70" s="540" t="s">
        <v>735</v>
      </c>
      <c r="C70" s="539"/>
      <c r="D70" s="539" t="s">
        <v>239</v>
      </c>
      <c r="M70" s="551"/>
      <c r="N70" s="551"/>
      <c r="O70" s="551"/>
      <c r="P70" s="551"/>
    </row>
    <row r="71" spans="1:17" s="284" customFormat="1">
      <c r="M71" s="551"/>
      <c r="N71" s="551"/>
      <c r="O71" s="551"/>
      <c r="P71" s="551"/>
    </row>
    <row r="72" spans="1:17" s="284" customFormat="1">
      <c r="D72" s="284" t="s">
        <v>240</v>
      </c>
      <c r="M72" s="551"/>
      <c r="N72" s="551"/>
      <c r="O72" s="551"/>
      <c r="P72" s="551"/>
    </row>
    <row r="73" spans="1:17" s="284" customFormat="1">
      <c r="D73" s="284" t="s">
        <v>231</v>
      </c>
      <c r="M73" s="551"/>
      <c r="N73" s="551"/>
      <c r="O73" s="551"/>
      <c r="P73" s="551"/>
    </row>
    <row r="74" spans="1:17" s="284" customFormat="1">
      <c r="D74" s="284" t="s">
        <v>241</v>
      </c>
    </row>
    <row r="75" spans="1:17" s="284" customFormat="1"/>
    <row r="76" spans="1:17" s="284" customFormat="1"/>
    <row r="77" spans="1:17" s="284" customFormat="1"/>
    <row r="78" spans="1:17" s="284" customFormat="1"/>
    <row r="79" spans="1:17" s="284" customFormat="1"/>
    <row r="80" spans="1:17" s="284" customFormat="1"/>
    <row r="81" s="284" customFormat="1"/>
    <row r="82" s="284" customFormat="1"/>
    <row r="83" s="284" customFormat="1"/>
    <row r="84" s="284" customFormat="1"/>
    <row r="85" s="284" customFormat="1"/>
    <row r="86" s="284" customFormat="1"/>
    <row r="87" s="284" customFormat="1"/>
    <row r="88" s="284" customFormat="1"/>
    <row r="89" s="284" customFormat="1"/>
    <row r="90" s="284" customFormat="1"/>
    <row r="91" s="284" customFormat="1"/>
    <row r="92" s="284" customFormat="1"/>
    <row r="93" s="284" customFormat="1"/>
    <row r="94" s="284" customFormat="1"/>
    <row r="95" s="284" customFormat="1"/>
    <row r="96" s="284" customFormat="1"/>
    <row r="97" spans="19:22" s="284" customFormat="1"/>
    <row r="98" spans="19:22" s="284" customFormat="1"/>
    <row r="99" spans="19:22" s="284" customFormat="1"/>
    <row r="100" spans="19:22" s="284" customFormat="1"/>
    <row r="101" spans="19:22" s="284" customFormat="1"/>
    <row r="102" spans="19:22" s="284" customFormat="1"/>
    <row r="103" spans="19:22" s="284" customFormat="1"/>
    <row r="104" spans="19:22" s="284" customFormat="1"/>
    <row r="105" spans="19:22" s="284" customFormat="1"/>
    <row r="106" spans="19:22" s="284" customFormat="1">
      <c r="S106" s="294"/>
      <c r="T106" s="294"/>
      <c r="U106" s="294"/>
      <c r="V106" s="294"/>
    </row>
    <row r="107" spans="19:22" s="284" customFormat="1">
      <c r="S107" s="294"/>
      <c r="T107" s="294"/>
      <c r="U107" s="294"/>
      <c r="V107" s="294"/>
    </row>
    <row r="108" spans="19:22" s="284" customFormat="1">
      <c r="S108" s="294"/>
      <c r="T108" s="294"/>
      <c r="U108" s="294"/>
      <c r="V108" s="294"/>
    </row>
    <row r="109" spans="19:22" s="284" customFormat="1">
      <c r="S109" s="294"/>
      <c r="T109" s="294"/>
      <c r="U109" s="294"/>
      <c r="V109" s="294"/>
    </row>
    <row r="110" spans="19:22" s="284" customFormat="1">
      <c r="S110" s="294"/>
      <c r="T110" s="294"/>
      <c r="U110" s="294"/>
      <c r="V110" s="294"/>
    </row>
    <row r="111" spans="19:22" s="284" customFormat="1">
      <c r="S111" s="294"/>
      <c r="T111" s="294"/>
      <c r="U111" s="294"/>
      <c r="V111" s="294"/>
    </row>
    <row r="112" spans="19:22" s="284" customFormat="1">
      <c r="S112" s="294"/>
      <c r="T112" s="294"/>
      <c r="U112" s="294"/>
      <c r="V112" s="294"/>
    </row>
    <row r="113" spans="19:22" s="284" customFormat="1">
      <c r="S113" s="294"/>
      <c r="T113" s="294"/>
      <c r="U113" s="294"/>
      <c r="V113" s="294"/>
    </row>
    <row r="114" spans="19:22" s="284" customFormat="1">
      <c r="S114" s="294"/>
      <c r="T114" s="294"/>
      <c r="U114" s="294"/>
      <c r="V114" s="294"/>
    </row>
    <row r="115" spans="19:22" s="284" customFormat="1">
      <c r="S115" s="294"/>
      <c r="T115" s="294"/>
      <c r="U115" s="294"/>
      <c r="V115" s="294"/>
    </row>
    <row r="116" spans="19:22" s="284" customFormat="1">
      <c r="S116" s="294"/>
      <c r="T116" s="294"/>
      <c r="U116" s="294"/>
      <c r="V116" s="294"/>
    </row>
    <row r="117" spans="19:22" s="284" customFormat="1">
      <c r="S117" s="294"/>
      <c r="T117" s="294"/>
      <c r="U117" s="294"/>
      <c r="V117" s="294"/>
    </row>
    <row r="118" spans="19:22" s="284" customFormat="1">
      <c r="S118" s="294"/>
      <c r="T118" s="294"/>
      <c r="U118" s="294"/>
      <c r="V118" s="294"/>
    </row>
    <row r="119" spans="19:22" s="284" customFormat="1">
      <c r="S119" s="294"/>
      <c r="T119" s="294"/>
      <c r="U119" s="294"/>
      <c r="V119" s="294"/>
    </row>
    <row r="120" spans="19:22" s="284" customFormat="1">
      <c r="S120" s="294"/>
      <c r="T120" s="294"/>
      <c r="U120" s="294"/>
      <c r="V120" s="294"/>
    </row>
    <row r="121" spans="19:22" s="284" customFormat="1">
      <c r="S121" s="294"/>
      <c r="T121" s="294"/>
      <c r="U121" s="294"/>
      <c r="V121" s="294"/>
    </row>
    <row r="122" spans="19:22" s="284" customFormat="1">
      <c r="S122" s="294"/>
      <c r="T122" s="294"/>
      <c r="U122" s="294"/>
      <c r="V122" s="294"/>
    </row>
    <row r="123" spans="19:22" s="284" customFormat="1">
      <c r="S123" s="294"/>
      <c r="T123" s="294"/>
      <c r="U123" s="294"/>
      <c r="V123" s="294"/>
    </row>
    <row r="124" spans="19:22" s="284" customFormat="1">
      <c r="S124" s="294"/>
      <c r="T124" s="294"/>
      <c r="U124" s="294"/>
      <c r="V124" s="294"/>
    </row>
    <row r="125" spans="19:22" s="284" customFormat="1">
      <c r="S125" s="294"/>
      <c r="T125" s="294"/>
      <c r="U125" s="294"/>
      <c r="V125" s="294"/>
    </row>
    <row r="126" spans="19:22" s="284" customFormat="1">
      <c r="S126" s="294"/>
      <c r="T126" s="294"/>
      <c r="U126" s="294"/>
      <c r="V126" s="294"/>
    </row>
    <row r="127" spans="19:22" s="284" customFormat="1">
      <c r="S127" s="294"/>
      <c r="T127" s="294"/>
      <c r="U127" s="294"/>
      <c r="V127" s="294"/>
    </row>
    <row r="128" spans="19:22" s="284" customFormat="1">
      <c r="S128" s="294"/>
      <c r="T128" s="294"/>
      <c r="U128" s="294"/>
      <c r="V128" s="294"/>
    </row>
    <row r="129" spans="19:22" s="284" customFormat="1">
      <c r="S129" s="294"/>
      <c r="T129" s="294"/>
      <c r="U129" s="294"/>
      <c r="V129" s="294"/>
    </row>
    <row r="130" spans="19:22" s="284" customFormat="1">
      <c r="S130" s="294"/>
      <c r="T130" s="294"/>
      <c r="U130" s="294"/>
      <c r="V130" s="294"/>
    </row>
    <row r="131" spans="19:22" s="284" customFormat="1">
      <c r="S131" s="294"/>
      <c r="T131" s="294"/>
      <c r="U131" s="294"/>
      <c r="V131" s="294"/>
    </row>
    <row r="132" spans="19:22" s="284" customFormat="1">
      <c r="S132" s="294"/>
      <c r="T132" s="294"/>
      <c r="U132" s="294"/>
      <c r="V132" s="294"/>
    </row>
    <row r="133" spans="19:22" s="284" customFormat="1">
      <c r="S133" s="294"/>
      <c r="T133" s="294"/>
      <c r="U133" s="294"/>
      <c r="V133" s="294"/>
    </row>
    <row r="134" spans="19:22" s="284" customFormat="1">
      <c r="S134" s="294"/>
      <c r="T134" s="294"/>
      <c r="U134" s="294"/>
      <c r="V134" s="294"/>
    </row>
    <row r="135" spans="19:22" s="284" customFormat="1">
      <c r="S135" s="294"/>
      <c r="T135" s="294"/>
      <c r="U135" s="294"/>
      <c r="V135" s="294"/>
    </row>
    <row r="136" spans="19:22" s="284" customFormat="1">
      <c r="S136" s="294"/>
      <c r="T136" s="294"/>
      <c r="U136" s="294"/>
      <c r="V136" s="294"/>
    </row>
    <row r="137" spans="19:22" s="284" customFormat="1">
      <c r="S137" s="294"/>
      <c r="T137" s="294"/>
      <c r="U137" s="294"/>
      <c r="V137" s="294"/>
    </row>
    <row r="138" spans="19:22" s="284" customFormat="1">
      <c r="S138" s="294"/>
      <c r="T138" s="294"/>
      <c r="U138" s="294"/>
      <c r="V138" s="294"/>
    </row>
    <row r="139" spans="19:22" s="284" customFormat="1">
      <c r="S139" s="294"/>
      <c r="T139" s="294"/>
      <c r="U139" s="294"/>
      <c r="V139" s="294"/>
    </row>
    <row r="140" spans="19:22" s="284" customFormat="1">
      <c r="S140" s="294"/>
      <c r="T140" s="294"/>
      <c r="U140" s="294"/>
      <c r="V140" s="294"/>
    </row>
    <row r="141" spans="19:22" s="284" customFormat="1">
      <c r="S141" s="294"/>
      <c r="T141" s="294"/>
      <c r="U141" s="294"/>
      <c r="V141" s="294"/>
    </row>
    <row r="142" spans="19:22" s="284" customFormat="1">
      <c r="S142" s="294"/>
      <c r="T142" s="294"/>
      <c r="U142" s="294"/>
      <c r="V142" s="294"/>
    </row>
    <row r="143" spans="19:22" s="284" customFormat="1">
      <c r="S143" s="294"/>
      <c r="T143" s="294"/>
      <c r="U143" s="294"/>
      <c r="V143" s="294"/>
    </row>
    <row r="144" spans="19:22" s="284" customFormat="1">
      <c r="S144" s="294"/>
      <c r="T144" s="294"/>
      <c r="U144" s="294"/>
      <c r="V144" s="294"/>
    </row>
    <row r="145" spans="19:22" s="284" customFormat="1">
      <c r="S145" s="294"/>
      <c r="T145" s="294"/>
      <c r="U145" s="294"/>
      <c r="V145" s="294"/>
    </row>
    <row r="146" spans="19:22" s="284" customFormat="1">
      <c r="S146" s="294"/>
      <c r="T146" s="294"/>
      <c r="U146" s="294"/>
      <c r="V146" s="294"/>
    </row>
    <row r="147" spans="19:22" s="284" customFormat="1">
      <c r="S147" s="294"/>
      <c r="T147" s="294"/>
      <c r="U147" s="294"/>
      <c r="V147" s="294"/>
    </row>
    <row r="148" spans="19:22" s="284" customFormat="1">
      <c r="S148" s="294"/>
      <c r="T148" s="294"/>
      <c r="U148" s="294"/>
      <c r="V148" s="294"/>
    </row>
    <row r="149" spans="19:22" s="284" customFormat="1">
      <c r="S149" s="294"/>
      <c r="T149" s="294"/>
      <c r="U149" s="294"/>
      <c r="V149" s="294"/>
    </row>
    <row r="150" spans="19:22" s="284" customFormat="1">
      <c r="S150" s="294"/>
      <c r="T150" s="294"/>
      <c r="U150" s="294"/>
      <c r="V150" s="294"/>
    </row>
    <row r="151" spans="19:22" s="284" customFormat="1">
      <c r="S151" s="294"/>
      <c r="T151" s="294"/>
      <c r="U151" s="294"/>
      <c r="V151" s="294"/>
    </row>
    <row r="152" spans="19:22" s="284" customFormat="1">
      <c r="S152" s="294"/>
      <c r="T152" s="294"/>
      <c r="U152" s="294"/>
      <c r="V152" s="294"/>
    </row>
    <row r="153" spans="19:22" s="284" customFormat="1">
      <c r="S153" s="294"/>
      <c r="T153" s="294"/>
      <c r="U153" s="294"/>
      <c r="V153" s="294"/>
    </row>
    <row r="154" spans="19:22" s="284" customFormat="1">
      <c r="S154" s="294"/>
      <c r="T154" s="294"/>
      <c r="U154" s="294"/>
      <c r="V154" s="294"/>
    </row>
    <row r="155" spans="19:22" s="284" customFormat="1">
      <c r="S155" s="294"/>
      <c r="T155" s="294"/>
      <c r="U155" s="294"/>
      <c r="V155" s="294"/>
    </row>
    <row r="156" spans="19:22" s="284" customFormat="1">
      <c r="S156" s="294"/>
      <c r="T156" s="294"/>
      <c r="U156" s="294"/>
      <c r="V156" s="294"/>
    </row>
    <row r="157" spans="19:22" s="284" customFormat="1">
      <c r="S157" s="294"/>
      <c r="T157" s="294"/>
      <c r="U157" s="294"/>
      <c r="V157" s="294"/>
    </row>
    <row r="158" spans="19:22" s="284" customFormat="1">
      <c r="S158" s="294"/>
      <c r="T158" s="294"/>
      <c r="U158" s="294"/>
      <c r="V158" s="294"/>
    </row>
    <row r="159" spans="19:22" s="284" customFormat="1">
      <c r="S159" s="294"/>
      <c r="T159" s="294"/>
      <c r="U159" s="294"/>
      <c r="V159" s="294"/>
    </row>
    <row r="160" spans="19:22" s="284" customFormat="1">
      <c r="S160" s="294"/>
      <c r="T160" s="294"/>
      <c r="U160" s="294"/>
      <c r="V160" s="294"/>
    </row>
    <row r="161" spans="19:22" s="284" customFormat="1">
      <c r="S161" s="294"/>
      <c r="T161" s="294"/>
      <c r="U161" s="294"/>
      <c r="V161" s="294"/>
    </row>
    <row r="162" spans="19:22" s="284" customFormat="1">
      <c r="S162" s="294"/>
      <c r="T162" s="294"/>
      <c r="U162" s="294"/>
      <c r="V162" s="294"/>
    </row>
    <row r="163" spans="19:22" s="284" customFormat="1">
      <c r="S163" s="294"/>
      <c r="T163" s="294"/>
      <c r="U163" s="294"/>
      <c r="V163" s="294"/>
    </row>
    <row r="164" spans="19:22" s="284" customFormat="1">
      <c r="S164" s="294"/>
      <c r="T164" s="294"/>
      <c r="U164" s="294"/>
      <c r="V164" s="294"/>
    </row>
    <row r="165" spans="19:22" s="284" customFormat="1">
      <c r="S165" s="294"/>
      <c r="T165" s="294"/>
      <c r="U165" s="294"/>
      <c r="V165" s="294"/>
    </row>
    <row r="166" spans="19:22" s="284" customFormat="1">
      <c r="S166" s="294"/>
      <c r="T166" s="294"/>
      <c r="U166" s="294"/>
      <c r="V166" s="294"/>
    </row>
    <row r="167" spans="19:22" s="284" customFormat="1">
      <c r="S167" s="294"/>
      <c r="T167" s="294"/>
      <c r="U167" s="294"/>
      <c r="V167" s="294"/>
    </row>
    <row r="168" spans="19:22" s="284" customFormat="1">
      <c r="S168" s="294"/>
      <c r="T168" s="294"/>
      <c r="U168" s="294"/>
      <c r="V168" s="294"/>
    </row>
    <row r="169" spans="19:22" s="284" customFormat="1">
      <c r="S169" s="294"/>
      <c r="T169" s="294"/>
      <c r="U169" s="294"/>
      <c r="V169" s="294"/>
    </row>
    <row r="170" spans="19:22" s="284" customFormat="1">
      <c r="S170" s="294"/>
      <c r="T170" s="294"/>
      <c r="U170" s="294"/>
      <c r="V170" s="294"/>
    </row>
    <row r="171" spans="19:22" s="284" customFormat="1">
      <c r="S171" s="294"/>
      <c r="T171" s="294"/>
      <c r="U171" s="294"/>
      <c r="V171" s="294"/>
    </row>
    <row r="172" spans="19:22" s="284" customFormat="1">
      <c r="S172" s="294"/>
      <c r="T172" s="294"/>
      <c r="U172" s="294"/>
      <c r="V172" s="294"/>
    </row>
    <row r="173" spans="19:22" s="284" customFormat="1">
      <c r="S173" s="294"/>
      <c r="T173" s="294"/>
      <c r="U173" s="294"/>
      <c r="V173" s="294"/>
    </row>
    <row r="174" spans="19:22" s="284" customFormat="1">
      <c r="S174" s="294"/>
      <c r="T174" s="294"/>
      <c r="U174" s="294"/>
      <c r="V174" s="294"/>
    </row>
    <row r="175" spans="19:22" s="284" customFormat="1">
      <c r="S175" s="294"/>
      <c r="T175" s="294"/>
      <c r="U175" s="294"/>
      <c r="V175" s="294"/>
    </row>
    <row r="176" spans="19:22" s="284" customFormat="1">
      <c r="S176" s="294"/>
      <c r="T176" s="294"/>
      <c r="U176" s="294"/>
      <c r="V176" s="294"/>
    </row>
    <row r="177" spans="19:22" s="284" customFormat="1">
      <c r="S177" s="294"/>
      <c r="T177" s="294"/>
      <c r="U177" s="294"/>
      <c r="V177" s="294"/>
    </row>
    <row r="178" spans="19:22" s="284" customFormat="1">
      <c r="S178" s="294"/>
      <c r="T178" s="294"/>
      <c r="U178" s="294"/>
      <c r="V178" s="294"/>
    </row>
    <row r="179" spans="19:22" s="284" customFormat="1">
      <c r="S179" s="294"/>
      <c r="T179" s="294"/>
      <c r="U179" s="294"/>
      <c r="V179" s="294"/>
    </row>
    <row r="180" spans="19:22" s="284" customFormat="1">
      <c r="S180" s="294"/>
      <c r="T180" s="294"/>
      <c r="U180" s="294"/>
      <c r="V180" s="294"/>
    </row>
    <row r="181" spans="19:22" s="284" customFormat="1">
      <c r="S181" s="294"/>
      <c r="T181" s="294"/>
      <c r="U181" s="294"/>
      <c r="V181" s="294"/>
    </row>
    <row r="182" spans="19:22" s="284" customFormat="1">
      <c r="S182" s="294"/>
      <c r="T182" s="294"/>
      <c r="U182" s="294"/>
      <c r="V182" s="294"/>
    </row>
    <row r="183" spans="19:22" s="284" customFormat="1">
      <c r="S183" s="294"/>
      <c r="T183" s="294"/>
      <c r="U183" s="294"/>
      <c r="V183" s="294"/>
    </row>
    <row r="184" spans="19:22" s="284" customFormat="1"/>
    <row r="185" spans="19:22" s="284" customFormat="1"/>
    <row r="186" spans="19:22" s="284" customFormat="1"/>
    <row r="187" spans="19:22" s="284" customFormat="1"/>
    <row r="188" spans="19:22" s="284" customFormat="1"/>
    <row r="189" spans="19:22" s="284" customFormat="1"/>
    <row r="190" spans="19:22" s="284" customFormat="1"/>
    <row r="191" spans="19:22" s="284" customFormat="1"/>
    <row r="192" spans="19:22" s="284" customFormat="1"/>
    <row r="193" spans="1:17" s="284" customFormat="1"/>
    <row r="194" spans="1:17" s="284" customFormat="1"/>
    <row r="195" spans="1:17" s="284" customFormat="1"/>
    <row r="196" spans="1:17" s="284" customFormat="1"/>
    <row r="197" spans="1:17" s="284" customFormat="1"/>
    <row r="198" spans="1:17" s="284" customFormat="1"/>
    <row r="199" spans="1:17">
      <c r="A199" s="284"/>
      <c r="B199" s="284"/>
      <c r="C199" s="284"/>
      <c r="D199" s="284"/>
      <c r="E199" s="284"/>
      <c r="F199" s="284"/>
      <c r="G199" s="284"/>
      <c r="H199" s="284"/>
      <c r="I199" s="284"/>
      <c r="J199" s="284"/>
      <c r="K199" s="284"/>
      <c r="L199" s="284"/>
      <c r="M199" s="284"/>
      <c r="N199" s="284"/>
      <c r="O199" s="284"/>
      <c r="P199" s="284"/>
      <c r="Q199" s="284"/>
    </row>
    <row r="200" spans="1:17">
      <c r="A200" s="284"/>
      <c r="B200" s="284"/>
      <c r="C200" s="284"/>
      <c r="D200" s="284"/>
      <c r="E200" s="284"/>
      <c r="F200" s="284"/>
      <c r="G200" s="284"/>
      <c r="H200" s="284"/>
      <c r="I200" s="284"/>
      <c r="J200" s="284"/>
      <c r="K200" s="284"/>
      <c r="L200" s="284"/>
      <c r="M200" s="284"/>
      <c r="N200" s="284"/>
      <c r="O200" s="284"/>
      <c r="P200" s="284"/>
      <c r="Q200" s="284"/>
    </row>
    <row r="201" spans="1:17">
      <c r="A201" s="284"/>
      <c r="B201" s="284"/>
      <c r="C201" s="284"/>
      <c r="D201" s="284"/>
      <c r="E201" s="284"/>
      <c r="F201" s="284"/>
      <c r="G201" s="284"/>
      <c r="H201" s="284"/>
      <c r="I201" s="284"/>
      <c r="J201" s="284"/>
      <c r="K201" s="284"/>
      <c r="L201" s="284"/>
      <c r="M201" s="284"/>
      <c r="N201" s="284"/>
      <c r="O201" s="284"/>
      <c r="P201" s="284"/>
      <c r="Q201" s="284"/>
    </row>
    <row r="202" spans="1:17">
      <c r="A202" s="284"/>
      <c r="B202" s="284"/>
      <c r="C202" s="284"/>
      <c r="D202" s="284"/>
      <c r="E202" s="284"/>
      <c r="F202" s="284"/>
      <c r="G202" s="284"/>
      <c r="H202" s="284"/>
      <c r="I202" s="284"/>
      <c r="J202" s="284"/>
      <c r="K202" s="284"/>
      <c r="L202" s="284"/>
      <c r="M202" s="284"/>
      <c r="N202" s="284"/>
      <c r="O202" s="284"/>
      <c r="P202" s="284"/>
      <c r="Q202" s="284"/>
    </row>
    <row r="203" spans="1:17">
      <c r="A203" s="284"/>
      <c r="B203" s="284"/>
      <c r="C203" s="284"/>
      <c r="D203" s="284"/>
      <c r="E203" s="284"/>
      <c r="F203" s="284"/>
      <c r="G203" s="284"/>
      <c r="H203" s="284"/>
      <c r="I203" s="284"/>
      <c r="J203" s="284"/>
      <c r="K203" s="284"/>
      <c r="L203" s="284"/>
      <c r="M203" s="284"/>
      <c r="N203" s="284"/>
      <c r="O203" s="284"/>
      <c r="P203" s="284"/>
      <c r="Q203" s="284"/>
    </row>
    <row r="204" spans="1:17">
      <c r="A204" s="284"/>
      <c r="B204" s="284"/>
      <c r="C204" s="284"/>
      <c r="D204" s="284"/>
      <c r="E204" s="284"/>
      <c r="F204" s="284"/>
      <c r="G204" s="284"/>
      <c r="H204" s="284"/>
      <c r="I204" s="284"/>
      <c r="J204" s="284"/>
      <c r="K204" s="284"/>
      <c r="L204" s="284"/>
      <c r="M204" s="284"/>
      <c r="N204" s="284"/>
      <c r="O204" s="284"/>
      <c r="P204" s="284"/>
      <c r="Q204" s="284"/>
    </row>
    <row r="205" spans="1:17">
      <c r="A205" s="284"/>
      <c r="B205" s="284"/>
      <c r="C205" s="284"/>
      <c r="D205" s="284"/>
      <c r="E205" s="284"/>
      <c r="F205" s="284"/>
      <c r="G205" s="284"/>
      <c r="H205" s="284"/>
      <c r="I205" s="284"/>
      <c r="J205" s="284"/>
      <c r="K205" s="284"/>
      <c r="L205" s="284"/>
      <c r="M205" s="284"/>
      <c r="N205" s="284"/>
      <c r="O205" s="284"/>
      <c r="P205" s="284"/>
      <c r="Q205" s="284"/>
    </row>
    <row r="206" spans="1:17">
      <c r="A206" s="284"/>
      <c r="B206" s="284"/>
      <c r="C206" s="284"/>
      <c r="D206" s="284"/>
      <c r="E206" s="284"/>
      <c r="F206" s="284"/>
      <c r="G206" s="284"/>
      <c r="H206" s="284"/>
      <c r="I206" s="284"/>
      <c r="J206" s="284"/>
      <c r="K206" s="284"/>
      <c r="L206" s="284"/>
      <c r="M206" s="284"/>
      <c r="N206" s="284"/>
      <c r="O206" s="284"/>
      <c r="P206" s="284"/>
      <c r="Q206" s="284"/>
    </row>
    <row r="207" spans="1:17">
      <c r="A207" s="284"/>
    </row>
    <row r="208" spans="1:17">
      <c r="A208" s="284"/>
    </row>
    <row r="209" spans="1:1">
      <c r="A209" s="284"/>
    </row>
  </sheetData>
  <mergeCells count="127">
    <mergeCell ref="B69:D69"/>
    <mergeCell ref="B70:D70"/>
    <mergeCell ref="B65:D65"/>
    <mergeCell ref="L65:M65"/>
    <mergeCell ref="B66:D66"/>
    <mergeCell ref="B67:D67"/>
    <mergeCell ref="A62:Q64"/>
    <mergeCell ref="B44:D46"/>
    <mergeCell ref="B47:D49"/>
    <mergeCell ref="B50:D50"/>
    <mergeCell ref="B53:D53"/>
    <mergeCell ref="B54:D54"/>
    <mergeCell ref="B56:D58"/>
    <mergeCell ref="B59:D59"/>
    <mergeCell ref="K59:M59"/>
    <mergeCell ref="J60:Q61"/>
    <mergeCell ref="K44:M44"/>
    <mergeCell ref="K45:M45"/>
    <mergeCell ref="K46:M46"/>
    <mergeCell ref="A43:A59"/>
    <mergeCell ref="K47:M47"/>
    <mergeCell ref="K58:M58"/>
    <mergeCell ref="B43:D43"/>
    <mergeCell ref="M66:P73"/>
    <mergeCell ref="K56:M56"/>
    <mergeCell ref="B39:D39"/>
    <mergeCell ref="K49:M49"/>
    <mergeCell ref="K50:M50"/>
    <mergeCell ref="K31:M31"/>
    <mergeCell ref="K36:M36"/>
    <mergeCell ref="K30:M30"/>
    <mergeCell ref="A3:C3"/>
    <mergeCell ref="K34:M34"/>
    <mergeCell ref="B16:D16"/>
    <mergeCell ref="K24:M24"/>
    <mergeCell ref="A17:A34"/>
    <mergeCell ref="A4:D4"/>
    <mergeCell ref="J4:M4"/>
    <mergeCell ref="A5:A10"/>
    <mergeCell ref="B5:D5"/>
    <mergeCell ref="B11:D11"/>
    <mergeCell ref="B12:D12"/>
    <mergeCell ref="B20:D20"/>
    <mergeCell ref="K22:M22"/>
    <mergeCell ref="B55:D55"/>
    <mergeCell ref="K51:M51"/>
    <mergeCell ref="K52:M52"/>
    <mergeCell ref="K53:M53"/>
    <mergeCell ref="A60:H61"/>
    <mergeCell ref="K16:M18"/>
    <mergeCell ref="K19:M19"/>
    <mergeCell ref="K20:M20"/>
    <mergeCell ref="O3:Q3"/>
    <mergeCell ref="G2:H2"/>
    <mergeCell ref="J2:L2"/>
    <mergeCell ref="J3:L3"/>
    <mergeCell ref="K37:M37"/>
    <mergeCell ref="K38:M38"/>
    <mergeCell ref="K26:M26"/>
    <mergeCell ref="K27:M27"/>
    <mergeCell ref="K28:M28"/>
    <mergeCell ref="K33:M33"/>
    <mergeCell ref="N2:O2"/>
    <mergeCell ref="P2:Q2"/>
    <mergeCell ref="K5:M5"/>
    <mergeCell ref="K25:M25"/>
    <mergeCell ref="A11:A16"/>
    <mergeCell ref="B22:D22"/>
    <mergeCell ref="B31:D31"/>
    <mergeCell ref="A2:C2"/>
    <mergeCell ref="E2:F2"/>
    <mergeCell ref="K55:M55"/>
    <mergeCell ref="A1:H1"/>
    <mergeCell ref="J1:Q1"/>
    <mergeCell ref="F3:H3"/>
    <mergeCell ref="K39:M39"/>
    <mergeCell ref="B40:D40"/>
    <mergeCell ref="B41:D41"/>
    <mergeCell ref="A35:A39"/>
    <mergeCell ref="K23:M23"/>
    <mergeCell ref="B6:D6"/>
    <mergeCell ref="B7:D7"/>
    <mergeCell ref="A40:A42"/>
    <mergeCell ref="B17:D17"/>
    <mergeCell ref="B18:D18"/>
    <mergeCell ref="K35:M35"/>
    <mergeCell ref="B24:D24"/>
    <mergeCell ref="K29:M29"/>
    <mergeCell ref="K8:M12"/>
    <mergeCell ref="K21:M21"/>
    <mergeCell ref="B68:D68"/>
    <mergeCell ref="K57:M57"/>
    <mergeCell ref="I1:I61"/>
    <mergeCell ref="K48:M48"/>
    <mergeCell ref="K32:M32"/>
    <mergeCell ref="B38:D38"/>
    <mergeCell ref="B32:D32"/>
    <mergeCell ref="B33:D33"/>
    <mergeCell ref="B34:D34"/>
    <mergeCell ref="B13:D13"/>
    <mergeCell ref="B21:D21"/>
    <mergeCell ref="K42:M42"/>
    <mergeCell ref="K43:M43"/>
    <mergeCell ref="K6:M6"/>
    <mergeCell ref="K7:M7"/>
    <mergeCell ref="B14:D14"/>
    <mergeCell ref="K13:M15"/>
    <mergeCell ref="B26:D26"/>
    <mergeCell ref="B30:D30"/>
    <mergeCell ref="B8:D8"/>
    <mergeCell ref="B9:D9"/>
    <mergeCell ref="B10:D10"/>
    <mergeCell ref="B15:D15"/>
    <mergeCell ref="J5:J59"/>
    <mergeCell ref="K54:M54"/>
    <mergeCell ref="B37:D37"/>
    <mergeCell ref="B35:D35"/>
    <mergeCell ref="B42:D42"/>
    <mergeCell ref="B36:D36"/>
    <mergeCell ref="B28:D28"/>
    <mergeCell ref="B29:D29"/>
    <mergeCell ref="B19:D19"/>
    <mergeCell ref="B23:D23"/>
    <mergeCell ref="B25:D25"/>
    <mergeCell ref="B27:D27"/>
    <mergeCell ref="K40:M40"/>
    <mergeCell ref="K41:M41"/>
  </mergeCells>
  <phoneticPr fontId="22" type="noConversion"/>
  <conditionalFormatting sqref="B43:F43 B35:G42">
    <cfRule type="expression" dxfId="39" priority="20" stopIfTrue="1">
      <formula>$R$2="直营"</formula>
    </cfRule>
  </conditionalFormatting>
  <conditionalFormatting sqref="B43:F43 H28 H43 B35:H42">
    <cfRule type="expression" dxfId="38" priority="19" stopIfTrue="1">
      <formula>$R$2="北分"</formula>
    </cfRule>
  </conditionalFormatting>
  <conditionalFormatting sqref="B35:G37 E38:E42 F36:F43 G38:G42 B36:D43">
    <cfRule type="expression" dxfId="37" priority="16" stopIfTrue="1">
      <formula>$R$2="北分"</formula>
    </cfRule>
    <cfRule type="expression" dxfId="36" priority="17" stopIfTrue="1">
      <formula>"$P$2=""北分"""</formula>
    </cfRule>
    <cfRule type="expression" priority="18" stopIfTrue="1">
      <formula>"$P$2""北分"""</formula>
    </cfRule>
  </conditionalFormatting>
  <dataValidations count="7">
    <dataValidation type="list" allowBlank="1" showInputMessage="1" showErrorMessage="1" sqref="L65578 L131114 L196650 L262186 L327722 L393258 L458794 L524330 L589866 L655402 L720938 L786474 L852010 L917546 L983082 WLX983074 WCB983074 VSF983074 VIJ983074 UYN983074 UOR983074 UEV983074 TUZ983074 TLD983074 TBH983074 SRL983074 SHP983074 RXT983074 RNX983074 REB983074 QUF983074 QKJ983074 QAN983074 PQR983074 PGV983074 OWZ983074 OND983074 ODH983074 NTL983074 NJP983074 MZT983074 MPX983074 MGB983074 LWF983074 LMJ983074 LCN983074 KSR983074 KIV983074 JYZ983074 JPD983074 JFH983074 IVL983074 ILP983074 IBT983074 HRX983074 HIB983074 GYF983074 GOJ983074 GEN983074 FUR983074 FKV983074 FAZ983074 ERD983074 EHH983074 DXL983074 DNP983074 DDT983074 CTX983074 CKB983074 CAF983074 BQJ983074 BGN983074 AWR983074 AMV983074 ACZ983074 TD983074 JH983074 WVT917538 WLX917538 WCB917538 VSF917538 VIJ917538 UYN917538 UOR917538 UEV917538 TUZ917538 TLD917538 TBH917538 SRL917538 SHP917538 RXT917538 RNX917538 REB917538 QUF917538 QKJ917538 QAN917538 PQR917538 PGV917538 OWZ917538 OND917538 ODH917538 NTL917538 NJP917538 MZT917538 MPX917538 MGB917538 LWF917538 LMJ917538 LCN917538 KSR917538 KIV917538 JYZ917538 JPD917538 JFH917538 IVL917538 ILP917538 IBT917538 HRX917538 HIB917538 GYF917538 GOJ917538 GEN917538 FUR917538 FKV917538 FAZ917538 ERD917538 EHH917538 DXL917538 DNP917538 DDT917538 CTX917538 CKB917538 CAF917538 BQJ917538 BGN917538 AWR917538 AMV917538 ACZ917538 TD917538 JH917538 WVT852002 WLX852002 WCB852002 VSF852002 VIJ852002 UYN852002 UOR852002 UEV852002 TUZ852002 TLD852002 TBH852002 SRL852002 SHP852002 RXT852002 RNX852002 REB852002 QUF852002 QKJ852002 QAN852002 PQR852002 PGV852002 OWZ852002 OND852002 ODH852002 NTL852002 NJP852002 MZT852002 MPX852002 MGB852002 LWF852002 LMJ852002 LCN852002 KSR852002 KIV852002 JYZ852002 JPD852002 JFH852002 IVL852002 ILP852002 IBT852002 HRX852002 HIB852002 GYF852002 GOJ852002 GEN852002 FUR852002 FKV852002 FAZ852002 ERD852002 EHH852002 DXL852002 DNP852002 DDT852002 CTX852002 CKB852002 CAF852002 BQJ852002 BGN852002 AWR852002 AMV852002 ACZ852002 TD852002 JH852002 WVT786466 WLX786466 WCB786466 VSF786466 VIJ786466 UYN786466 UOR786466 UEV786466 TUZ786466 TLD786466 TBH786466 SRL786466 SHP786466 RXT786466 RNX786466 REB786466 QUF786466 QKJ786466 QAN786466 PQR786466 PGV786466 OWZ786466 OND786466 ODH786466 NTL786466 NJP786466 MZT786466 MPX786466 MGB786466 LWF786466 LMJ786466 LCN786466 KSR786466 KIV786466 JYZ786466 JPD786466 JFH786466 IVL786466 ILP786466 IBT786466 HRX786466 HIB786466 GYF786466 GOJ786466 GEN786466 FUR786466 FKV786466 FAZ786466 ERD786466 EHH786466 DXL786466 DNP786466 DDT786466 CTX786466 CKB786466 CAF786466 BQJ786466 BGN786466 AWR786466 AMV786466 ACZ786466 TD786466 JH786466 WVT720930 WLX720930 WCB720930 VSF720930 VIJ720930 UYN720930 UOR720930 UEV720930 TUZ720930 TLD720930 TBH720930 SRL720930 SHP720930 RXT720930 RNX720930 REB720930 QUF720930 QKJ720930 QAN720930 PQR720930 PGV720930 OWZ720930 OND720930 ODH720930 NTL720930 NJP720930 MZT720930 MPX720930 MGB720930 LWF720930 LMJ720930 LCN720930 KSR720930 KIV720930 JYZ720930 JPD720930 JFH720930 IVL720930 ILP720930 IBT720930 HRX720930 HIB720930 GYF720930 GOJ720930 GEN720930 FUR720930 FKV720930 FAZ720930 ERD720930 EHH720930 DXL720930 DNP720930 DDT720930 CTX720930 CKB720930 CAF720930 BQJ720930 BGN720930 AWR720930 AMV720930 ACZ720930 TD720930 JH720930 WVT655394 WLX655394 WCB655394 VSF655394 VIJ655394 UYN655394 UOR655394 UEV655394 TUZ655394 TLD655394 TBH655394 SRL655394 SHP655394 RXT655394 RNX655394 REB655394 QUF655394 QKJ655394 QAN655394 PQR655394 PGV655394 OWZ655394 OND655394 ODH655394 NTL655394 NJP655394 MZT655394 MPX655394 MGB655394 LWF655394 LMJ655394 LCN655394 KSR655394 KIV655394 JYZ655394 JPD655394 JFH655394 IVL655394 ILP655394 IBT655394 HRX655394 HIB655394 GYF655394 GOJ655394 GEN655394 FUR655394 FKV655394 FAZ655394 ERD655394 EHH655394 DXL655394 DNP655394 DDT655394 CTX655394 CKB655394 CAF655394 BQJ655394 BGN655394 AWR655394 AMV655394 ACZ655394 TD655394 JH655394 WVT589858 WLX589858 WCB589858 VSF589858 VIJ589858 UYN589858 UOR589858 UEV589858 TUZ589858 TLD589858 TBH589858 SRL589858 SHP589858 RXT589858 RNX589858 REB589858 QUF589858 QKJ589858 QAN589858 PQR589858 PGV589858 OWZ589858 OND589858 ODH589858 NTL589858 NJP589858 MZT589858 MPX589858 MGB589858 LWF589858 LMJ589858 LCN589858 KSR589858 KIV589858 JYZ589858 JPD589858 JFH589858 IVL589858 ILP589858 IBT589858 HRX589858 HIB589858 GYF589858 GOJ589858 GEN589858 FUR589858 FKV589858 FAZ589858 ERD589858 EHH589858 DXL589858 DNP589858 DDT589858 CTX589858 CKB589858 CAF589858 BQJ589858 BGN589858 AWR589858 AMV589858 ACZ589858 TD589858 JH589858 WVT524322 WLX524322 WCB524322 VSF524322 VIJ524322 UYN524322 UOR524322 UEV524322 TUZ524322 TLD524322 TBH524322 SRL524322 SHP524322 RXT524322 RNX524322 REB524322 QUF524322 QKJ524322 QAN524322 PQR524322 PGV524322 OWZ524322 OND524322 ODH524322 NTL524322 NJP524322 MZT524322 MPX524322 MGB524322 LWF524322 LMJ524322 LCN524322 KSR524322 KIV524322 JYZ524322 JPD524322 JFH524322 IVL524322 ILP524322 IBT524322 HRX524322 HIB524322 GYF524322 GOJ524322 GEN524322 FUR524322 FKV524322 FAZ524322 ERD524322 EHH524322 DXL524322 DNP524322 DDT524322 CTX524322 CKB524322 CAF524322 BQJ524322 BGN524322 AWR524322 AMV524322 ACZ524322 TD524322 JH524322 WVT458786 WLX458786 WCB458786 VSF458786 VIJ458786 UYN458786 UOR458786 UEV458786 TUZ458786 TLD458786 TBH458786 SRL458786 SHP458786 RXT458786 RNX458786 REB458786 QUF458786 QKJ458786 QAN458786 PQR458786 PGV458786 OWZ458786 OND458786 ODH458786 NTL458786 NJP458786 MZT458786 MPX458786 MGB458786 LWF458786 LMJ458786 LCN458786 KSR458786 KIV458786 JYZ458786 JPD458786 JFH458786 IVL458786 ILP458786 IBT458786 HRX458786 HIB458786 GYF458786 GOJ458786 GEN458786 FUR458786 FKV458786 FAZ458786 ERD458786 EHH458786 DXL458786 DNP458786 DDT458786 CTX458786 CKB458786 CAF458786 BQJ458786 BGN458786 AWR458786 AMV458786 ACZ458786 TD458786 JH458786 WVT393250 WLX393250 WCB393250 VSF393250 VIJ393250 UYN393250 UOR393250 UEV393250 TUZ393250 TLD393250 TBH393250 SRL393250 SHP393250 RXT393250 RNX393250 REB393250 QUF393250 QKJ393250 QAN393250 PQR393250 PGV393250 OWZ393250 OND393250 ODH393250 NTL393250 NJP393250 MZT393250 MPX393250 MGB393250 LWF393250 LMJ393250 LCN393250 KSR393250 KIV393250 JYZ393250 JPD393250 JFH393250 IVL393250 ILP393250 IBT393250 HRX393250 HIB393250 GYF393250 GOJ393250 GEN393250 FUR393250 FKV393250 FAZ393250 ERD393250 EHH393250 DXL393250 DNP393250 DDT393250 CTX393250 CKB393250 CAF393250 BQJ393250 BGN393250 AWR393250 AMV393250 ACZ393250 TD393250 JH393250 WVT327714 WLX327714 WCB327714 VSF327714 VIJ327714 UYN327714 UOR327714 UEV327714 TUZ327714 TLD327714 TBH327714 SRL327714 SHP327714 RXT327714 RNX327714 REB327714 QUF327714 QKJ327714 QAN327714 PQR327714 PGV327714 OWZ327714 OND327714 ODH327714 NTL327714 NJP327714 MZT327714 MPX327714 MGB327714 LWF327714 LMJ327714 LCN327714 KSR327714 KIV327714 JYZ327714 JPD327714 JFH327714 IVL327714 ILP327714 IBT327714 HRX327714 HIB327714 GYF327714 GOJ327714 GEN327714 FUR327714 FKV327714 FAZ327714 ERD327714 EHH327714 DXL327714 DNP327714 DDT327714 CTX327714 CKB327714 CAF327714 BQJ327714 BGN327714 AWR327714 AMV327714 ACZ327714 TD327714 JH327714 WVT262178 WLX262178 WCB262178 VSF262178 VIJ262178 UYN262178 UOR262178 UEV262178 TUZ262178 TLD262178 TBH262178 SRL262178 SHP262178 RXT262178 RNX262178 REB262178 QUF262178 QKJ262178 QAN262178 PQR262178 PGV262178 OWZ262178 OND262178 ODH262178 NTL262178 NJP262178 MZT262178 MPX262178 MGB262178 LWF262178 LMJ262178 LCN262178 KSR262178 KIV262178 JYZ262178 JPD262178 JFH262178 IVL262178 ILP262178 IBT262178 HRX262178 HIB262178 GYF262178 GOJ262178 GEN262178 FUR262178 FKV262178 FAZ262178 ERD262178 EHH262178 DXL262178 DNP262178 DDT262178 CTX262178 CKB262178 CAF262178 BQJ262178 BGN262178 AWR262178 AMV262178 ACZ262178 TD262178 JH262178 WVT196642 WLX196642 WCB196642 VSF196642 VIJ196642 UYN196642 UOR196642 UEV196642 TUZ196642 TLD196642 TBH196642 SRL196642 SHP196642 RXT196642 RNX196642 REB196642 QUF196642 QKJ196642 QAN196642 PQR196642 PGV196642 OWZ196642 OND196642 ODH196642 NTL196642 NJP196642 MZT196642 MPX196642 MGB196642 LWF196642 LMJ196642 LCN196642 KSR196642 KIV196642 JYZ196642 JPD196642 JFH196642 IVL196642 ILP196642 IBT196642 HRX196642 HIB196642 GYF196642 GOJ196642 GEN196642 FUR196642 FKV196642 FAZ196642 ERD196642 EHH196642 DXL196642 DNP196642 DDT196642 CTX196642 CKB196642 CAF196642 BQJ196642 BGN196642 AWR196642 AMV196642 ACZ196642 TD196642 JH196642 WVT131106 WLX131106 WCB131106 VSF131106 VIJ131106 UYN131106 UOR131106 UEV131106 TUZ131106 TLD131106 TBH131106 SRL131106 SHP131106 RXT131106 RNX131106 REB131106 QUF131106 QKJ131106 QAN131106 PQR131106 PGV131106 OWZ131106 OND131106 ODH131106 NTL131106 NJP131106 MZT131106 MPX131106 MGB131106 LWF131106 LMJ131106 LCN131106 KSR131106 KIV131106 JYZ131106 JPD131106 JFH131106 IVL131106 ILP131106 IBT131106 HRX131106 HIB131106 GYF131106 GOJ131106 GEN131106 FUR131106 FKV131106 FAZ131106 ERD131106 EHH131106 DXL131106 DNP131106 DDT131106 CTX131106 CKB131106 CAF131106 BQJ131106 BGN131106 AWR131106 AMV131106 ACZ131106 TD131106 JH131106 WVT65570 WLX65570 WCB65570 VSF65570 VIJ65570 UYN65570 UOR65570 UEV65570 TUZ65570 TLD65570 TBH65570 SRL65570 SHP65570 RXT65570 RNX65570 REB65570 QUF65570 QKJ65570 QAN65570 PQR65570 PGV65570 OWZ65570 OND65570 ODH65570 NTL65570 NJP65570 MZT65570 MPX65570 MGB65570 LWF65570 LMJ65570 LCN65570 KSR65570 KIV65570 JYZ65570 JPD65570 JFH65570 IVL65570 ILP65570 IBT65570 HRX65570 HIB65570 GYF65570 GOJ65570 GEN65570 FUR65570 FKV65570 FAZ65570 ERD65570 EHH65570 DXL65570 DNP65570 DDT65570 CTX65570 CKB65570 CAF65570 BQJ65570 BGN65570 AWR65570 AMV65570 ACZ65570 TD65570 JH65570 WVT26 WLX26 WCB26 VSF26 VIJ26 UYN26 UOR26 UEV26 TUZ26 TLD26 TBH26 SRL26 SHP26 RXT26 RNX26 REB26 QUF26 QKJ26 QAN26 PQR26 PGV26 OWZ26 OND26 ODH26 NTL26 NJP26 MZT26 MPX26 MGB26 LWF26 LMJ26 LCN26 KSR26 KIV26 JYZ26 JPD26 JFH26 IVL26 ILP26 IBT26 HRX26 HIB26 GYF26 GOJ26 GEN26 FUR26 FKV26 FAZ26 ERD26 EHH26 DXL26 DNP26 DDT26 CTX26 CKB26 CAF26 BQJ26 BGN26 AWR26 AMV26 ACZ26 TD26 JH26 WVT983074">
      <formula1>$S$52:$S$56</formula1>
    </dataValidation>
    <dataValidation type="list" allowBlank="1" showInputMessage="1" showErrorMessage="1" sqref="WVV983074 N65578 N131114 N196650 N262186 N327722 N393258 N458794 N524330 N589866 N655402 N720938 N786474 N852010 N917546 N983082 WLZ983074 WCD983074 VSH983074 VIL983074 UYP983074 UOT983074 UEX983074 TVB983074 TLF983074 TBJ983074 SRN983074 SHR983074 RXV983074 RNZ983074 RED983074 QUH983074 QKL983074 QAP983074 PQT983074 PGX983074 OXB983074 ONF983074 ODJ983074 NTN983074 NJR983074 MZV983074 MPZ983074 MGD983074 LWH983074 LML983074 LCP983074 KST983074 KIX983074 JZB983074 JPF983074 JFJ983074 IVN983074 ILR983074 IBV983074 HRZ983074 HID983074 GYH983074 GOL983074 GEP983074 FUT983074 FKX983074 FBB983074 ERF983074 EHJ983074 DXN983074 DNR983074 DDV983074 CTZ983074 CKD983074 CAH983074 BQL983074 BGP983074 AWT983074 AMX983074 ADB983074 TF983074 JJ983074 WVV917538 WLZ917538 WCD917538 VSH917538 VIL917538 UYP917538 UOT917538 UEX917538 TVB917538 TLF917538 TBJ917538 SRN917538 SHR917538 RXV917538 RNZ917538 RED917538 QUH917538 QKL917538 QAP917538 PQT917538 PGX917538 OXB917538 ONF917538 ODJ917538 NTN917538 NJR917538 MZV917538 MPZ917538 MGD917538 LWH917538 LML917538 LCP917538 KST917538 KIX917538 JZB917538 JPF917538 JFJ917538 IVN917538 ILR917538 IBV917538 HRZ917538 HID917538 GYH917538 GOL917538 GEP917538 FUT917538 FKX917538 FBB917538 ERF917538 EHJ917538 DXN917538 DNR917538 DDV917538 CTZ917538 CKD917538 CAH917538 BQL917538 BGP917538 AWT917538 AMX917538 ADB917538 TF917538 JJ917538 WVV852002 WLZ852002 WCD852002 VSH852002 VIL852002 UYP852002 UOT852002 UEX852002 TVB852002 TLF852002 TBJ852002 SRN852002 SHR852002 RXV852002 RNZ852002 RED852002 QUH852002 QKL852002 QAP852002 PQT852002 PGX852002 OXB852002 ONF852002 ODJ852002 NTN852002 NJR852002 MZV852002 MPZ852002 MGD852002 LWH852002 LML852002 LCP852002 KST852002 KIX852002 JZB852002 JPF852002 JFJ852002 IVN852002 ILR852002 IBV852002 HRZ852002 HID852002 GYH852002 GOL852002 GEP852002 FUT852002 FKX852002 FBB852002 ERF852002 EHJ852002 DXN852002 DNR852002 DDV852002 CTZ852002 CKD852002 CAH852002 BQL852002 BGP852002 AWT852002 AMX852002 ADB852002 TF852002 JJ852002 WVV786466 WLZ786466 WCD786466 VSH786466 VIL786466 UYP786466 UOT786466 UEX786466 TVB786466 TLF786466 TBJ786466 SRN786466 SHR786466 RXV786466 RNZ786466 RED786466 QUH786466 QKL786466 QAP786466 PQT786466 PGX786466 OXB786466 ONF786466 ODJ786466 NTN786466 NJR786466 MZV786466 MPZ786466 MGD786466 LWH786466 LML786466 LCP786466 KST786466 KIX786466 JZB786466 JPF786466 JFJ786466 IVN786466 ILR786466 IBV786466 HRZ786466 HID786466 GYH786466 GOL786466 GEP786466 FUT786466 FKX786466 FBB786466 ERF786466 EHJ786466 DXN786466 DNR786466 DDV786466 CTZ786466 CKD786466 CAH786466 BQL786466 BGP786466 AWT786466 AMX786466 ADB786466 TF786466 JJ786466 WVV720930 WLZ720930 WCD720930 VSH720930 VIL720930 UYP720930 UOT720930 UEX720930 TVB720930 TLF720930 TBJ720930 SRN720930 SHR720930 RXV720930 RNZ720930 RED720930 QUH720930 QKL720930 QAP720930 PQT720930 PGX720930 OXB720930 ONF720930 ODJ720930 NTN720930 NJR720930 MZV720930 MPZ720930 MGD720930 LWH720930 LML720930 LCP720930 KST720930 KIX720930 JZB720930 JPF720930 JFJ720930 IVN720930 ILR720930 IBV720930 HRZ720930 HID720930 GYH720930 GOL720930 GEP720930 FUT720930 FKX720930 FBB720930 ERF720930 EHJ720930 DXN720930 DNR720930 DDV720930 CTZ720930 CKD720930 CAH720930 BQL720930 BGP720930 AWT720930 AMX720930 ADB720930 TF720930 JJ720930 WVV655394 WLZ655394 WCD655394 VSH655394 VIL655394 UYP655394 UOT655394 UEX655394 TVB655394 TLF655394 TBJ655394 SRN655394 SHR655394 RXV655394 RNZ655394 RED655394 QUH655394 QKL655394 QAP655394 PQT655394 PGX655394 OXB655394 ONF655394 ODJ655394 NTN655394 NJR655394 MZV655394 MPZ655394 MGD655394 LWH655394 LML655394 LCP655394 KST655394 KIX655394 JZB655394 JPF655394 JFJ655394 IVN655394 ILR655394 IBV655394 HRZ655394 HID655394 GYH655394 GOL655394 GEP655394 FUT655394 FKX655394 FBB655394 ERF655394 EHJ655394 DXN655394 DNR655394 DDV655394 CTZ655394 CKD655394 CAH655394 BQL655394 BGP655394 AWT655394 AMX655394 ADB655394 TF655394 JJ655394 WVV589858 WLZ589858 WCD589858 VSH589858 VIL589858 UYP589858 UOT589858 UEX589858 TVB589858 TLF589858 TBJ589858 SRN589858 SHR589858 RXV589858 RNZ589858 RED589858 QUH589858 QKL589858 QAP589858 PQT589858 PGX589858 OXB589858 ONF589858 ODJ589858 NTN589858 NJR589858 MZV589858 MPZ589858 MGD589858 LWH589858 LML589858 LCP589858 KST589858 KIX589858 JZB589858 JPF589858 JFJ589858 IVN589858 ILR589858 IBV589858 HRZ589858 HID589858 GYH589858 GOL589858 GEP589858 FUT589858 FKX589858 FBB589858 ERF589858 EHJ589858 DXN589858 DNR589858 DDV589858 CTZ589858 CKD589858 CAH589858 BQL589858 BGP589858 AWT589858 AMX589858 ADB589858 TF589858 JJ589858 WVV524322 WLZ524322 WCD524322 VSH524322 VIL524322 UYP524322 UOT524322 UEX524322 TVB524322 TLF524322 TBJ524322 SRN524322 SHR524322 RXV524322 RNZ524322 RED524322 QUH524322 QKL524322 QAP524322 PQT524322 PGX524322 OXB524322 ONF524322 ODJ524322 NTN524322 NJR524322 MZV524322 MPZ524322 MGD524322 LWH524322 LML524322 LCP524322 KST524322 KIX524322 JZB524322 JPF524322 JFJ524322 IVN524322 ILR524322 IBV524322 HRZ524322 HID524322 GYH524322 GOL524322 GEP524322 FUT524322 FKX524322 FBB524322 ERF524322 EHJ524322 DXN524322 DNR524322 DDV524322 CTZ524322 CKD524322 CAH524322 BQL524322 BGP524322 AWT524322 AMX524322 ADB524322 TF524322 JJ524322 WVV458786 WLZ458786 WCD458786 VSH458786 VIL458786 UYP458786 UOT458786 UEX458786 TVB458786 TLF458786 TBJ458786 SRN458786 SHR458786 RXV458786 RNZ458786 RED458786 QUH458786 QKL458786 QAP458786 PQT458786 PGX458786 OXB458786 ONF458786 ODJ458786 NTN458786 NJR458786 MZV458786 MPZ458786 MGD458786 LWH458786 LML458786 LCP458786 KST458786 KIX458786 JZB458786 JPF458786 JFJ458786 IVN458786 ILR458786 IBV458786 HRZ458786 HID458786 GYH458786 GOL458786 GEP458786 FUT458786 FKX458786 FBB458786 ERF458786 EHJ458786 DXN458786 DNR458786 DDV458786 CTZ458786 CKD458786 CAH458786 BQL458786 BGP458786 AWT458786 AMX458786 ADB458786 TF458786 JJ458786 WVV393250 WLZ393250 WCD393250 VSH393250 VIL393250 UYP393250 UOT393250 UEX393250 TVB393250 TLF393250 TBJ393250 SRN393250 SHR393250 RXV393250 RNZ393250 RED393250 QUH393250 QKL393250 QAP393250 PQT393250 PGX393250 OXB393250 ONF393250 ODJ393250 NTN393250 NJR393250 MZV393250 MPZ393250 MGD393250 LWH393250 LML393250 LCP393250 KST393250 KIX393250 JZB393250 JPF393250 JFJ393250 IVN393250 ILR393250 IBV393250 HRZ393250 HID393250 GYH393250 GOL393250 GEP393250 FUT393250 FKX393250 FBB393250 ERF393250 EHJ393250 DXN393250 DNR393250 DDV393250 CTZ393250 CKD393250 CAH393250 BQL393250 BGP393250 AWT393250 AMX393250 ADB393250 TF393250 JJ393250 WVV327714 WLZ327714 WCD327714 VSH327714 VIL327714 UYP327714 UOT327714 UEX327714 TVB327714 TLF327714 TBJ327714 SRN327714 SHR327714 RXV327714 RNZ327714 RED327714 QUH327714 QKL327714 QAP327714 PQT327714 PGX327714 OXB327714 ONF327714 ODJ327714 NTN327714 NJR327714 MZV327714 MPZ327714 MGD327714 LWH327714 LML327714 LCP327714 KST327714 KIX327714 JZB327714 JPF327714 JFJ327714 IVN327714 ILR327714 IBV327714 HRZ327714 HID327714 GYH327714 GOL327714 GEP327714 FUT327714 FKX327714 FBB327714 ERF327714 EHJ327714 DXN327714 DNR327714 DDV327714 CTZ327714 CKD327714 CAH327714 BQL327714 BGP327714 AWT327714 AMX327714 ADB327714 TF327714 JJ327714 WVV262178 WLZ262178 WCD262178 VSH262178 VIL262178 UYP262178 UOT262178 UEX262178 TVB262178 TLF262178 TBJ262178 SRN262178 SHR262178 RXV262178 RNZ262178 RED262178 QUH262178 QKL262178 QAP262178 PQT262178 PGX262178 OXB262178 ONF262178 ODJ262178 NTN262178 NJR262178 MZV262178 MPZ262178 MGD262178 LWH262178 LML262178 LCP262178 KST262178 KIX262178 JZB262178 JPF262178 JFJ262178 IVN262178 ILR262178 IBV262178 HRZ262178 HID262178 GYH262178 GOL262178 GEP262178 FUT262178 FKX262178 FBB262178 ERF262178 EHJ262178 DXN262178 DNR262178 DDV262178 CTZ262178 CKD262178 CAH262178 BQL262178 BGP262178 AWT262178 AMX262178 ADB262178 TF262178 JJ262178 WVV196642 WLZ196642 WCD196642 VSH196642 VIL196642 UYP196642 UOT196642 UEX196642 TVB196642 TLF196642 TBJ196642 SRN196642 SHR196642 RXV196642 RNZ196642 RED196642 QUH196642 QKL196642 QAP196642 PQT196642 PGX196642 OXB196642 ONF196642 ODJ196642 NTN196642 NJR196642 MZV196642 MPZ196642 MGD196642 LWH196642 LML196642 LCP196642 KST196642 KIX196642 JZB196642 JPF196642 JFJ196642 IVN196642 ILR196642 IBV196642 HRZ196642 HID196642 GYH196642 GOL196642 GEP196642 FUT196642 FKX196642 FBB196642 ERF196642 EHJ196642 DXN196642 DNR196642 DDV196642 CTZ196642 CKD196642 CAH196642 BQL196642 BGP196642 AWT196642 AMX196642 ADB196642 TF196642 JJ196642 WVV131106 WLZ131106 WCD131106 VSH131106 VIL131106 UYP131106 UOT131106 UEX131106 TVB131106 TLF131106 TBJ131106 SRN131106 SHR131106 RXV131106 RNZ131106 RED131106 QUH131106 QKL131106 QAP131106 PQT131106 PGX131106 OXB131106 ONF131106 ODJ131106 NTN131106 NJR131106 MZV131106 MPZ131106 MGD131106 LWH131106 LML131106 LCP131106 KST131106 KIX131106 JZB131106 JPF131106 JFJ131106 IVN131106 ILR131106 IBV131106 HRZ131106 HID131106 GYH131106 GOL131106 GEP131106 FUT131106 FKX131106 FBB131106 ERF131106 EHJ131106 DXN131106 DNR131106 DDV131106 CTZ131106 CKD131106 CAH131106 BQL131106 BGP131106 AWT131106 AMX131106 ADB131106 TF131106 JJ131106 WVV65570 WLZ65570 WCD65570 VSH65570 VIL65570 UYP65570 UOT65570 UEX65570 TVB65570 TLF65570 TBJ65570 SRN65570 SHR65570 RXV65570 RNZ65570 RED65570 QUH65570 QKL65570 QAP65570 PQT65570 PGX65570 OXB65570 ONF65570 ODJ65570 NTN65570 NJR65570 MZV65570 MPZ65570 MGD65570 LWH65570 LML65570 LCP65570 KST65570 KIX65570 JZB65570 JPF65570 JFJ65570 IVN65570 ILR65570 IBV65570 HRZ65570 HID65570 GYH65570 GOL65570 GEP65570 FUT65570 FKX65570 FBB65570 ERF65570 EHJ65570 DXN65570 DNR65570 DDV65570 CTZ65570 CKD65570 CAH65570 BQL65570 BGP65570 AWT65570 AMX65570 ADB65570 TF65570 JJ65570 WVV26 WLZ26 WCD26 VSH26 VIL26 UYP26 UOT26 UEX26 TVB26 TLF26 TBJ26 SRN26 SHR26 RXV26 RNZ26 RED26 QUH26 QKL26 QAP26 PQT26 PGX26 OXB26 ONF26 ODJ26 NTN26 NJR26 MZV26 MPZ26 MGD26 LWH26 LML26 LCP26 KST26 KIX26 JZB26 JPF26 JFJ26 IVN26 ILR26 IBV26 HRZ26 HID26 GYH26 GOL26 GEP26 FUT26 FKX26 FBB26 ERF26 EHJ26 DXN26 DNR26 DDV26 CTZ26 CKD26 CAH26 BQL26 BGP26 AWT26 AMX26 ADB26 TF26 JJ26">
      <formula1>$T$52:$T$59</formula1>
    </dataValidation>
    <dataValidation type="list" allowBlank="1" showInputMessage="1" showErrorMessage="1" sqref="N6">
      <formula1>$V$54:$V$57</formula1>
    </dataValidation>
    <dataValidation type="list" allowBlank="1" showInputMessage="1" showErrorMessage="1" sqref="B65587:D65587 B36:D36 IZ43:JB43 SV43:SX43 ACR43:ACT43 AMN43:AMP43 AWJ43:AWL43 BGF43:BGH43 BQB43:BQD43 BZX43:BZZ43 CJT43:CJV43 CTP43:CTR43 DDL43:DDN43 DNH43:DNJ43 DXD43:DXF43 EGZ43:EHB43 EQV43:EQX43 FAR43:FAT43 FKN43:FKP43 FUJ43:FUL43 GEF43:GEH43 GOB43:GOD43 GXX43:GXZ43 HHT43:HHV43 HRP43:HRR43 IBL43:IBN43 ILH43:ILJ43 IVD43:IVF43 JEZ43:JFB43 JOV43:JOX43 JYR43:JYT43 KIN43:KIP43 KSJ43:KSL43 LCF43:LCH43 LMB43:LMD43 LVX43:LVZ43 MFT43:MFV43 MPP43:MPR43 MZL43:MZN43 NJH43:NJJ43 NTD43:NTF43 OCZ43:ODB43 OMV43:OMX43 OWR43:OWT43 PGN43:PGP43 PQJ43:PQL43 QAF43:QAH43 QKB43:QKD43 QTX43:QTZ43 RDT43:RDV43 RNP43:RNR43 RXL43:RXN43 SHH43:SHJ43 SRD43:SRF43 TAZ43:TBB43 TKV43:TKX43 TUR43:TUT43 UEN43:UEP43 UOJ43:UOL43 UYF43:UYH43 VIB43:VID43 VRX43:VRZ43 WBT43:WBV43 WLP43:WLR43 WVL43:WVN43 IZ65579:JB65579 SV65579:SX65579 ACR65579:ACT65579 AMN65579:AMP65579 AWJ65579:AWL65579 BGF65579:BGH65579 BQB65579:BQD65579 BZX65579:BZZ65579 CJT65579:CJV65579 CTP65579:CTR65579 DDL65579:DDN65579 DNH65579:DNJ65579 DXD65579:DXF65579 EGZ65579:EHB65579 EQV65579:EQX65579 FAR65579:FAT65579 FKN65579:FKP65579 FUJ65579:FUL65579 GEF65579:GEH65579 GOB65579:GOD65579 GXX65579:GXZ65579 HHT65579:HHV65579 HRP65579:HRR65579 IBL65579:IBN65579 ILH65579:ILJ65579 IVD65579:IVF65579 JEZ65579:JFB65579 JOV65579:JOX65579 JYR65579:JYT65579 KIN65579:KIP65579 KSJ65579:KSL65579 LCF65579:LCH65579 LMB65579:LMD65579 LVX65579:LVZ65579 MFT65579:MFV65579 MPP65579:MPR65579 MZL65579:MZN65579 NJH65579:NJJ65579 NTD65579:NTF65579 OCZ65579:ODB65579 OMV65579:OMX65579 OWR65579:OWT65579 PGN65579:PGP65579 PQJ65579:PQL65579 QAF65579:QAH65579 QKB65579:QKD65579 QTX65579:QTZ65579 RDT65579:RDV65579 RNP65579:RNR65579 RXL65579:RXN65579 SHH65579:SHJ65579 SRD65579:SRF65579 TAZ65579:TBB65579 TKV65579:TKX65579 TUR65579:TUT65579 UEN65579:UEP65579 UOJ65579:UOL65579 UYF65579:UYH65579 VIB65579:VID65579 VRX65579:VRZ65579 WBT65579:WBV65579 WLP65579:WLR65579 WVL65579:WVN65579 B131123:D131123 IZ131115:JB131115 SV131115:SX131115 ACR131115:ACT131115 AMN131115:AMP131115 AWJ131115:AWL131115 BGF131115:BGH131115 BQB131115:BQD131115 BZX131115:BZZ131115 CJT131115:CJV131115 CTP131115:CTR131115 DDL131115:DDN131115 DNH131115:DNJ131115 DXD131115:DXF131115 EGZ131115:EHB131115 EQV131115:EQX131115 FAR131115:FAT131115 FKN131115:FKP131115 FUJ131115:FUL131115 GEF131115:GEH131115 GOB131115:GOD131115 GXX131115:GXZ131115 HHT131115:HHV131115 HRP131115:HRR131115 IBL131115:IBN131115 ILH131115:ILJ131115 IVD131115:IVF131115 JEZ131115:JFB131115 JOV131115:JOX131115 JYR131115:JYT131115 KIN131115:KIP131115 KSJ131115:KSL131115 LCF131115:LCH131115 LMB131115:LMD131115 LVX131115:LVZ131115 MFT131115:MFV131115 MPP131115:MPR131115 MZL131115:MZN131115 NJH131115:NJJ131115 NTD131115:NTF131115 OCZ131115:ODB131115 OMV131115:OMX131115 OWR131115:OWT131115 PGN131115:PGP131115 PQJ131115:PQL131115 QAF131115:QAH131115 QKB131115:QKD131115 QTX131115:QTZ131115 RDT131115:RDV131115 RNP131115:RNR131115 RXL131115:RXN131115 SHH131115:SHJ131115 SRD131115:SRF131115 TAZ131115:TBB131115 TKV131115:TKX131115 TUR131115:TUT131115 UEN131115:UEP131115 UOJ131115:UOL131115 UYF131115:UYH131115 VIB131115:VID131115 VRX131115:VRZ131115 WBT131115:WBV131115 WLP131115:WLR131115 WVL131115:WVN131115 B196659:D196659 IZ196651:JB196651 SV196651:SX196651 ACR196651:ACT196651 AMN196651:AMP196651 AWJ196651:AWL196651 BGF196651:BGH196651 BQB196651:BQD196651 BZX196651:BZZ196651 CJT196651:CJV196651 CTP196651:CTR196651 DDL196651:DDN196651 DNH196651:DNJ196651 DXD196651:DXF196651 EGZ196651:EHB196651 EQV196651:EQX196651 FAR196651:FAT196651 FKN196651:FKP196651 FUJ196651:FUL196651 GEF196651:GEH196651 GOB196651:GOD196651 GXX196651:GXZ196651 HHT196651:HHV196651 HRP196651:HRR196651 IBL196651:IBN196651 ILH196651:ILJ196651 IVD196651:IVF196651 JEZ196651:JFB196651 JOV196651:JOX196651 JYR196651:JYT196651 KIN196651:KIP196651 KSJ196651:KSL196651 LCF196651:LCH196651 LMB196651:LMD196651 LVX196651:LVZ196651 MFT196651:MFV196651 MPP196651:MPR196651 MZL196651:MZN196651 NJH196651:NJJ196651 NTD196651:NTF196651 OCZ196651:ODB196651 OMV196651:OMX196651 OWR196651:OWT196651 PGN196651:PGP196651 PQJ196651:PQL196651 QAF196651:QAH196651 QKB196651:QKD196651 QTX196651:QTZ196651 RDT196651:RDV196651 RNP196651:RNR196651 RXL196651:RXN196651 SHH196651:SHJ196651 SRD196651:SRF196651 TAZ196651:TBB196651 TKV196651:TKX196651 TUR196651:TUT196651 UEN196651:UEP196651 UOJ196651:UOL196651 UYF196651:UYH196651 VIB196651:VID196651 VRX196651:VRZ196651 WBT196651:WBV196651 WLP196651:WLR196651 WVL196651:WVN196651 B262195:D262195 IZ262187:JB262187 SV262187:SX262187 ACR262187:ACT262187 AMN262187:AMP262187 AWJ262187:AWL262187 BGF262187:BGH262187 BQB262187:BQD262187 BZX262187:BZZ262187 CJT262187:CJV262187 CTP262187:CTR262187 DDL262187:DDN262187 DNH262187:DNJ262187 DXD262187:DXF262187 EGZ262187:EHB262187 EQV262187:EQX262187 FAR262187:FAT262187 FKN262187:FKP262187 FUJ262187:FUL262187 GEF262187:GEH262187 GOB262187:GOD262187 GXX262187:GXZ262187 HHT262187:HHV262187 HRP262187:HRR262187 IBL262187:IBN262187 ILH262187:ILJ262187 IVD262187:IVF262187 JEZ262187:JFB262187 JOV262187:JOX262187 JYR262187:JYT262187 KIN262187:KIP262187 KSJ262187:KSL262187 LCF262187:LCH262187 LMB262187:LMD262187 LVX262187:LVZ262187 MFT262187:MFV262187 MPP262187:MPR262187 MZL262187:MZN262187 NJH262187:NJJ262187 NTD262187:NTF262187 OCZ262187:ODB262187 OMV262187:OMX262187 OWR262187:OWT262187 PGN262187:PGP262187 PQJ262187:PQL262187 QAF262187:QAH262187 QKB262187:QKD262187 QTX262187:QTZ262187 RDT262187:RDV262187 RNP262187:RNR262187 RXL262187:RXN262187 SHH262187:SHJ262187 SRD262187:SRF262187 TAZ262187:TBB262187 TKV262187:TKX262187 TUR262187:TUT262187 UEN262187:UEP262187 UOJ262187:UOL262187 UYF262187:UYH262187 VIB262187:VID262187 VRX262187:VRZ262187 WBT262187:WBV262187 WLP262187:WLR262187 WVL262187:WVN262187 B327731:D327731 IZ327723:JB327723 SV327723:SX327723 ACR327723:ACT327723 AMN327723:AMP327723 AWJ327723:AWL327723 BGF327723:BGH327723 BQB327723:BQD327723 BZX327723:BZZ327723 CJT327723:CJV327723 CTP327723:CTR327723 DDL327723:DDN327723 DNH327723:DNJ327723 DXD327723:DXF327723 EGZ327723:EHB327723 EQV327723:EQX327723 FAR327723:FAT327723 FKN327723:FKP327723 FUJ327723:FUL327723 GEF327723:GEH327723 GOB327723:GOD327723 GXX327723:GXZ327723 HHT327723:HHV327723 HRP327723:HRR327723 IBL327723:IBN327723 ILH327723:ILJ327723 IVD327723:IVF327723 JEZ327723:JFB327723 JOV327723:JOX327723 JYR327723:JYT327723 KIN327723:KIP327723 KSJ327723:KSL327723 LCF327723:LCH327723 LMB327723:LMD327723 LVX327723:LVZ327723 MFT327723:MFV327723 MPP327723:MPR327723 MZL327723:MZN327723 NJH327723:NJJ327723 NTD327723:NTF327723 OCZ327723:ODB327723 OMV327723:OMX327723 OWR327723:OWT327723 PGN327723:PGP327723 PQJ327723:PQL327723 QAF327723:QAH327723 QKB327723:QKD327723 QTX327723:QTZ327723 RDT327723:RDV327723 RNP327723:RNR327723 RXL327723:RXN327723 SHH327723:SHJ327723 SRD327723:SRF327723 TAZ327723:TBB327723 TKV327723:TKX327723 TUR327723:TUT327723 UEN327723:UEP327723 UOJ327723:UOL327723 UYF327723:UYH327723 VIB327723:VID327723 VRX327723:VRZ327723 WBT327723:WBV327723 WLP327723:WLR327723 WVL327723:WVN327723 B393267:D393267 IZ393259:JB393259 SV393259:SX393259 ACR393259:ACT393259 AMN393259:AMP393259 AWJ393259:AWL393259 BGF393259:BGH393259 BQB393259:BQD393259 BZX393259:BZZ393259 CJT393259:CJV393259 CTP393259:CTR393259 DDL393259:DDN393259 DNH393259:DNJ393259 DXD393259:DXF393259 EGZ393259:EHB393259 EQV393259:EQX393259 FAR393259:FAT393259 FKN393259:FKP393259 FUJ393259:FUL393259 GEF393259:GEH393259 GOB393259:GOD393259 GXX393259:GXZ393259 HHT393259:HHV393259 HRP393259:HRR393259 IBL393259:IBN393259 ILH393259:ILJ393259 IVD393259:IVF393259 JEZ393259:JFB393259 JOV393259:JOX393259 JYR393259:JYT393259 KIN393259:KIP393259 KSJ393259:KSL393259 LCF393259:LCH393259 LMB393259:LMD393259 LVX393259:LVZ393259 MFT393259:MFV393259 MPP393259:MPR393259 MZL393259:MZN393259 NJH393259:NJJ393259 NTD393259:NTF393259 OCZ393259:ODB393259 OMV393259:OMX393259 OWR393259:OWT393259 PGN393259:PGP393259 PQJ393259:PQL393259 QAF393259:QAH393259 QKB393259:QKD393259 QTX393259:QTZ393259 RDT393259:RDV393259 RNP393259:RNR393259 RXL393259:RXN393259 SHH393259:SHJ393259 SRD393259:SRF393259 TAZ393259:TBB393259 TKV393259:TKX393259 TUR393259:TUT393259 UEN393259:UEP393259 UOJ393259:UOL393259 UYF393259:UYH393259 VIB393259:VID393259 VRX393259:VRZ393259 WBT393259:WBV393259 WLP393259:WLR393259 WVL393259:WVN393259 B458803:D458803 IZ458795:JB458795 SV458795:SX458795 ACR458795:ACT458795 AMN458795:AMP458795 AWJ458795:AWL458795 BGF458795:BGH458795 BQB458795:BQD458795 BZX458795:BZZ458795 CJT458795:CJV458795 CTP458795:CTR458795 DDL458795:DDN458795 DNH458795:DNJ458795 DXD458795:DXF458795 EGZ458795:EHB458795 EQV458795:EQX458795 FAR458795:FAT458795 FKN458795:FKP458795 FUJ458795:FUL458795 GEF458795:GEH458795 GOB458795:GOD458795 GXX458795:GXZ458795 HHT458795:HHV458795 HRP458795:HRR458795 IBL458795:IBN458795 ILH458795:ILJ458795 IVD458795:IVF458795 JEZ458795:JFB458795 JOV458795:JOX458795 JYR458795:JYT458795 KIN458795:KIP458795 KSJ458795:KSL458795 LCF458795:LCH458795 LMB458795:LMD458795 LVX458795:LVZ458795 MFT458795:MFV458795 MPP458795:MPR458795 MZL458795:MZN458795 NJH458795:NJJ458795 NTD458795:NTF458795 OCZ458795:ODB458795 OMV458795:OMX458795 OWR458795:OWT458795 PGN458795:PGP458795 PQJ458795:PQL458795 QAF458795:QAH458795 QKB458795:QKD458795 QTX458795:QTZ458795 RDT458795:RDV458795 RNP458795:RNR458795 RXL458795:RXN458795 SHH458795:SHJ458795 SRD458795:SRF458795 TAZ458795:TBB458795 TKV458795:TKX458795 TUR458795:TUT458795 UEN458795:UEP458795 UOJ458795:UOL458795 UYF458795:UYH458795 VIB458795:VID458795 VRX458795:VRZ458795 WBT458795:WBV458795 WLP458795:WLR458795 WVL458795:WVN458795 B524339:D524339 IZ524331:JB524331 SV524331:SX524331 ACR524331:ACT524331 AMN524331:AMP524331 AWJ524331:AWL524331 BGF524331:BGH524331 BQB524331:BQD524331 BZX524331:BZZ524331 CJT524331:CJV524331 CTP524331:CTR524331 DDL524331:DDN524331 DNH524331:DNJ524331 DXD524331:DXF524331 EGZ524331:EHB524331 EQV524331:EQX524331 FAR524331:FAT524331 FKN524331:FKP524331 FUJ524331:FUL524331 GEF524331:GEH524331 GOB524331:GOD524331 GXX524331:GXZ524331 HHT524331:HHV524331 HRP524331:HRR524331 IBL524331:IBN524331 ILH524331:ILJ524331 IVD524331:IVF524331 JEZ524331:JFB524331 JOV524331:JOX524331 JYR524331:JYT524331 KIN524331:KIP524331 KSJ524331:KSL524331 LCF524331:LCH524331 LMB524331:LMD524331 LVX524331:LVZ524331 MFT524331:MFV524331 MPP524331:MPR524331 MZL524331:MZN524331 NJH524331:NJJ524331 NTD524331:NTF524331 OCZ524331:ODB524331 OMV524331:OMX524331 OWR524331:OWT524331 PGN524331:PGP524331 PQJ524331:PQL524331 QAF524331:QAH524331 QKB524331:QKD524331 QTX524331:QTZ524331 RDT524331:RDV524331 RNP524331:RNR524331 RXL524331:RXN524331 SHH524331:SHJ524331 SRD524331:SRF524331 TAZ524331:TBB524331 TKV524331:TKX524331 TUR524331:TUT524331 UEN524331:UEP524331 UOJ524331:UOL524331 UYF524331:UYH524331 VIB524331:VID524331 VRX524331:VRZ524331 WBT524331:WBV524331 WLP524331:WLR524331 WVL524331:WVN524331 B589875:D589875 IZ589867:JB589867 SV589867:SX589867 ACR589867:ACT589867 AMN589867:AMP589867 AWJ589867:AWL589867 BGF589867:BGH589867 BQB589867:BQD589867 BZX589867:BZZ589867 CJT589867:CJV589867 CTP589867:CTR589867 DDL589867:DDN589867 DNH589867:DNJ589867 DXD589867:DXF589867 EGZ589867:EHB589867 EQV589867:EQX589867 FAR589867:FAT589867 FKN589867:FKP589867 FUJ589867:FUL589867 GEF589867:GEH589867 GOB589867:GOD589867 GXX589867:GXZ589867 HHT589867:HHV589867 HRP589867:HRR589867 IBL589867:IBN589867 ILH589867:ILJ589867 IVD589867:IVF589867 JEZ589867:JFB589867 JOV589867:JOX589867 JYR589867:JYT589867 KIN589867:KIP589867 KSJ589867:KSL589867 LCF589867:LCH589867 LMB589867:LMD589867 LVX589867:LVZ589867 MFT589867:MFV589867 MPP589867:MPR589867 MZL589867:MZN589867 NJH589867:NJJ589867 NTD589867:NTF589867 OCZ589867:ODB589867 OMV589867:OMX589867 OWR589867:OWT589867 PGN589867:PGP589867 PQJ589867:PQL589867 QAF589867:QAH589867 QKB589867:QKD589867 QTX589867:QTZ589867 RDT589867:RDV589867 RNP589867:RNR589867 RXL589867:RXN589867 SHH589867:SHJ589867 SRD589867:SRF589867 TAZ589867:TBB589867 TKV589867:TKX589867 TUR589867:TUT589867 UEN589867:UEP589867 UOJ589867:UOL589867 UYF589867:UYH589867 VIB589867:VID589867 VRX589867:VRZ589867 WBT589867:WBV589867 WLP589867:WLR589867 WVL589867:WVN589867 B655411:D655411 IZ655403:JB655403 SV655403:SX655403 ACR655403:ACT655403 AMN655403:AMP655403 AWJ655403:AWL655403 BGF655403:BGH655403 BQB655403:BQD655403 BZX655403:BZZ655403 CJT655403:CJV655403 CTP655403:CTR655403 DDL655403:DDN655403 DNH655403:DNJ655403 DXD655403:DXF655403 EGZ655403:EHB655403 EQV655403:EQX655403 FAR655403:FAT655403 FKN655403:FKP655403 FUJ655403:FUL655403 GEF655403:GEH655403 GOB655403:GOD655403 GXX655403:GXZ655403 HHT655403:HHV655403 HRP655403:HRR655403 IBL655403:IBN655403 ILH655403:ILJ655403 IVD655403:IVF655403 JEZ655403:JFB655403 JOV655403:JOX655403 JYR655403:JYT655403 KIN655403:KIP655403 KSJ655403:KSL655403 LCF655403:LCH655403 LMB655403:LMD655403 LVX655403:LVZ655403 MFT655403:MFV655403 MPP655403:MPR655403 MZL655403:MZN655403 NJH655403:NJJ655403 NTD655403:NTF655403 OCZ655403:ODB655403 OMV655403:OMX655403 OWR655403:OWT655403 PGN655403:PGP655403 PQJ655403:PQL655403 QAF655403:QAH655403 QKB655403:QKD655403 QTX655403:QTZ655403 RDT655403:RDV655403 RNP655403:RNR655403 RXL655403:RXN655403 SHH655403:SHJ655403 SRD655403:SRF655403 TAZ655403:TBB655403 TKV655403:TKX655403 TUR655403:TUT655403 UEN655403:UEP655403 UOJ655403:UOL655403 UYF655403:UYH655403 VIB655403:VID655403 VRX655403:VRZ655403 WBT655403:WBV655403 WLP655403:WLR655403 WVL655403:WVN655403 B720947:D720947 IZ720939:JB720939 SV720939:SX720939 ACR720939:ACT720939 AMN720939:AMP720939 AWJ720939:AWL720939 BGF720939:BGH720939 BQB720939:BQD720939 BZX720939:BZZ720939 CJT720939:CJV720939 CTP720939:CTR720939 DDL720939:DDN720939 DNH720939:DNJ720939 DXD720939:DXF720939 EGZ720939:EHB720939 EQV720939:EQX720939 FAR720939:FAT720939 FKN720939:FKP720939 FUJ720939:FUL720939 GEF720939:GEH720939 GOB720939:GOD720939 GXX720939:GXZ720939 HHT720939:HHV720939 HRP720939:HRR720939 IBL720939:IBN720939 ILH720939:ILJ720939 IVD720939:IVF720939 JEZ720939:JFB720939 JOV720939:JOX720939 JYR720939:JYT720939 KIN720939:KIP720939 KSJ720939:KSL720939 LCF720939:LCH720939 LMB720939:LMD720939 LVX720939:LVZ720939 MFT720939:MFV720939 MPP720939:MPR720939 MZL720939:MZN720939 NJH720939:NJJ720939 NTD720939:NTF720939 OCZ720939:ODB720939 OMV720939:OMX720939 OWR720939:OWT720939 PGN720939:PGP720939 PQJ720939:PQL720939 QAF720939:QAH720939 QKB720939:QKD720939 QTX720939:QTZ720939 RDT720939:RDV720939 RNP720939:RNR720939 RXL720939:RXN720939 SHH720939:SHJ720939 SRD720939:SRF720939 TAZ720939:TBB720939 TKV720939:TKX720939 TUR720939:TUT720939 UEN720939:UEP720939 UOJ720939:UOL720939 UYF720939:UYH720939 VIB720939:VID720939 VRX720939:VRZ720939 WBT720939:WBV720939 WLP720939:WLR720939 WVL720939:WVN720939 B786483:D786483 IZ786475:JB786475 SV786475:SX786475 ACR786475:ACT786475 AMN786475:AMP786475 AWJ786475:AWL786475 BGF786475:BGH786475 BQB786475:BQD786475 BZX786475:BZZ786475 CJT786475:CJV786475 CTP786475:CTR786475 DDL786475:DDN786475 DNH786475:DNJ786475 DXD786475:DXF786475 EGZ786475:EHB786475 EQV786475:EQX786475 FAR786475:FAT786475 FKN786475:FKP786475 FUJ786475:FUL786475 GEF786475:GEH786475 GOB786475:GOD786475 GXX786475:GXZ786475 HHT786475:HHV786475 HRP786475:HRR786475 IBL786475:IBN786475 ILH786475:ILJ786475 IVD786475:IVF786475 JEZ786475:JFB786475 JOV786475:JOX786475 JYR786475:JYT786475 KIN786475:KIP786475 KSJ786475:KSL786475 LCF786475:LCH786475 LMB786475:LMD786475 LVX786475:LVZ786475 MFT786475:MFV786475 MPP786475:MPR786475 MZL786475:MZN786475 NJH786475:NJJ786475 NTD786475:NTF786475 OCZ786475:ODB786475 OMV786475:OMX786475 OWR786475:OWT786475 PGN786475:PGP786475 PQJ786475:PQL786475 QAF786475:QAH786475 QKB786475:QKD786475 QTX786475:QTZ786475 RDT786475:RDV786475 RNP786475:RNR786475 RXL786475:RXN786475 SHH786475:SHJ786475 SRD786475:SRF786475 TAZ786475:TBB786475 TKV786475:TKX786475 TUR786475:TUT786475 UEN786475:UEP786475 UOJ786475:UOL786475 UYF786475:UYH786475 VIB786475:VID786475 VRX786475:VRZ786475 WBT786475:WBV786475 WLP786475:WLR786475 WVL786475:WVN786475 B852019:D852019 IZ852011:JB852011 SV852011:SX852011 ACR852011:ACT852011 AMN852011:AMP852011 AWJ852011:AWL852011 BGF852011:BGH852011 BQB852011:BQD852011 BZX852011:BZZ852011 CJT852011:CJV852011 CTP852011:CTR852011 DDL852011:DDN852011 DNH852011:DNJ852011 DXD852011:DXF852011 EGZ852011:EHB852011 EQV852011:EQX852011 FAR852011:FAT852011 FKN852011:FKP852011 FUJ852011:FUL852011 GEF852011:GEH852011 GOB852011:GOD852011 GXX852011:GXZ852011 HHT852011:HHV852011 HRP852011:HRR852011 IBL852011:IBN852011 ILH852011:ILJ852011 IVD852011:IVF852011 JEZ852011:JFB852011 JOV852011:JOX852011 JYR852011:JYT852011 KIN852011:KIP852011 KSJ852011:KSL852011 LCF852011:LCH852011 LMB852011:LMD852011 LVX852011:LVZ852011 MFT852011:MFV852011 MPP852011:MPR852011 MZL852011:MZN852011 NJH852011:NJJ852011 NTD852011:NTF852011 OCZ852011:ODB852011 OMV852011:OMX852011 OWR852011:OWT852011 PGN852011:PGP852011 PQJ852011:PQL852011 QAF852011:QAH852011 QKB852011:QKD852011 QTX852011:QTZ852011 RDT852011:RDV852011 RNP852011:RNR852011 RXL852011:RXN852011 SHH852011:SHJ852011 SRD852011:SRF852011 TAZ852011:TBB852011 TKV852011:TKX852011 TUR852011:TUT852011 UEN852011:UEP852011 UOJ852011:UOL852011 UYF852011:UYH852011 VIB852011:VID852011 VRX852011:VRZ852011 WBT852011:WBV852011 WLP852011:WLR852011 WVL852011:WVN852011 B917555:D917555 IZ917547:JB917547 SV917547:SX917547 ACR917547:ACT917547 AMN917547:AMP917547 AWJ917547:AWL917547 BGF917547:BGH917547 BQB917547:BQD917547 BZX917547:BZZ917547 CJT917547:CJV917547 CTP917547:CTR917547 DDL917547:DDN917547 DNH917547:DNJ917547 DXD917547:DXF917547 EGZ917547:EHB917547 EQV917547:EQX917547 FAR917547:FAT917547 FKN917547:FKP917547 FUJ917547:FUL917547 GEF917547:GEH917547 GOB917547:GOD917547 GXX917547:GXZ917547 HHT917547:HHV917547 HRP917547:HRR917547 IBL917547:IBN917547 ILH917547:ILJ917547 IVD917547:IVF917547 JEZ917547:JFB917547 JOV917547:JOX917547 JYR917547:JYT917547 KIN917547:KIP917547 KSJ917547:KSL917547 LCF917547:LCH917547 LMB917547:LMD917547 LVX917547:LVZ917547 MFT917547:MFV917547 MPP917547:MPR917547 MZL917547:MZN917547 NJH917547:NJJ917547 NTD917547:NTF917547 OCZ917547:ODB917547 OMV917547:OMX917547 OWR917547:OWT917547 PGN917547:PGP917547 PQJ917547:PQL917547 QAF917547:QAH917547 QKB917547:QKD917547 QTX917547:QTZ917547 RDT917547:RDV917547 RNP917547:RNR917547 RXL917547:RXN917547 SHH917547:SHJ917547 SRD917547:SRF917547 TAZ917547:TBB917547 TKV917547:TKX917547 TUR917547:TUT917547 UEN917547:UEP917547 UOJ917547:UOL917547 UYF917547:UYH917547 VIB917547:VID917547 VRX917547:VRZ917547 WBT917547:WBV917547 WLP917547:WLR917547 WVL917547:WVN917547 B983091:D983091 IZ983083:JB983083 SV983083:SX983083 ACR983083:ACT983083 AMN983083:AMP983083 AWJ983083:AWL983083 BGF983083:BGH983083 BQB983083:BQD983083 BZX983083:BZZ983083 CJT983083:CJV983083 CTP983083:CTR983083 DDL983083:DDN983083 DNH983083:DNJ983083 DXD983083:DXF983083 EGZ983083:EHB983083 EQV983083:EQX983083 FAR983083:FAT983083 FKN983083:FKP983083 FUJ983083:FUL983083 GEF983083:GEH983083 GOB983083:GOD983083 GXX983083:GXZ983083 HHT983083:HHV983083 HRP983083:HRR983083 IBL983083:IBN983083 ILH983083:ILJ983083 IVD983083:IVF983083 JEZ983083:JFB983083 JOV983083:JOX983083 JYR983083:JYT983083 KIN983083:KIP983083 KSJ983083:KSL983083 LCF983083:LCH983083 LMB983083:LMD983083 LVX983083:LVZ983083 MFT983083:MFV983083 MPP983083:MPR983083 MZL983083:MZN983083 NJH983083:NJJ983083 NTD983083:NTF983083 OCZ983083:ODB983083 OMV983083:OMX983083 OWR983083:OWT983083 PGN983083:PGP983083 PQJ983083:PQL983083 QAF983083:QAH983083 QKB983083:QKD983083 QTX983083:QTZ983083 RDT983083:RDV983083 RNP983083:RNR983083 RXL983083:RXN983083 SHH983083:SHJ983083 SRD983083:SRF983083 TAZ983083:TBB983083 TKV983083:TKX983083 TUR983083:TUT983083 UEN983083:UEP983083 UOJ983083:UOL983083 UYF983083:UYH983083 VIB983083:VID983083 VRX983083:VRZ983083 WBT983083:WBV983083 WLP983083:WLR983083 WVL983083:WVN983083">
      <formula1>$D$72:$D$74</formula1>
    </dataValidation>
    <dataValidation type="list" allowBlank="1" showInputMessage="1" showErrorMessage="1" sqref="N65579 N131115 N196651 N262187 N327723 N393259 N458795 N524331 N589867 N655403 N720939 N786475 N852011 N917547 N983083 WLZ983075 WCD983075 VSH983075 VIL983075 UYP983075 UOT983075 UEX983075 TVB983075 TLF983075 TBJ983075 SRN983075 SHR983075 RXV983075 RNZ983075 RED983075 QUH983075 QKL983075 QAP983075 PQT983075 PGX983075 OXB983075 ONF983075 ODJ983075 NTN983075 NJR983075 MZV983075 MPZ983075 MGD983075 LWH983075 LML983075 LCP983075 KST983075 KIX983075 JZB983075 JPF983075 JFJ983075 IVN983075 ILR983075 IBV983075 HRZ983075 HID983075 GYH983075 GOL983075 GEP983075 FUT983075 FKX983075 FBB983075 ERF983075 EHJ983075 DXN983075 DNR983075 DDV983075 CTZ983075 CKD983075 CAH983075 BQL983075 BGP983075 AWT983075 AMX983075 ADB983075 TF983075 JJ983075 WVV917539 WLZ917539 WCD917539 VSH917539 VIL917539 UYP917539 UOT917539 UEX917539 TVB917539 TLF917539 TBJ917539 SRN917539 SHR917539 RXV917539 RNZ917539 RED917539 QUH917539 QKL917539 QAP917539 PQT917539 PGX917539 OXB917539 ONF917539 ODJ917539 NTN917539 NJR917539 MZV917539 MPZ917539 MGD917539 LWH917539 LML917539 LCP917539 KST917539 KIX917539 JZB917539 JPF917539 JFJ917539 IVN917539 ILR917539 IBV917539 HRZ917539 HID917539 GYH917539 GOL917539 GEP917539 FUT917539 FKX917539 FBB917539 ERF917539 EHJ917539 DXN917539 DNR917539 DDV917539 CTZ917539 CKD917539 CAH917539 BQL917539 BGP917539 AWT917539 AMX917539 ADB917539 TF917539 JJ917539 WVV852003 WLZ852003 WCD852003 VSH852003 VIL852003 UYP852003 UOT852003 UEX852003 TVB852003 TLF852003 TBJ852003 SRN852003 SHR852003 RXV852003 RNZ852003 RED852003 QUH852003 QKL852003 QAP852003 PQT852003 PGX852003 OXB852003 ONF852003 ODJ852003 NTN852003 NJR852003 MZV852003 MPZ852003 MGD852003 LWH852003 LML852003 LCP852003 KST852003 KIX852003 JZB852003 JPF852003 JFJ852003 IVN852003 ILR852003 IBV852003 HRZ852003 HID852003 GYH852003 GOL852003 GEP852003 FUT852003 FKX852003 FBB852003 ERF852003 EHJ852003 DXN852003 DNR852003 DDV852003 CTZ852003 CKD852003 CAH852003 BQL852003 BGP852003 AWT852003 AMX852003 ADB852003 TF852003 JJ852003 WVV786467 WLZ786467 WCD786467 VSH786467 VIL786467 UYP786467 UOT786467 UEX786467 TVB786467 TLF786467 TBJ786467 SRN786467 SHR786467 RXV786467 RNZ786467 RED786467 QUH786467 QKL786467 QAP786467 PQT786467 PGX786467 OXB786467 ONF786467 ODJ786467 NTN786467 NJR786467 MZV786467 MPZ786467 MGD786467 LWH786467 LML786467 LCP786467 KST786467 KIX786467 JZB786467 JPF786467 JFJ786467 IVN786467 ILR786467 IBV786467 HRZ786467 HID786467 GYH786467 GOL786467 GEP786467 FUT786467 FKX786467 FBB786467 ERF786467 EHJ786467 DXN786467 DNR786467 DDV786467 CTZ786467 CKD786467 CAH786467 BQL786467 BGP786467 AWT786467 AMX786467 ADB786467 TF786467 JJ786467 WVV720931 WLZ720931 WCD720931 VSH720931 VIL720931 UYP720931 UOT720931 UEX720931 TVB720931 TLF720931 TBJ720931 SRN720931 SHR720931 RXV720931 RNZ720931 RED720931 QUH720931 QKL720931 QAP720931 PQT720931 PGX720931 OXB720931 ONF720931 ODJ720931 NTN720931 NJR720931 MZV720931 MPZ720931 MGD720931 LWH720931 LML720931 LCP720931 KST720931 KIX720931 JZB720931 JPF720931 JFJ720931 IVN720931 ILR720931 IBV720931 HRZ720931 HID720931 GYH720931 GOL720931 GEP720931 FUT720931 FKX720931 FBB720931 ERF720931 EHJ720931 DXN720931 DNR720931 DDV720931 CTZ720931 CKD720931 CAH720931 BQL720931 BGP720931 AWT720931 AMX720931 ADB720931 TF720931 JJ720931 WVV655395 WLZ655395 WCD655395 VSH655395 VIL655395 UYP655395 UOT655395 UEX655395 TVB655395 TLF655395 TBJ655395 SRN655395 SHR655395 RXV655395 RNZ655395 RED655395 QUH655395 QKL655395 QAP655395 PQT655395 PGX655395 OXB655395 ONF655395 ODJ655395 NTN655395 NJR655395 MZV655395 MPZ655395 MGD655395 LWH655395 LML655395 LCP655395 KST655395 KIX655395 JZB655395 JPF655395 JFJ655395 IVN655395 ILR655395 IBV655395 HRZ655395 HID655395 GYH655395 GOL655395 GEP655395 FUT655395 FKX655395 FBB655395 ERF655395 EHJ655395 DXN655395 DNR655395 DDV655395 CTZ655395 CKD655395 CAH655395 BQL655395 BGP655395 AWT655395 AMX655395 ADB655395 TF655395 JJ655395 WVV589859 WLZ589859 WCD589859 VSH589859 VIL589859 UYP589859 UOT589859 UEX589859 TVB589859 TLF589859 TBJ589859 SRN589859 SHR589859 RXV589859 RNZ589859 RED589859 QUH589859 QKL589859 QAP589859 PQT589859 PGX589859 OXB589859 ONF589859 ODJ589859 NTN589859 NJR589859 MZV589859 MPZ589859 MGD589859 LWH589859 LML589859 LCP589859 KST589859 KIX589859 JZB589859 JPF589859 JFJ589859 IVN589859 ILR589859 IBV589859 HRZ589859 HID589859 GYH589859 GOL589859 GEP589859 FUT589859 FKX589859 FBB589859 ERF589859 EHJ589859 DXN589859 DNR589859 DDV589859 CTZ589859 CKD589859 CAH589859 BQL589859 BGP589859 AWT589859 AMX589859 ADB589859 TF589859 JJ589859 WVV524323 WLZ524323 WCD524323 VSH524323 VIL524323 UYP524323 UOT524323 UEX524323 TVB524323 TLF524323 TBJ524323 SRN524323 SHR524323 RXV524323 RNZ524323 RED524323 QUH524323 QKL524323 QAP524323 PQT524323 PGX524323 OXB524323 ONF524323 ODJ524323 NTN524323 NJR524323 MZV524323 MPZ524323 MGD524323 LWH524323 LML524323 LCP524323 KST524323 KIX524323 JZB524323 JPF524323 JFJ524323 IVN524323 ILR524323 IBV524323 HRZ524323 HID524323 GYH524323 GOL524323 GEP524323 FUT524323 FKX524323 FBB524323 ERF524323 EHJ524323 DXN524323 DNR524323 DDV524323 CTZ524323 CKD524323 CAH524323 BQL524323 BGP524323 AWT524323 AMX524323 ADB524323 TF524323 JJ524323 WVV458787 WLZ458787 WCD458787 VSH458787 VIL458787 UYP458787 UOT458787 UEX458787 TVB458787 TLF458787 TBJ458787 SRN458787 SHR458787 RXV458787 RNZ458787 RED458787 QUH458787 QKL458787 QAP458787 PQT458787 PGX458787 OXB458787 ONF458787 ODJ458787 NTN458787 NJR458787 MZV458787 MPZ458787 MGD458787 LWH458787 LML458787 LCP458787 KST458787 KIX458787 JZB458787 JPF458787 JFJ458787 IVN458787 ILR458787 IBV458787 HRZ458787 HID458787 GYH458787 GOL458787 GEP458787 FUT458787 FKX458787 FBB458787 ERF458787 EHJ458787 DXN458787 DNR458787 DDV458787 CTZ458787 CKD458787 CAH458787 BQL458787 BGP458787 AWT458787 AMX458787 ADB458787 TF458787 JJ458787 WVV393251 WLZ393251 WCD393251 VSH393251 VIL393251 UYP393251 UOT393251 UEX393251 TVB393251 TLF393251 TBJ393251 SRN393251 SHR393251 RXV393251 RNZ393251 RED393251 QUH393251 QKL393251 QAP393251 PQT393251 PGX393251 OXB393251 ONF393251 ODJ393251 NTN393251 NJR393251 MZV393251 MPZ393251 MGD393251 LWH393251 LML393251 LCP393251 KST393251 KIX393251 JZB393251 JPF393251 JFJ393251 IVN393251 ILR393251 IBV393251 HRZ393251 HID393251 GYH393251 GOL393251 GEP393251 FUT393251 FKX393251 FBB393251 ERF393251 EHJ393251 DXN393251 DNR393251 DDV393251 CTZ393251 CKD393251 CAH393251 BQL393251 BGP393251 AWT393251 AMX393251 ADB393251 TF393251 JJ393251 WVV327715 WLZ327715 WCD327715 VSH327715 VIL327715 UYP327715 UOT327715 UEX327715 TVB327715 TLF327715 TBJ327715 SRN327715 SHR327715 RXV327715 RNZ327715 RED327715 QUH327715 QKL327715 QAP327715 PQT327715 PGX327715 OXB327715 ONF327715 ODJ327715 NTN327715 NJR327715 MZV327715 MPZ327715 MGD327715 LWH327715 LML327715 LCP327715 KST327715 KIX327715 JZB327715 JPF327715 JFJ327715 IVN327715 ILR327715 IBV327715 HRZ327715 HID327715 GYH327715 GOL327715 GEP327715 FUT327715 FKX327715 FBB327715 ERF327715 EHJ327715 DXN327715 DNR327715 DDV327715 CTZ327715 CKD327715 CAH327715 BQL327715 BGP327715 AWT327715 AMX327715 ADB327715 TF327715 JJ327715 WVV262179 WLZ262179 WCD262179 VSH262179 VIL262179 UYP262179 UOT262179 UEX262179 TVB262179 TLF262179 TBJ262179 SRN262179 SHR262179 RXV262179 RNZ262179 RED262179 QUH262179 QKL262179 QAP262179 PQT262179 PGX262179 OXB262179 ONF262179 ODJ262179 NTN262179 NJR262179 MZV262179 MPZ262179 MGD262179 LWH262179 LML262179 LCP262179 KST262179 KIX262179 JZB262179 JPF262179 JFJ262179 IVN262179 ILR262179 IBV262179 HRZ262179 HID262179 GYH262179 GOL262179 GEP262179 FUT262179 FKX262179 FBB262179 ERF262179 EHJ262179 DXN262179 DNR262179 DDV262179 CTZ262179 CKD262179 CAH262179 BQL262179 BGP262179 AWT262179 AMX262179 ADB262179 TF262179 JJ262179 WVV196643 WLZ196643 WCD196643 VSH196643 VIL196643 UYP196643 UOT196643 UEX196643 TVB196643 TLF196643 TBJ196643 SRN196643 SHR196643 RXV196643 RNZ196643 RED196643 QUH196643 QKL196643 QAP196643 PQT196643 PGX196643 OXB196643 ONF196643 ODJ196643 NTN196643 NJR196643 MZV196643 MPZ196643 MGD196643 LWH196643 LML196643 LCP196643 KST196643 KIX196643 JZB196643 JPF196643 JFJ196643 IVN196643 ILR196643 IBV196643 HRZ196643 HID196643 GYH196643 GOL196643 GEP196643 FUT196643 FKX196643 FBB196643 ERF196643 EHJ196643 DXN196643 DNR196643 DDV196643 CTZ196643 CKD196643 CAH196643 BQL196643 BGP196643 AWT196643 AMX196643 ADB196643 TF196643 JJ196643 WVV131107 WLZ131107 WCD131107 VSH131107 VIL131107 UYP131107 UOT131107 UEX131107 TVB131107 TLF131107 TBJ131107 SRN131107 SHR131107 RXV131107 RNZ131107 RED131107 QUH131107 QKL131107 QAP131107 PQT131107 PGX131107 OXB131107 ONF131107 ODJ131107 NTN131107 NJR131107 MZV131107 MPZ131107 MGD131107 LWH131107 LML131107 LCP131107 KST131107 KIX131107 JZB131107 JPF131107 JFJ131107 IVN131107 ILR131107 IBV131107 HRZ131107 HID131107 GYH131107 GOL131107 GEP131107 FUT131107 FKX131107 FBB131107 ERF131107 EHJ131107 DXN131107 DNR131107 DDV131107 CTZ131107 CKD131107 CAH131107 BQL131107 BGP131107 AWT131107 AMX131107 ADB131107 TF131107 JJ131107 WVV65571 WLZ65571 WCD65571 VSH65571 VIL65571 UYP65571 UOT65571 UEX65571 TVB65571 TLF65571 TBJ65571 SRN65571 SHR65571 RXV65571 RNZ65571 RED65571 QUH65571 QKL65571 QAP65571 PQT65571 PGX65571 OXB65571 ONF65571 ODJ65571 NTN65571 NJR65571 MZV65571 MPZ65571 MGD65571 LWH65571 LML65571 LCP65571 KST65571 KIX65571 JZB65571 JPF65571 JFJ65571 IVN65571 ILR65571 IBV65571 HRZ65571 HID65571 GYH65571 GOL65571 GEP65571 FUT65571 FKX65571 FBB65571 ERF65571 EHJ65571 DXN65571 DNR65571 DDV65571 CTZ65571 CKD65571 CAH65571 BQL65571 BGP65571 AWT65571 AMX65571 ADB65571 TF65571 JJ65571 WVV27 WLZ27 WCD27 VSH27 VIL27 UYP27 UOT27 UEX27 TVB27 TLF27 TBJ27 SRN27 SHR27 RXV27 RNZ27 RED27 QUH27 QKL27 QAP27 PQT27 PGX27 OXB27 ONF27 ODJ27 NTN27 NJR27 MZV27 MPZ27 MGD27 LWH27 LML27 LCP27 KST27 KIX27 JZB27 JPF27 JFJ27 IVN27 ILR27 IBV27 HRZ27 HID27 GYH27 GOL27 GEP27 FUT27 FKX27 FBB27 ERF27 EHJ27 DXN27 DNR27 DDV27 CTZ27 CKD27 CAH27 BQL27 BGP27 AWT27 AMX27 ADB27 TF27 JJ27 WVV983075">
      <formula1>$V$54:$V$56</formula1>
    </dataValidation>
    <dataValidation type="list" allowBlank="1" showInputMessage="1" showErrorMessage="1" sqref="K5:M5">
      <formula1>$S$47:$S$60</formula1>
    </dataValidation>
    <dataValidation type="list" allowBlank="1" showInputMessage="1" showErrorMessage="1" sqref="N5">
      <formula1>$T$47:$T$59</formula1>
    </dataValidation>
  </dataValidations>
  <printOptions horizontalCentered="1"/>
  <pageMargins left="7.874015748031496E-2" right="7.874015748031496E-2" top="7.874015748031496E-2" bottom="7.874015748031496E-2" header="0" footer="0"/>
  <pageSetup paperSize="9" scale="85" orientation="portrait" r:id="rId1"/>
  <legacyDrawing r:id="rId2"/>
</worksheet>
</file>

<file path=xl/worksheets/sheet5.xml><?xml version="1.0" encoding="utf-8"?>
<worksheet xmlns="http://schemas.openxmlformats.org/spreadsheetml/2006/main" xmlns:r="http://schemas.openxmlformats.org/officeDocument/2006/relationships">
  <sheetPr>
    <tabColor theme="2" tint="-0.499984740745262"/>
  </sheetPr>
  <dimension ref="A1:CG426"/>
  <sheetViews>
    <sheetView showGridLines="0" view="pageBreakPreview" zoomScale="115" zoomScaleSheetLayoutView="115" workbookViewId="0">
      <selection activeCell="D9" sqref="D9:D12"/>
    </sheetView>
  </sheetViews>
  <sheetFormatPr defaultRowHeight="13.5"/>
  <cols>
    <col min="1" max="1" width="3.75" style="12" customWidth="1"/>
    <col min="2" max="2" width="4.625" style="12" customWidth="1"/>
    <col min="3" max="4" width="8.375" style="12" customWidth="1"/>
    <col min="5" max="5" width="4.375" style="12" customWidth="1"/>
    <col min="6" max="6" width="4.75" style="11" customWidth="1"/>
    <col min="7" max="7" width="4.625" style="12" customWidth="1"/>
    <col min="8" max="8" width="32.875" style="12" customWidth="1"/>
    <col min="9" max="11" width="7.625" style="12" customWidth="1"/>
    <col min="12" max="85" width="9" style="41"/>
    <col min="86" max="255" width="9" style="12"/>
    <col min="256" max="256" width="3.75" style="12" customWidth="1"/>
    <col min="257" max="257" width="4.625" style="12" customWidth="1"/>
    <col min="258" max="258" width="5.5" style="12" customWidth="1"/>
    <col min="259" max="259" width="4.25" style="12" customWidth="1"/>
    <col min="260" max="260" width="4.5" style="12" customWidth="1"/>
    <col min="261" max="261" width="4.375" style="12" customWidth="1"/>
    <col min="262" max="262" width="4.75" style="12" customWidth="1"/>
    <col min="263" max="263" width="4.625" style="12" customWidth="1"/>
    <col min="264" max="264" width="32.625" style="12" customWidth="1"/>
    <col min="265" max="265" width="8" style="12" customWidth="1"/>
    <col min="266" max="266" width="5.75" style="12" customWidth="1"/>
    <col min="267" max="267" width="6.5" style="12" customWidth="1"/>
    <col min="268" max="511" width="9" style="12"/>
    <col min="512" max="512" width="3.75" style="12" customWidth="1"/>
    <col min="513" max="513" width="4.625" style="12" customWidth="1"/>
    <col min="514" max="514" width="5.5" style="12" customWidth="1"/>
    <col min="515" max="515" width="4.25" style="12" customWidth="1"/>
    <col min="516" max="516" width="4.5" style="12" customWidth="1"/>
    <col min="517" max="517" width="4.375" style="12" customWidth="1"/>
    <col min="518" max="518" width="4.75" style="12" customWidth="1"/>
    <col min="519" max="519" width="4.625" style="12" customWidth="1"/>
    <col min="520" max="520" width="32.625" style="12" customWidth="1"/>
    <col min="521" max="521" width="8" style="12" customWidth="1"/>
    <col min="522" max="522" width="5.75" style="12" customWidth="1"/>
    <col min="523" max="523" width="6.5" style="12" customWidth="1"/>
    <col min="524" max="767" width="9" style="12"/>
    <col min="768" max="768" width="3.75" style="12" customWidth="1"/>
    <col min="769" max="769" width="4.625" style="12" customWidth="1"/>
    <col min="770" max="770" width="5.5" style="12" customWidth="1"/>
    <col min="771" max="771" width="4.25" style="12" customWidth="1"/>
    <col min="772" max="772" width="4.5" style="12" customWidth="1"/>
    <col min="773" max="773" width="4.375" style="12" customWidth="1"/>
    <col min="774" max="774" width="4.75" style="12" customWidth="1"/>
    <col min="775" max="775" width="4.625" style="12" customWidth="1"/>
    <col min="776" max="776" width="32.625" style="12" customWidth="1"/>
    <col min="777" max="777" width="8" style="12" customWidth="1"/>
    <col min="778" max="778" width="5.75" style="12" customWidth="1"/>
    <col min="779" max="779" width="6.5" style="12" customWidth="1"/>
    <col min="780" max="1023" width="9" style="12"/>
    <col min="1024" max="1024" width="3.75" style="12" customWidth="1"/>
    <col min="1025" max="1025" width="4.625" style="12" customWidth="1"/>
    <col min="1026" max="1026" width="5.5" style="12" customWidth="1"/>
    <col min="1027" max="1027" width="4.25" style="12" customWidth="1"/>
    <col min="1028" max="1028" width="4.5" style="12" customWidth="1"/>
    <col min="1029" max="1029" width="4.375" style="12" customWidth="1"/>
    <col min="1030" max="1030" width="4.75" style="12" customWidth="1"/>
    <col min="1031" max="1031" width="4.625" style="12" customWidth="1"/>
    <col min="1032" max="1032" width="32.625" style="12" customWidth="1"/>
    <col min="1033" max="1033" width="8" style="12" customWidth="1"/>
    <col min="1034" max="1034" width="5.75" style="12" customWidth="1"/>
    <col min="1035" max="1035" width="6.5" style="12" customWidth="1"/>
    <col min="1036" max="1279" width="9" style="12"/>
    <col min="1280" max="1280" width="3.75" style="12" customWidth="1"/>
    <col min="1281" max="1281" width="4.625" style="12" customWidth="1"/>
    <col min="1282" max="1282" width="5.5" style="12" customWidth="1"/>
    <col min="1283" max="1283" width="4.25" style="12" customWidth="1"/>
    <col min="1284" max="1284" width="4.5" style="12" customWidth="1"/>
    <col min="1285" max="1285" width="4.375" style="12" customWidth="1"/>
    <col min="1286" max="1286" width="4.75" style="12" customWidth="1"/>
    <col min="1287" max="1287" width="4.625" style="12" customWidth="1"/>
    <col min="1288" max="1288" width="32.625" style="12" customWidth="1"/>
    <col min="1289" max="1289" width="8" style="12" customWidth="1"/>
    <col min="1290" max="1290" width="5.75" style="12" customWidth="1"/>
    <col min="1291" max="1291" width="6.5" style="12" customWidth="1"/>
    <col min="1292" max="1535" width="9" style="12"/>
    <col min="1536" max="1536" width="3.75" style="12" customWidth="1"/>
    <col min="1537" max="1537" width="4.625" style="12" customWidth="1"/>
    <col min="1538" max="1538" width="5.5" style="12" customWidth="1"/>
    <col min="1539" max="1539" width="4.25" style="12" customWidth="1"/>
    <col min="1540" max="1540" width="4.5" style="12" customWidth="1"/>
    <col min="1541" max="1541" width="4.375" style="12" customWidth="1"/>
    <col min="1542" max="1542" width="4.75" style="12" customWidth="1"/>
    <col min="1543" max="1543" width="4.625" style="12" customWidth="1"/>
    <col min="1544" max="1544" width="32.625" style="12" customWidth="1"/>
    <col min="1545" max="1545" width="8" style="12" customWidth="1"/>
    <col min="1546" max="1546" width="5.75" style="12" customWidth="1"/>
    <col min="1547" max="1547" width="6.5" style="12" customWidth="1"/>
    <col min="1548" max="1791" width="9" style="12"/>
    <col min="1792" max="1792" width="3.75" style="12" customWidth="1"/>
    <col min="1793" max="1793" width="4.625" style="12" customWidth="1"/>
    <col min="1794" max="1794" width="5.5" style="12" customWidth="1"/>
    <col min="1795" max="1795" width="4.25" style="12" customWidth="1"/>
    <col min="1796" max="1796" width="4.5" style="12" customWidth="1"/>
    <col min="1797" max="1797" width="4.375" style="12" customWidth="1"/>
    <col min="1798" max="1798" width="4.75" style="12" customWidth="1"/>
    <col min="1799" max="1799" width="4.625" style="12" customWidth="1"/>
    <col min="1800" max="1800" width="32.625" style="12" customWidth="1"/>
    <col min="1801" max="1801" width="8" style="12" customWidth="1"/>
    <col min="1802" max="1802" width="5.75" style="12" customWidth="1"/>
    <col min="1803" max="1803" width="6.5" style="12" customWidth="1"/>
    <col min="1804" max="2047" width="9" style="12"/>
    <col min="2048" max="2048" width="3.75" style="12" customWidth="1"/>
    <col min="2049" max="2049" width="4.625" style="12" customWidth="1"/>
    <col min="2050" max="2050" width="5.5" style="12" customWidth="1"/>
    <col min="2051" max="2051" width="4.25" style="12" customWidth="1"/>
    <col min="2052" max="2052" width="4.5" style="12" customWidth="1"/>
    <col min="2053" max="2053" width="4.375" style="12" customWidth="1"/>
    <col min="2054" max="2054" width="4.75" style="12" customWidth="1"/>
    <col min="2055" max="2055" width="4.625" style="12" customWidth="1"/>
    <col min="2056" max="2056" width="32.625" style="12" customWidth="1"/>
    <col min="2057" max="2057" width="8" style="12" customWidth="1"/>
    <col min="2058" max="2058" width="5.75" style="12" customWidth="1"/>
    <col min="2059" max="2059" width="6.5" style="12" customWidth="1"/>
    <col min="2060" max="2303" width="9" style="12"/>
    <col min="2304" max="2304" width="3.75" style="12" customWidth="1"/>
    <col min="2305" max="2305" width="4.625" style="12" customWidth="1"/>
    <col min="2306" max="2306" width="5.5" style="12" customWidth="1"/>
    <col min="2307" max="2307" width="4.25" style="12" customWidth="1"/>
    <col min="2308" max="2308" width="4.5" style="12" customWidth="1"/>
    <col min="2309" max="2309" width="4.375" style="12" customWidth="1"/>
    <col min="2310" max="2310" width="4.75" style="12" customWidth="1"/>
    <col min="2311" max="2311" width="4.625" style="12" customWidth="1"/>
    <col min="2312" max="2312" width="32.625" style="12" customWidth="1"/>
    <col min="2313" max="2313" width="8" style="12" customWidth="1"/>
    <col min="2314" max="2314" width="5.75" style="12" customWidth="1"/>
    <col min="2315" max="2315" width="6.5" style="12" customWidth="1"/>
    <col min="2316" max="2559" width="9" style="12"/>
    <col min="2560" max="2560" width="3.75" style="12" customWidth="1"/>
    <col min="2561" max="2561" width="4.625" style="12" customWidth="1"/>
    <col min="2562" max="2562" width="5.5" style="12" customWidth="1"/>
    <col min="2563" max="2563" width="4.25" style="12" customWidth="1"/>
    <col min="2564" max="2564" width="4.5" style="12" customWidth="1"/>
    <col min="2565" max="2565" width="4.375" style="12" customWidth="1"/>
    <col min="2566" max="2566" width="4.75" style="12" customWidth="1"/>
    <col min="2567" max="2567" width="4.625" style="12" customWidth="1"/>
    <col min="2568" max="2568" width="32.625" style="12" customWidth="1"/>
    <col min="2569" max="2569" width="8" style="12" customWidth="1"/>
    <col min="2570" max="2570" width="5.75" style="12" customWidth="1"/>
    <col min="2571" max="2571" width="6.5" style="12" customWidth="1"/>
    <col min="2572" max="2815" width="9" style="12"/>
    <col min="2816" max="2816" width="3.75" style="12" customWidth="1"/>
    <col min="2817" max="2817" width="4.625" style="12" customWidth="1"/>
    <col min="2818" max="2818" width="5.5" style="12" customWidth="1"/>
    <col min="2819" max="2819" width="4.25" style="12" customWidth="1"/>
    <col min="2820" max="2820" width="4.5" style="12" customWidth="1"/>
    <col min="2821" max="2821" width="4.375" style="12" customWidth="1"/>
    <col min="2822" max="2822" width="4.75" style="12" customWidth="1"/>
    <col min="2823" max="2823" width="4.625" style="12" customWidth="1"/>
    <col min="2824" max="2824" width="32.625" style="12" customWidth="1"/>
    <col min="2825" max="2825" width="8" style="12" customWidth="1"/>
    <col min="2826" max="2826" width="5.75" style="12" customWidth="1"/>
    <col min="2827" max="2827" width="6.5" style="12" customWidth="1"/>
    <col min="2828" max="3071" width="9" style="12"/>
    <col min="3072" max="3072" width="3.75" style="12" customWidth="1"/>
    <col min="3073" max="3073" width="4.625" style="12" customWidth="1"/>
    <col min="3074" max="3074" width="5.5" style="12" customWidth="1"/>
    <col min="3075" max="3075" width="4.25" style="12" customWidth="1"/>
    <col min="3076" max="3076" width="4.5" style="12" customWidth="1"/>
    <col min="3077" max="3077" width="4.375" style="12" customWidth="1"/>
    <col min="3078" max="3078" width="4.75" style="12" customWidth="1"/>
    <col min="3079" max="3079" width="4.625" style="12" customWidth="1"/>
    <col min="3080" max="3080" width="32.625" style="12" customWidth="1"/>
    <col min="3081" max="3081" width="8" style="12" customWidth="1"/>
    <col min="3082" max="3082" width="5.75" style="12" customWidth="1"/>
    <col min="3083" max="3083" width="6.5" style="12" customWidth="1"/>
    <col min="3084" max="3327" width="9" style="12"/>
    <col min="3328" max="3328" width="3.75" style="12" customWidth="1"/>
    <col min="3329" max="3329" width="4.625" style="12" customWidth="1"/>
    <col min="3330" max="3330" width="5.5" style="12" customWidth="1"/>
    <col min="3331" max="3331" width="4.25" style="12" customWidth="1"/>
    <col min="3332" max="3332" width="4.5" style="12" customWidth="1"/>
    <col min="3333" max="3333" width="4.375" style="12" customWidth="1"/>
    <col min="3334" max="3334" width="4.75" style="12" customWidth="1"/>
    <col min="3335" max="3335" width="4.625" style="12" customWidth="1"/>
    <col min="3336" max="3336" width="32.625" style="12" customWidth="1"/>
    <col min="3337" max="3337" width="8" style="12" customWidth="1"/>
    <col min="3338" max="3338" width="5.75" style="12" customWidth="1"/>
    <col min="3339" max="3339" width="6.5" style="12" customWidth="1"/>
    <col min="3340" max="3583" width="9" style="12"/>
    <col min="3584" max="3584" width="3.75" style="12" customWidth="1"/>
    <col min="3585" max="3585" width="4.625" style="12" customWidth="1"/>
    <col min="3586" max="3586" width="5.5" style="12" customWidth="1"/>
    <col min="3587" max="3587" width="4.25" style="12" customWidth="1"/>
    <col min="3588" max="3588" width="4.5" style="12" customWidth="1"/>
    <col min="3589" max="3589" width="4.375" style="12" customWidth="1"/>
    <col min="3590" max="3590" width="4.75" style="12" customWidth="1"/>
    <col min="3591" max="3591" width="4.625" style="12" customWidth="1"/>
    <col min="3592" max="3592" width="32.625" style="12" customWidth="1"/>
    <col min="3593" max="3593" width="8" style="12" customWidth="1"/>
    <col min="3594" max="3594" width="5.75" style="12" customWidth="1"/>
    <col min="3595" max="3595" width="6.5" style="12" customWidth="1"/>
    <col min="3596" max="3839" width="9" style="12"/>
    <col min="3840" max="3840" width="3.75" style="12" customWidth="1"/>
    <col min="3841" max="3841" width="4.625" style="12" customWidth="1"/>
    <col min="3842" max="3842" width="5.5" style="12" customWidth="1"/>
    <col min="3843" max="3843" width="4.25" style="12" customWidth="1"/>
    <col min="3844" max="3844" width="4.5" style="12" customWidth="1"/>
    <col min="3845" max="3845" width="4.375" style="12" customWidth="1"/>
    <col min="3846" max="3846" width="4.75" style="12" customWidth="1"/>
    <col min="3847" max="3847" width="4.625" style="12" customWidth="1"/>
    <col min="3848" max="3848" width="32.625" style="12" customWidth="1"/>
    <col min="3849" max="3849" width="8" style="12" customWidth="1"/>
    <col min="3850" max="3850" width="5.75" style="12" customWidth="1"/>
    <col min="3851" max="3851" width="6.5" style="12" customWidth="1"/>
    <col min="3852" max="4095" width="9" style="12"/>
    <col min="4096" max="4096" width="3.75" style="12" customWidth="1"/>
    <col min="4097" max="4097" width="4.625" style="12" customWidth="1"/>
    <col min="4098" max="4098" width="5.5" style="12" customWidth="1"/>
    <col min="4099" max="4099" width="4.25" style="12" customWidth="1"/>
    <col min="4100" max="4100" width="4.5" style="12" customWidth="1"/>
    <col min="4101" max="4101" width="4.375" style="12" customWidth="1"/>
    <col min="4102" max="4102" width="4.75" style="12" customWidth="1"/>
    <col min="4103" max="4103" width="4.625" style="12" customWidth="1"/>
    <col min="4104" max="4104" width="32.625" style="12" customWidth="1"/>
    <col min="4105" max="4105" width="8" style="12" customWidth="1"/>
    <col min="4106" max="4106" width="5.75" style="12" customWidth="1"/>
    <col min="4107" max="4107" width="6.5" style="12" customWidth="1"/>
    <col min="4108" max="4351" width="9" style="12"/>
    <col min="4352" max="4352" width="3.75" style="12" customWidth="1"/>
    <col min="4353" max="4353" width="4.625" style="12" customWidth="1"/>
    <col min="4354" max="4354" width="5.5" style="12" customWidth="1"/>
    <col min="4355" max="4355" width="4.25" style="12" customWidth="1"/>
    <col min="4356" max="4356" width="4.5" style="12" customWidth="1"/>
    <col min="4357" max="4357" width="4.375" style="12" customWidth="1"/>
    <col min="4358" max="4358" width="4.75" style="12" customWidth="1"/>
    <col min="4359" max="4359" width="4.625" style="12" customWidth="1"/>
    <col min="4360" max="4360" width="32.625" style="12" customWidth="1"/>
    <col min="4361" max="4361" width="8" style="12" customWidth="1"/>
    <col min="4362" max="4362" width="5.75" style="12" customWidth="1"/>
    <col min="4363" max="4363" width="6.5" style="12" customWidth="1"/>
    <col min="4364" max="4607" width="9" style="12"/>
    <col min="4608" max="4608" width="3.75" style="12" customWidth="1"/>
    <col min="4609" max="4609" width="4.625" style="12" customWidth="1"/>
    <col min="4610" max="4610" width="5.5" style="12" customWidth="1"/>
    <col min="4611" max="4611" width="4.25" style="12" customWidth="1"/>
    <col min="4612" max="4612" width="4.5" style="12" customWidth="1"/>
    <col min="4613" max="4613" width="4.375" style="12" customWidth="1"/>
    <col min="4614" max="4614" width="4.75" style="12" customWidth="1"/>
    <col min="4615" max="4615" width="4.625" style="12" customWidth="1"/>
    <col min="4616" max="4616" width="32.625" style="12" customWidth="1"/>
    <col min="4617" max="4617" width="8" style="12" customWidth="1"/>
    <col min="4618" max="4618" width="5.75" style="12" customWidth="1"/>
    <col min="4619" max="4619" width="6.5" style="12" customWidth="1"/>
    <col min="4620" max="4863" width="9" style="12"/>
    <col min="4864" max="4864" width="3.75" style="12" customWidth="1"/>
    <col min="4865" max="4865" width="4.625" style="12" customWidth="1"/>
    <col min="4866" max="4866" width="5.5" style="12" customWidth="1"/>
    <col min="4867" max="4867" width="4.25" style="12" customWidth="1"/>
    <col min="4868" max="4868" width="4.5" style="12" customWidth="1"/>
    <col min="4869" max="4869" width="4.375" style="12" customWidth="1"/>
    <col min="4870" max="4870" width="4.75" style="12" customWidth="1"/>
    <col min="4871" max="4871" width="4.625" style="12" customWidth="1"/>
    <col min="4872" max="4872" width="32.625" style="12" customWidth="1"/>
    <col min="4873" max="4873" width="8" style="12" customWidth="1"/>
    <col min="4874" max="4874" width="5.75" style="12" customWidth="1"/>
    <col min="4875" max="4875" width="6.5" style="12" customWidth="1"/>
    <col min="4876" max="5119" width="9" style="12"/>
    <col min="5120" max="5120" width="3.75" style="12" customWidth="1"/>
    <col min="5121" max="5121" width="4.625" style="12" customWidth="1"/>
    <col min="5122" max="5122" width="5.5" style="12" customWidth="1"/>
    <col min="5123" max="5123" width="4.25" style="12" customWidth="1"/>
    <col min="5124" max="5124" width="4.5" style="12" customWidth="1"/>
    <col min="5125" max="5125" width="4.375" style="12" customWidth="1"/>
    <col min="5126" max="5126" width="4.75" style="12" customWidth="1"/>
    <col min="5127" max="5127" width="4.625" style="12" customWidth="1"/>
    <col min="5128" max="5128" width="32.625" style="12" customWidth="1"/>
    <col min="5129" max="5129" width="8" style="12" customWidth="1"/>
    <col min="5130" max="5130" width="5.75" style="12" customWidth="1"/>
    <col min="5131" max="5131" width="6.5" style="12" customWidth="1"/>
    <col min="5132" max="5375" width="9" style="12"/>
    <col min="5376" max="5376" width="3.75" style="12" customWidth="1"/>
    <col min="5377" max="5377" width="4.625" style="12" customWidth="1"/>
    <col min="5378" max="5378" width="5.5" style="12" customWidth="1"/>
    <col min="5379" max="5379" width="4.25" style="12" customWidth="1"/>
    <col min="5380" max="5380" width="4.5" style="12" customWidth="1"/>
    <col min="5381" max="5381" width="4.375" style="12" customWidth="1"/>
    <col min="5382" max="5382" width="4.75" style="12" customWidth="1"/>
    <col min="5383" max="5383" width="4.625" style="12" customWidth="1"/>
    <col min="5384" max="5384" width="32.625" style="12" customWidth="1"/>
    <col min="5385" max="5385" width="8" style="12" customWidth="1"/>
    <col min="5386" max="5386" width="5.75" style="12" customWidth="1"/>
    <col min="5387" max="5387" width="6.5" style="12" customWidth="1"/>
    <col min="5388" max="5631" width="9" style="12"/>
    <col min="5632" max="5632" width="3.75" style="12" customWidth="1"/>
    <col min="5633" max="5633" width="4.625" style="12" customWidth="1"/>
    <col min="5634" max="5634" width="5.5" style="12" customWidth="1"/>
    <col min="5635" max="5635" width="4.25" style="12" customWidth="1"/>
    <col min="5636" max="5636" width="4.5" style="12" customWidth="1"/>
    <col min="5637" max="5637" width="4.375" style="12" customWidth="1"/>
    <col min="5638" max="5638" width="4.75" style="12" customWidth="1"/>
    <col min="5639" max="5639" width="4.625" style="12" customWidth="1"/>
    <col min="5640" max="5640" width="32.625" style="12" customWidth="1"/>
    <col min="5641" max="5641" width="8" style="12" customWidth="1"/>
    <col min="5642" max="5642" width="5.75" style="12" customWidth="1"/>
    <col min="5643" max="5643" width="6.5" style="12" customWidth="1"/>
    <col min="5644" max="5887" width="9" style="12"/>
    <col min="5888" max="5888" width="3.75" style="12" customWidth="1"/>
    <col min="5889" max="5889" width="4.625" style="12" customWidth="1"/>
    <col min="5890" max="5890" width="5.5" style="12" customWidth="1"/>
    <col min="5891" max="5891" width="4.25" style="12" customWidth="1"/>
    <col min="5892" max="5892" width="4.5" style="12" customWidth="1"/>
    <col min="5893" max="5893" width="4.375" style="12" customWidth="1"/>
    <col min="5894" max="5894" width="4.75" style="12" customWidth="1"/>
    <col min="5895" max="5895" width="4.625" style="12" customWidth="1"/>
    <col min="5896" max="5896" width="32.625" style="12" customWidth="1"/>
    <col min="5897" max="5897" width="8" style="12" customWidth="1"/>
    <col min="5898" max="5898" width="5.75" style="12" customWidth="1"/>
    <col min="5899" max="5899" width="6.5" style="12" customWidth="1"/>
    <col min="5900" max="6143" width="9" style="12"/>
    <col min="6144" max="6144" width="3.75" style="12" customWidth="1"/>
    <col min="6145" max="6145" width="4.625" style="12" customWidth="1"/>
    <col min="6146" max="6146" width="5.5" style="12" customWidth="1"/>
    <col min="6147" max="6147" width="4.25" style="12" customWidth="1"/>
    <col min="6148" max="6148" width="4.5" style="12" customWidth="1"/>
    <col min="6149" max="6149" width="4.375" style="12" customWidth="1"/>
    <col min="6150" max="6150" width="4.75" style="12" customWidth="1"/>
    <col min="6151" max="6151" width="4.625" style="12" customWidth="1"/>
    <col min="6152" max="6152" width="32.625" style="12" customWidth="1"/>
    <col min="6153" max="6153" width="8" style="12" customWidth="1"/>
    <col min="6154" max="6154" width="5.75" style="12" customWidth="1"/>
    <col min="6155" max="6155" width="6.5" style="12" customWidth="1"/>
    <col min="6156" max="6399" width="9" style="12"/>
    <col min="6400" max="6400" width="3.75" style="12" customWidth="1"/>
    <col min="6401" max="6401" width="4.625" style="12" customWidth="1"/>
    <col min="6402" max="6402" width="5.5" style="12" customWidth="1"/>
    <col min="6403" max="6403" width="4.25" style="12" customWidth="1"/>
    <col min="6404" max="6404" width="4.5" style="12" customWidth="1"/>
    <col min="6405" max="6405" width="4.375" style="12" customWidth="1"/>
    <col min="6406" max="6406" width="4.75" style="12" customWidth="1"/>
    <col min="6407" max="6407" width="4.625" style="12" customWidth="1"/>
    <col min="6408" max="6408" width="32.625" style="12" customWidth="1"/>
    <col min="6409" max="6409" width="8" style="12" customWidth="1"/>
    <col min="6410" max="6410" width="5.75" style="12" customWidth="1"/>
    <col min="6411" max="6411" width="6.5" style="12" customWidth="1"/>
    <col min="6412" max="6655" width="9" style="12"/>
    <col min="6656" max="6656" width="3.75" style="12" customWidth="1"/>
    <col min="6657" max="6657" width="4.625" style="12" customWidth="1"/>
    <col min="6658" max="6658" width="5.5" style="12" customWidth="1"/>
    <col min="6659" max="6659" width="4.25" style="12" customWidth="1"/>
    <col min="6660" max="6660" width="4.5" style="12" customWidth="1"/>
    <col min="6661" max="6661" width="4.375" style="12" customWidth="1"/>
    <col min="6662" max="6662" width="4.75" style="12" customWidth="1"/>
    <col min="6663" max="6663" width="4.625" style="12" customWidth="1"/>
    <col min="6664" max="6664" width="32.625" style="12" customWidth="1"/>
    <col min="6665" max="6665" width="8" style="12" customWidth="1"/>
    <col min="6666" max="6666" width="5.75" style="12" customWidth="1"/>
    <col min="6667" max="6667" width="6.5" style="12" customWidth="1"/>
    <col min="6668" max="6911" width="9" style="12"/>
    <col min="6912" max="6912" width="3.75" style="12" customWidth="1"/>
    <col min="6913" max="6913" width="4.625" style="12" customWidth="1"/>
    <col min="6914" max="6914" width="5.5" style="12" customWidth="1"/>
    <col min="6915" max="6915" width="4.25" style="12" customWidth="1"/>
    <col min="6916" max="6916" width="4.5" style="12" customWidth="1"/>
    <col min="6917" max="6917" width="4.375" style="12" customWidth="1"/>
    <col min="6918" max="6918" width="4.75" style="12" customWidth="1"/>
    <col min="6919" max="6919" width="4.625" style="12" customWidth="1"/>
    <col min="6920" max="6920" width="32.625" style="12" customWidth="1"/>
    <col min="6921" max="6921" width="8" style="12" customWidth="1"/>
    <col min="6922" max="6922" width="5.75" style="12" customWidth="1"/>
    <col min="6923" max="6923" width="6.5" style="12" customWidth="1"/>
    <col min="6924" max="7167" width="9" style="12"/>
    <col min="7168" max="7168" width="3.75" style="12" customWidth="1"/>
    <col min="7169" max="7169" width="4.625" style="12" customWidth="1"/>
    <col min="7170" max="7170" width="5.5" style="12" customWidth="1"/>
    <col min="7171" max="7171" width="4.25" style="12" customWidth="1"/>
    <col min="7172" max="7172" width="4.5" style="12" customWidth="1"/>
    <col min="7173" max="7173" width="4.375" style="12" customWidth="1"/>
    <col min="7174" max="7174" width="4.75" style="12" customWidth="1"/>
    <col min="7175" max="7175" width="4.625" style="12" customWidth="1"/>
    <col min="7176" max="7176" width="32.625" style="12" customWidth="1"/>
    <col min="7177" max="7177" width="8" style="12" customWidth="1"/>
    <col min="7178" max="7178" width="5.75" style="12" customWidth="1"/>
    <col min="7179" max="7179" width="6.5" style="12" customWidth="1"/>
    <col min="7180" max="7423" width="9" style="12"/>
    <col min="7424" max="7424" width="3.75" style="12" customWidth="1"/>
    <col min="7425" max="7425" width="4.625" style="12" customWidth="1"/>
    <col min="7426" max="7426" width="5.5" style="12" customWidth="1"/>
    <col min="7427" max="7427" width="4.25" style="12" customWidth="1"/>
    <col min="7428" max="7428" width="4.5" style="12" customWidth="1"/>
    <col min="7429" max="7429" width="4.375" style="12" customWidth="1"/>
    <col min="7430" max="7430" width="4.75" style="12" customWidth="1"/>
    <col min="7431" max="7431" width="4.625" style="12" customWidth="1"/>
    <col min="7432" max="7432" width="32.625" style="12" customWidth="1"/>
    <col min="7433" max="7433" width="8" style="12" customWidth="1"/>
    <col min="7434" max="7434" width="5.75" style="12" customWidth="1"/>
    <col min="7435" max="7435" width="6.5" style="12" customWidth="1"/>
    <col min="7436" max="7679" width="9" style="12"/>
    <col min="7680" max="7680" width="3.75" style="12" customWidth="1"/>
    <col min="7681" max="7681" width="4.625" style="12" customWidth="1"/>
    <col min="7682" max="7682" width="5.5" style="12" customWidth="1"/>
    <col min="7683" max="7683" width="4.25" style="12" customWidth="1"/>
    <col min="7684" max="7684" width="4.5" style="12" customWidth="1"/>
    <col min="7685" max="7685" width="4.375" style="12" customWidth="1"/>
    <col min="7686" max="7686" width="4.75" style="12" customWidth="1"/>
    <col min="7687" max="7687" width="4.625" style="12" customWidth="1"/>
    <col min="7688" max="7688" width="32.625" style="12" customWidth="1"/>
    <col min="7689" max="7689" width="8" style="12" customWidth="1"/>
    <col min="7690" max="7690" width="5.75" style="12" customWidth="1"/>
    <col min="7691" max="7691" width="6.5" style="12" customWidth="1"/>
    <col min="7692" max="7935" width="9" style="12"/>
    <col min="7936" max="7936" width="3.75" style="12" customWidth="1"/>
    <col min="7937" max="7937" width="4.625" style="12" customWidth="1"/>
    <col min="7938" max="7938" width="5.5" style="12" customWidth="1"/>
    <col min="7939" max="7939" width="4.25" style="12" customWidth="1"/>
    <col min="7940" max="7940" width="4.5" style="12" customWidth="1"/>
    <col min="7941" max="7941" width="4.375" style="12" customWidth="1"/>
    <col min="7942" max="7942" width="4.75" style="12" customWidth="1"/>
    <col min="7943" max="7943" width="4.625" style="12" customWidth="1"/>
    <col min="7944" max="7944" width="32.625" style="12" customWidth="1"/>
    <col min="7945" max="7945" width="8" style="12" customWidth="1"/>
    <col min="7946" max="7946" width="5.75" style="12" customWidth="1"/>
    <col min="7947" max="7947" width="6.5" style="12" customWidth="1"/>
    <col min="7948" max="8191" width="9" style="12"/>
    <col min="8192" max="8192" width="3.75" style="12" customWidth="1"/>
    <col min="8193" max="8193" width="4.625" style="12" customWidth="1"/>
    <col min="8194" max="8194" width="5.5" style="12" customWidth="1"/>
    <col min="8195" max="8195" width="4.25" style="12" customWidth="1"/>
    <col min="8196" max="8196" width="4.5" style="12" customWidth="1"/>
    <col min="8197" max="8197" width="4.375" style="12" customWidth="1"/>
    <col min="8198" max="8198" width="4.75" style="12" customWidth="1"/>
    <col min="8199" max="8199" width="4.625" style="12" customWidth="1"/>
    <col min="8200" max="8200" width="32.625" style="12" customWidth="1"/>
    <col min="8201" max="8201" width="8" style="12" customWidth="1"/>
    <col min="8202" max="8202" width="5.75" style="12" customWidth="1"/>
    <col min="8203" max="8203" width="6.5" style="12" customWidth="1"/>
    <col min="8204" max="8447" width="9" style="12"/>
    <col min="8448" max="8448" width="3.75" style="12" customWidth="1"/>
    <col min="8449" max="8449" width="4.625" style="12" customWidth="1"/>
    <col min="8450" max="8450" width="5.5" style="12" customWidth="1"/>
    <col min="8451" max="8451" width="4.25" style="12" customWidth="1"/>
    <col min="8452" max="8452" width="4.5" style="12" customWidth="1"/>
    <col min="8453" max="8453" width="4.375" style="12" customWidth="1"/>
    <col min="8454" max="8454" width="4.75" style="12" customWidth="1"/>
    <col min="8455" max="8455" width="4.625" style="12" customWidth="1"/>
    <col min="8456" max="8456" width="32.625" style="12" customWidth="1"/>
    <col min="8457" max="8457" width="8" style="12" customWidth="1"/>
    <col min="8458" max="8458" width="5.75" style="12" customWidth="1"/>
    <col min="8459" max="8459" width="6.5" style="12" customWidth="1"/>
    <col min="8460" max="8703" width="9" style="12"/>
    <col min="8704" max="8704" width="3.75" style="12" customWidth="1"/>
    <col min="8705" max="8705" width="4.625" style="12" customWidth="1"/>
    <col min="8706" max="8706" width="5.5" style="12" customWidth="1"/>
    <col min="8707" max="8707" width="4.25" style="12" customWidth="1"/>
    <col min="8708" max="8708" width="4.5" style="12" customWidth="1"/>
    <col min="8709" max="8709" width="4.375" style="12" customWidth="1"/>
    <col min="8710" max="8710" width="4.75" style="12" customWidth="1"/>
    <col min="8711" max="8711" width="4.625" style="12" customWidth="1"/>
    <col min="8712" max="8712" width="32.625" style="12" customWidth="1"/>
    <col min="8713" max="8713" width="8" style="12" customWidth="1"/>
    <col min="8714" max="8714" width="5.75" style="12" customWidth="1"/>
    <col min="8715" max="8715" width="6.5" style="12" customWidth="1"/>
    <col min="8716" max="8959" width="9" style="12"/>
    <col min="8960" max="8960" width="3.75" style="12" customWidth="1"/>
    <col min="8961" max="8961" width="4.625" style="12" customWidth="1"/>
    <col min="8962" max="8962" width="5.5" style="12" customWidth="1"/>
    <col min="8963" max="8963" width="4.25" style="12" customWidth="1"/>
    <col min="8964" max="8964" width="4.5" style="12" customWidth="1"/>
    <col min="8965" max="8965" width="4.375" style="12" customWidth="1"/>
    <col min="8966" max="8966" width="4.75" style="12" customWidth="1"/>
    <col min="8967" max="8967" width="4.625" style="12" customWidth="1"/>
    <col min="8968" max="8968" width="32.625" style="12" customWidth="1"/>
    <col min="8969" max="8969" width="8" style="12" customWidth="1"/>
    <col min="8970" max="8970" width="5.75" style="12" customWidth="1"/>
    <col min="8971" max="8971" width="6.5" style="12" customWidth="1"/>
    <col min="8972" max="9215" width="9" style="12"/>
    <col min="9216" max="9216" width="3.75" style="12" customWidth="1"/>
    <col min="9217" max="9217" width="4.625" style="12" customWidth="1"/>
    <col min="9218" max="9218" width="5.5" style="12" customWidth="1"/>
    <col min="9219" max="9219" width="4.25" style="12" customWidth="1"/>
    <col min="9220" max="9220" width="4.5" style="12" customWidth="1"/>
    <col min="9221" max="9221" width="4.375" style="12" customWidth="1"/>
    <col min="9222" max="9222" width="4.75" style="12" customWidth="1"/>
    <col min="9223" max="9223" width="4.625" style="12" customWidth="1"/>
    <col min="9224" max="9224" width="32.625" style="12" customWidth="1"/>
    <col min="9225" max="9225" width="8" style="12" customWidth="1"/>
    <col min="9226" max="9226" width="5.75" style="12" customWidth="1"/>
    <col min="9227" max="9227" width="6.5" style="12" customWidth="1"/>
    <col min="9228" max="9471" width="9" style="12"/>
    <col min="9472" max="9472" width="3.75" style="12" customWidth="1"/>
    <col min="9473" max="9473" width="4.625" style="12" customWidth="1"/>
    <col min="9474" max="9474" width="5.5" style="12" customWidth="1"/>
    <col min="9475" max="9475" width="4.25" style="12" customWidth="1"/>
    <col min="9476" max="9476" width="4.5" style="12" customWidth="1"/>
    <col min="9477" max="9477" width="4.375" style="12" customWidth="1"/>
    <col min="9478" max="9478" width="4.75" style="12" customWidth="1"/>
    <col min="9479" max="9479" width="4.625" style="12" customWidth="1"/>
    <col min="9480" max="9480" width="32.625" style="12" customWidth="1"/>
    <col min="9481" max="9481" width="8" style="12" customWidth="1"/>
    <col min="9482" max="9482" width="5.75" style="12" customWidth="1"/>
    <col min="9483" max="9483" width="6.5" style="12" customWidth="1"/>
    <col min="9484" max="9727" width="9" style="12"/>
    <col min="9728" max="9728" width="3.75" style="12" customWidth="1"/>
    <col min="9729" max="9729" width="4.625" style="12" customWidth="1"/>
    <col min="9730" max="9730" width="5.5" style="12" customWidth="1"/>
    <col min="9731" max="9731" width="4.25" style="12" customWidth="1"/>
    <col min="9732" max="9732" width="4.5" style="12" customWidth="1"/>
    <col min="9733" max="9733" width="4.375" style="12" customWidth="1"/>
    <col min="9734" max="9734" width="4.75" style="12" customWidth="1"/>
    <col min="9735" max="9735" width="4.625" style="12" customWidth="1"/>
    <col min="9736" max="9736" width="32.625" style="12" customWidth="1"/>
    <col min="9737" max="9737" width="8" style="12" customWidth="1"/>
    <col min="9738" max="9738" width="5.75" style="12" customWidth="1"/>
    <col min="9739" max="9739" width="6.5" style="12" customWidth="1"/>
    <col min="9740" max="9983" width="9" style="12"/>
    <col min="9984" max="9984" width="3.75" style="12" customWidth="1"/>
    <col min="9985" max="9985" width="4.625" style="12" customWidth="1"/>
    <col min="9986" max="9986" width="5.5" style="12" customWidth="1"/>
    <col min="9987" max="9987" width="4.25" style="12" customWidth="1"/>
    <col min="9988" max="9988" width="4.5" style="12" customWidth="1"/>
    <col min="9989" max="9989" width="4.375" style="12" customWidth="1"/>
    <col min="9990" max="9990" width="4.75" style="12" customWidth="1"/>
    <col min="9991" max="9991" width="4.625" style="12" customWidth="1"/>
    <col min="9992" max="9992" width="32.625" style="12" customWidth="1"/>
    <col min="9993" max="9993" width="8" style="12" customWidth="1"/>
    <col min="9994" max="9994" width="5.75" style="12" customWidth="1"/>
    <col min="9995" max="9995" width="6.5" style="12" customWidth="1"/>
    <col min="9996" max="10239" width="9" style="12"/>
    <col min="10240" max="10240" width="3.75" style="12" customWidth="1"/>
    <col min="10241" max="10241" width="4.625" style="12" customWidth="1"/>
    <col min="10242" max="10242" width="5.5" style="12" customWidth="1"/>
    <col min="10243" max="10243" width="4.25" style="12" customWidth="1"/>
    <col min="10244" max="10244" width="4.5" style="12" customWidth="1"/>
    <col min="10245" max="10245" width="4.375" style="12" customWidth="1"/>
    <col min="10246" max="10246" width="4.75" style="12" customWidth="1"/>
    <col min="10247" max="10247" width="4.625" style="12" customWidth="1"/>
    <col min="10248" max="10248" width="32.625" style="12" customWidth="1"/>
    <col min="10249" max="10249" width="8" style="12" customWidth="1"/>
    <col min="10250" max="10250" width="5.75" style="12" customWidth="1"/>
    <col min="10251" max="10251" width="6.5" style="12" customWidth="1"/>
    <col min="10252" max="10495" width="9" style="12"/>
    <col min="10496" max="10496" width="3.75" style="12" customWidth="1"/>
    <col min="10497" max="10497" width="4.625" style="12" customWidth="1"/>
    <col min="10498" max="10498" width="5.5" style="12" customWidth="1"/>
    <col min="10499" max="10499" width="4.25" style="12" customWidth="1"/>
    <col min="10500" max="10500" width="4.5" style="12" customWidth="1"/>
    <col min="10501" max="10501" width="4.375" style="12" customWidth="1"/>
    <col min="10502" max="10502" width="4.75" style="12" customWidth="1"/>
    <col min="10503" max="10503" width="4.625" style="12" customWidth="1"/>
    <col min="10504" max="10504" width="32.625" style="12" customWidth="1"/>
    <col min="10505" max="10505" width="8" style="12" customWidth="1"/>
    <col min="10506" max="10506" width="5.75" style="12" customWidth="1"/>
    <col min="10507" max="10507" width="6.5" style="12" customWidth="1"/>
    <col min="10508" max="10751" width="9" style="12"/>
    <col min="10752" max="10752" width="3.75" style="12" customWidth="1"/>
    <col min="10753" max="10753" width="4.625" style="12" customWidth="1"/>
    <col min="10754" max="10754" width="5.5" style="12" customWidth="1"/>
    <col min="10755" max="10755" width="4.25" style="12" customWidth="1"/>
    <col min="10756" max="10756" width="4.5" style="12" customWidth="1"/>
    <col min="10757" max="10757" width="4.375" style="12" customWidth="1"/>
    <col min="10758" max="10758" width="4.75" style="12" customWidth="1"/>
    <col min="10759" max="10759" width="4.625" style="12" customWidth="1"/>
    <col min="10760" max="10760" width="32.625" style="12" customWidth="1"/>
    <col min="10761" max="10761" width="8" style="12" customWidth="1"/>
    <col min="10762" max="10762" width="5.75" style="12" customWidth="1"/>
    <col min="10763" max="10763" width="6.5" style="12" customWidth="1"/>
    <col min="10764" max="11007" width="9" style="12"/>
    <col min="11008" max="11008" width="3.75" style="12" customWidth="1"/>
    <col min="11009" max="11009" width="4.625" style="12" customWidth="1"/>
    <col min="11010" max="11010" width="5.5" style="12" customWidth="1"/>
    <col min="11011" max="11011" width="4.25" style="12" customWidth="1"/>
    <col min="11012" max="11012" width="4.5" style="12" customWidth="1"/>
    <col min="11013" max="11013" width="4.375" style="12" customWidth="1"/>
    <col min="11014" max="11014" width="4.75" style="12" customWidth="1"/>
    <col min="11015" max="11015" width="4.625" style="12" customWidth="1"/>
    <col min="11016" max="11016" width="32.625" style="12" customWidth="1"/>
    <col min="11017" max="11017" width="8" style="12" customWidth="1"/>
    <col min="11018" max="11018" width="5.75" style="12" customWidth="1"/>
    <col min="11019" max="11019" width="6.5" style="12" customWidth="1"/>
    <col min="11020" max="11263" width="9" style="12"/>
    <col min="11264" max="11264" width="3.75" style="12" customWidth="1"/>
    <col min="11265" max="11265" width="4.625" style="12" customWidth="1"/>
    <col min="11266" max="11266" width="5.5" style="12" customWidth="1"/>
    <col min="11267" max="11267" width="4.25" style="12" customWidth="1"/>
    <col min="11268" max="11268" width="4.5" style="12" customWidth="1"/>
    <col min="11269" max="11269" width="4.375" style="12" customWidth="1"/>
    <col min="11270" max="11270" width="4.75" style="12" customWidth="1"/>
    <col min="11271" max="11271" width="4.625" style="12" customWidth="1"/>
    <col min="11272" max="11272" width="32.625" style="12" customWidth="1"/>
    <col min="11273" max="11273" width="8" style="12" customWidth="1"/>
    <col min="11274" max="11274" width="5.75" style="12" customWidth="1"/>
    <col min="11275" max="11275" width="6.5" style="12" customWidth="1"/>
    <col min="11276" max="11519" width="9" style="12"/>
    <col min="11520" max="11520" width="3.75" style="12" customWidth="1"/>
    <col min="11521" max="11521" width="4.625" style="12" customWidth="1"/>
    <col min="11522" max="11522" width="5.5" style="12" customWidth="1"/>
    <col min="11523" max="11523" width="4.25" style="12" customWidth="1"/>
    <col min="11524" max="11524" width="4.5" style="12" customWidth="1"/>
    <col min="11525" max="11525" width="4.375" style="12" customWidth="1"/>
    <col min="11526" max="11526" width="4.75" style="12" customWidth="1"/>
    <col min="11527" max="11527" width="4.625" style="12" customWidth="1"/>
    <col min="11528" max="11528" width="32.625" style="12" customWidth="1"/>
    <col min="11529" max="11529" width="8" style="12" customWidth="1"/>
    <col min="11530" max="11530" width="5.75" style="12" customWidth="1"/>
    <col min="11531" max="11531" width="6.5" style="12" customWidth="1"/>
    <col min="11532" max="11775" width="9" style="12"/>
    <col min="11776" max="11776" width="3.75" style="12" customWidth="1"/>
    <col min="11777" max="11777" width="4.625" style="12" customWidth="1"/>
    <col min="11778" max="11778" width="5.5" style="12" customWidth="1"/>
    <col min="11779" max="11779" width="4.25" style="12" customWidth="1"/>
    <col min="11780" max="11780" width="4.5" style="12" customWidth="1"/>
    <col min="11781" max="11781" width="4.375" style="12" customWidth="1"/>
    <col min="11782" max="11782" width="4.75" style="12" customWidth="1"/>
    <col min="11783" max="11783" width="4.625" style="12" customWidth="1"/>
    <col min="11784" max="11784" width="32.625" style="12" customWidth="1"/>
    <col min="11785" max="11785" width="8" style="12" customWidth="1"/>
    <col min="11786" max="11786" width="5.75" style="12" customWidth="1"/>
    <col min="11787" max="11787" width="6.5" style="12" customWidth="1"/>
    <col min="11788" max="12031" width="9" style="12"/>
    <col min="12032" max="12032" width="3.75" style="12" customWidth="1"/>
    <col min="12033" max="12033" width="4.625" style="12" customWidth="1"/>
    <col min="12034" max="12034" width="5.5" style="12" customWidth="1"/>
    <col min="12035" max="12035" width="4.25" style="12" customWidth="1"/>
    <col min="12036" max="12036" width="4.5" style="12" customWidth="1"/>
    <col min="12037" max="12037" width="4.375" style="12" customWidth="1"/>
    <col min="12038" max="12038" width="4.75" style="12" customWidth="1"/>
    <col min="12039" max="12039" width="4.625" style="12" customWidth="1"/>
    <col min="12040" max="12040" width="32.625" style="12" customWidth="1"/>
    <col min="12041" max="12041" width="8" style="12" customWidth="1"/>
    <col min="12042" max="12042" width="5.75" style="12" customWidth="1"/>
    <col min="12043" max="12043" width="6.5" style="12" customWidth="1"/>
    <col min="12044" max="12287" width="9" style="12"/>
    <col min="12288" max="12288" width="3.75" style="12" customWidth="1"/>
    <col min="12289" max="12289" width="4.625" style="12" customWidth="1"/>
    <col min="12290" max="12290" width="5.5" style="12" customWidth="1"/>
    <col min="12291" max="12291" width="4.25" style="12" customWidth="1"/>
    <col min="12292" max="12292" width="4.5" style="12" customWidth="1"/>
    <col min="12293" max="12293" width="4.375" style="12" customWidth="1"/>
    <col min="12294" max="12294" width="4.75" style="12" customWidth="1"/>
    <col min="12295" max="12295" width="4.625" style="12" customWidth="1"/>
    <col min="12296" max="12296" width="32.625" style="12" customWidth="1"/>
    <col min="12297" max="12297" width="8" style="12" customWidth="1"/>
    <col min="12298" max="12298" width="5.75" style="12" customWidth="1"/>
    <col min="12299" max="12299" width="6.5" style="12" customWidth="1"/>
    <col min="12300" max="12543" width="9" style="12"/>
    <col min="12544" max="12544" width="3.75" style="12" customWidth="1"/>
    <col min="12545" max="12545" width="4.625" style="12" customWidth="1"/>
    <col min="12546" max="12546" width="5.5" style="12" customWidth="1"/>
    <col min="12547" max="12547" width="4.25" style="12" customWidth="1"/>
    <col min="12548" max="12548" width="4.5" style="12" customWidth="1"/>
    <col min="12549" max="12549" width="4.375" style="12" customWidth="1"/>
    <col min="12550" max="12550" width="4.75" style="12" customWidth="1"/>
    <col min="12551" max="12551" width="4.625" style="12" customWidth="1"/>
    <col min="12552" max="12552" width="32.625" style="12" customWidth="1"/>
    <col min="12553" max="12553" width="8" style="12" customWidth="1"/>
    <col min="12554" max="12554" width="5.75" style="12" customWidth="1"/>
    <col min="12555" max="12555" width="6.5" style="12" customWidth="1"/>
    <col min="12556" max="12799" width="9" style="12"/>
    <col min="12800" max="12800" width="3.75" style="12" customWidth="1"/>
    <col min="12801" max="12801" width="4.625" style="12" customWidth="1"/>
    <col min="12802" max="12802" width="5.5" style="12" customWidth="1"/>
    <col min="12803" max="12803" width="4.25" style="12" customWidth="1"/>
    <col min="12804" max="12804" width="4.5" style="12" customWidth="1"/>
    <col min="12805" max="12805" width="4.375" style="12" customWidth="1"/>
    <col min="12806" max="12806" width="4.75" style="12" customWidth="1"/>
    <col min="12807" max="12807" width="4.625" style="12" customWidth="1"/>
    <col min="12808" max="12808" width="32.625" style="12" customWidth="1"/>
    <col min="12809" max="12809" width="8" style="12" customWidth="1"/>
    <col min="12810" max="12810" width="5.75" style="12" customWidth="1"/>
    <col min="12811" max="12811" width="6.5" style="12" customWidth="1"/>
    <col min="12812" max="13055" width="9" style="12"/>
    <col min="13056" max="13056" width="3.75" style="12" customWidth="1"/>
    <col min="13057" max="13057" width="4.625" style="12" customWidth="1"/>
    <col min="13058" max="13058" width="5.5" style="12" customWidth="1"/>
    <col min="13059" max="13059" width="4.25" style="12" customWidth="1"/>
    <col min="13060" max="13060" width="4.5" style="12" customWidth="1"/>
    <col min="13061" max="13061" width="4.375" style="12" customWidth="1"/>
    <col min="13062" max="13062" width="4.75" style="12" customWidth="1"/>
    <col min="13063" max="13063" width="4.625" style="12" customWidth="1"/>
    <col min="13064" max="13064" width="32.625" style="12" customWidth="1"/>
    <col min="13065" max="13065" width="8" style="12" customWidth="1"/>
    <col min="13066" max="13066" width="5.75" style="12" customWidth="1"/>
    <col min="13067" max="13067" width="6.5" style="12" customWidth="1"/>
    <col min="13068" max="13311" width="9" style="12"/>
    <col min="13312" max="13312" width="3.75" style="12" customWidth="1"/>
    <col min="13313" max="13313" width="4.625" style="12" customWidth="1"/>
    <col min="13314" max="13314" width="5.5" style="12" customWidth="1"/>
    <col min="13315" max="13315" width="4.25" style="12" customWidth="1"/>
    <col min="13316" max="13316" width="4.5" style="12" customWidth="1"/>
    <col min="13317" max="13317" width="4.375" style="12" customWidth="1"/>
    <col min="13318" max="13318" width="4.75" style="12" customWidth="1"/>
    <col min="13319" max="13319" width="4.625" style="12" customWidth="1"/>
    <col min="13320" max="13320" width="32.625" style="12" customWidth="1"/>
    <col min="13321" max="13321" width="8" style="12" customWidth="1"/>
    <col min="13322" max="13322" width="5.75" style="12" customWidth="1"/>
    <col min="13323" max="13323" width="6.5" style="12" customWidth="1"/>
    <col min="13324" max="13567" width="9" style="12"/>
    <col min="13568" max="13568" width="3.75" style="12" customWidth="1"/>
    <col min="13569" max="13569" width="4.625" style="12" customWidth="1"/>
    <col min="13570" max="13570" width="5.5" style="12" customWidth="1"/>
    <col min="13571" max="13571" width="4.25" style="12" customWidth="1"/>
    <col min="13572" max="13572" width="4.5" style="12" customWidth="1"/>
    <col min="13573" max="13573" width="4.375" style="12" customWidth="1"/>
    <col min="13574" max="13574" width="4.75" style="12" customWidth="1"/>
    <col min="13575" max="13575" width="4.625" style="12" customWidth="1"/>
    <col min="13576" max="13576" width="32.625" style="12" customWidth="1"/>
    <col min="13577" max="13577" width="8" style="12" customWidth="1"/>
    <col min="13578" max="13578" width="5.75" style="12" customWidth="1"/>
    <col min="13579" max="13579" width="6.5" style="12" customWidth="1"/>
    <col min="13580" max="13823" width="9" style="12"/>
    <col min="13824" max="13824" width="3.75" style="12" customWidth="1"/>
    <col min="13825" max="13825" width="4.625" style="12" customWidth="1"/>
    <col min="13826" max="13826" width="5.5" style="12" customWidth="1"/>
    <col min="13827" max="13827" width="4.25" style="12" customWidth="1"/>
    <col min="13828" max="13828" width="4.5" style="12" customWidth="1"/>
    <col min="13829" max="13829" width="4.375" style="12" customWidth="1"/>
    <col min="13830" max="13830" width="4.75" style="12" customWidth="1"/>
    <col min="13831" max="13831" width="4.625" style="12" customWidth="1"/>
    <col min="13832" max="13832" width="32.625" style="12" customWidth="1"/>
    <col min="13833" max="13833" width="8" style="12" customWidth="1"/>
    <col min="13834" max="13834" width="5.75" style="12" customWidth="1"/>
    <col min="13835" max="13835" width="6.5" style="12" customWidth="1"/>
    <col min="13836" max="14079" width="9" style="12"/>
    <col min="14080" max="14080" width="3.75" style="12" customWidth="1"/>
    <col min="14081" max="14081" width="4.625" style="12" customWidth="1"/>
    <col min="14082" max="14082" width="5.5" style="12" customWidth="1"/>
    <col min="14083" max="14083" width="4.25" style="12" customWidth="1"/>
    <col min="14084" max="14084" width="4.5" style="12" customWidth="1"/>
    <col min="14085" max="14085" width="4.375" style="12" customWidth="1"/>
    <col min="14086" max="14086" width="4.75" style="12" customWidth="1"/>
    <col min="14087" max="14087" width="4.625" style="12" customWidth="1"/>
    <col min="14088" max="14088" width="32.625" style="12" customWidth="1"/>
    <col min="14089" max="14089" width="8" style="12" customWidth="1"/>
    <col min="14090" max="14090" width="5.75" style="12" customWidth="1"/>
    <col min="14091" max="14091" width="6.5" style="12" customWidth="1"/>
    <col min="14092" max="14335" width="9" style="12"/>
    <col min="14336" max="14336" width="3.75" style="12" customWidth="1"/>
    <col min="14337" max="14337" width="4.625" style="12" customWidth="1"/>
    <col min="14338" max="14338" width="5.5" style="12" customWidth="1"/>
    <col min="14339" max="14339" width="4.25" style="12" customWidth="1"/>
    <col min="14340" max="14340" width="4.5" style="12" customWidth="1"/>
    <col min="14341" max="14341" width="4.375" style="12" customWidth="1"/>
    <col min="14342" max="14342" width="4.75" style="12" customWidth="1"/>
    <col min="14343" max="14343" width="4.625" style="12" customWidth="1"/>
    <col min="14344" max="14344" width="32.625" style="12" customWidth="1"/>
    <col min="14345" max="14345" width="8" style="12" customWidth="1"/>
    <col min="14346" max="14346" width="5.75" style="12" customWidth="1"/>
    <col min="14347" max="14347" width="6.5" style="12" customWidth="1"/>
    <col min="14348" max="14591" width="9" style="12"/>
    <col min="14592" max="14592" width="3.75" style="12" customWidth="1"/>
    <col min="14593" max="14593" width="4.625" style="12" customWidth="1"/>
    <col min="14594" max="14594" width="5.5" style="12" customWidth="1"/>
    <col min="14595" max="14595" width="4.25" style="12" customWidth="1"/>
    <col min="14596" max="14596" width="4.5" style="12" customWidth="1"/>
    <col min="14597" max="14597" width="4.375" style="12" customWidth="1"/>
    <col min="14598" max="14598" width="4.75" style="12" customWidth="1"/>
    <col min="14599" max="14599" width="4.625" style="12" customWidth="1"/>
    <col min="14600" max="14600" width="32.625" style="12" customWidth="1"/>
    <col min="14601" max="14601" width="8" style="12" customWidth="1"/>
    <col min="14602" max="14602" width="5.75" style="12" customWidth="1"/>
    <col min="14603" max="14603" width="6.5" style="12" customWidth="1"/>
    <col min="14604" max="14847" width="9" style="12"/>
    <col min="14848" max="14848" width="3.75" style="12" customWidth="1"/>
    <col min="14849" max="14849" width="4.625" style="12" customWidth="1"/>
    <col min="14850" max="14850" width="5.5" style="12" customWidth="1"/>
    <col min="14851" max="14851" width="4.25" style="12" customWidth="1"/>
    <col min="14852" max="14852" width="4.5" style="12" customWidth="1"/>
    <col min="14853" max="14853" width="4.375" style="12" customWidth="1"/>
    <col min="14854" max="14854" width="4.75" style="12" customWidth="1"/>
    <col min="14855" max="14855" width="4.625" style="12" customWidth="1"/>
    <col min="14856" max="14856" width="32.625" style="12" customWidth="1"/>
    <col min="14857" max="14857" width="8" style="12" customWidth="1"/>
    <col min="14858" max="14858" width="5.75" style="12" customWidth="1"/>
    <col min="14859" max="14859" width="6.5" style="12" customWidth="1"/>
    <col min="14860" max="15103" width="9" style="12"/>
    <col min="15104" max="15104" width="3.75" style="12" customWidth="1"/>
    <col min="15105" max="15105" width="4.625" style="12" customWidth="1"/>
    <col min="15106" max="15106" width="5.5" style="12" customWidth="1"/>
    <col min="15107" max="15107" width="4.25" style="12" customWidth="1"/>
    <col min="15108" max="15108" width="4.5" style="12" customWidth="1"/>
    <col min="15109" max="15109" width="4.375" style="12" customWidth="1"/>
    <col min="15110" max="15110" width="4.75" style="12" customWidth="1"/>
    <col min="15111" max="15111" width="4.625" style="12" customWidth="1"/>
    <col min="15112" max="15112" width="32.625" style="12" customWidth="1"/>
    <col min="15113" max="15113" width="8" style="12" customWidth="1"/>
    <col min="15114" max="15114" width="5.75" style="12" customWidth="1"/>
    <col min="15115" max="15115" width="6.5" style="12" customWidth="1"/>
    <col min="15116" max="15359" width="9" style="12"/>
    <col min="15360" max="15360" width="3.75" style="12" customWidth="1"/>
    <col min="15361" max="15361" width="4.625" style="12" customWidth="1"/>
    <col min="15362" max="15362" width="5.5" style="12" customWidth="1"/>
    <col min="15363" max="15363" width="4.25" style="12" customWidth="1"/>
    <col min="15364" max="15364" width="4.5" style="12" customWidth="1"/>
    <col min="15365" max="15365" width="4.375" style="12" customWidth="1"/>
    <col min="15366" max="15366" width="4.75" style="12" customWidth="1"/>
    <col min="15367" max="15367" width="4.625" style="12" customWidth="1"/>
    <col min="15368" max="15368" width="32.625" style="12" customWidth="1"/>
    <col min="15369" max="15369" width="8" style="12" customWidth="1"/>
    <col min="15370" max="15370" width="5.75" style="12" customWidth="1"/>
    <col min="15371" max="15371" width="6.5" style="12" customWidth="1"/>
    <col min="15372" max="15615" width="9" style="12"/>
    <col min="15616" max="15616" width="3.75" style="12" customWidth="1"/>
    <col min="15617" max="15617" width="4.625" style="12" customWidth="1"/>
    <col min="15618" max="15618" width="5.5" style="12" customWidth="1"/>
    <col min="15619" max="15619" width="4.25" style="12" customWidth="1"/>
    <col min="15620" max="15620" width="4.5" style="12" customWidth="1"/>
    <col min="15621" max="15621" width="4.375" style="12" customWidth="1"/>
    <col min="15622" max="15622" width="4.75" style="12" customWidth="1"/>
    <col min="15623" max="15623" width="4.625" style="12" customWidth="1"/>
    <col min="15624" max="15624" width="32.625" style="12" customWidth="1"/>
    <col min="15625" max="15625" width="8" style="12" customWidth="1"/>
    <col min="15626" max="15626" width="5.75" style="12" customWidth="1"/>
    <col min="15627" max="15627" width="6.5" style="12" customWidth="1"/>
    <col min="15628" max="15871" width="9" style="12"/>
    <col min="15872" max="15872" width="3.75" style="12" customWidth="1"/>
    <col min="15873" max="15873" width="4.625" style="12" customWidth="1"/>
    <col min="15874" max="15874" width="5.5" style="12" customWidth="1"/>
    <col min="15875" max="15875" width="4.25" style="12" customWidth="1"/>
    <col min="15876" max="15876" width="4.5" style="12" customWidth="1"/>
    <col min="15877" max="15877" width="4.375" style="12" customWidth="1"/>
    <col min="15878" max="15878" width="4.75" style="12" customWidth="1"/>
    <col min="15879" max="15879" width="4.625" style="12" customWidth="1"/>
    <col min="15880" max="15880" width="32.625" style="12" customWidth="1"/>
    <col min="15881" max="15881" width="8" style="12" customWidth="1"/>
    <col min="15882" max="15882" width="5.75" style="12" customWidth="1"/>
    <col min="15883" max="15883" width="6.5" style="12" customWidth="1"/>
    <col min="15884" max="16127" width="9" style="12"/>
    <col min="16128" max="16128" width="3.75" style="12" customWidth="1"/>
    <col min="16129" max="16129" width="4.625" style="12" customWidth="1"/>
    <col min="16130" max="16130" width="5.5" style="12" customWidth="1"/>
    <col min="16131" max="16131" width="4.25" style="12" customWidth="1"/>
    <col min="16132" max="16132" width="4.5" style="12" customWidth="1"/>
    <col min="16133" max="16133" width="4.375" style="12" customWidth="1"/>
    <col min="16134" max="16134" width="4.75" style="12" customWidth="1"/>
    <col min="16135" max="16135" width="4.625" style="12" customWidth="1"/>
    <col min="16136" max="16136" width="32.625" style="12" customWidth="1"/>
    <col min="16137" max="16137" width="8" style="12" customWidth="1"/>
    <col min="16138" max="16138" width="5.75" style="12" customWidth="1"/>
    <col min="16139" max="16139" width="6.5" style="12" customWidth="1"/>
    <col min="16140" max="16384" width="9" style="12"/>
  </cols>
  <sheetData>
    <row r="1" spans="1:85" ht="33.75" customHeight="1">
      <c r="A1" s="560" t="s">
        <v>242</v>
      </c>
      <c r="B1" s="560"/>
      <c r="C1" s="560"/>
      <c r="D1" s="560"/>
      <c r="E1" s="560"/>
      <c r="F1" s="560"/>
      <c r="G1" s="560"/>
      <c r="H1" s="560"/>
      <c r="I1" s="560"/>
      <c r="J1" s="560"/>
      <c r="K1" s="560"/>
    </row>
    <row r="2" spans="1:85">
      <c r="A2" s="552" t="s">
        <v>566</v>
      </c>
      <c r="B2" s="553"/>
      <c r="C2" s="557" t="str">
        <f>柜体!D4</f>
        <v>S400374221</v>
      </c>
      <c r="D2" s="557"/>
      <c r="E2" s="556" t="s">
        <v>1</v>
      </c>
      <c r="F2" s="553"/>
      <c r="G2" s="557" t="str">
        <f>+柜体!N3</f>
        <v>左岸都市II</v>
      </c>
      <c r="H2" s="557"/>
      <c r="I2" s="263" t="str">
        <f>+柜体!U3</f>
        <v>应完成日期</v>
      </c>
      <c r="J2" s="561" t="str">
        <f>+柜体!X3</f>
        <v>2017-</v>
      </c>
      <c r="K2" s="561"/>
    </row>
    <row r="3" spans="1:85">
      <c r="A3" s="552" t="s">
        <v>561</v>
      </c>
      <c r="B3" s="553"/>
      <c r="C3" s="554" t="str">
        <f>柜体!D3</f>
        <v>刘万兴</v>
      </c>
      <c r="D3" s="555"/>
      <c r="E3" s="556" t="s">
        <v>243</v>
      </c>
      <c r="F3" s="553"/>
      <c r="G3" s="557" t="str">
        <f>料单!G2</f>
        <v>天津</v>
      </c>
      <c r="H3" s="557"/>
      <c r="I3" s="262" t="s">
        <v>567</v>
      </c>
      <c r="J3" s="558" t="str">
        <f>+柜体!X4</f>
        <v>天津</v>
      </c>
      <c r="K3" s="558"/>
    </row>
    <row r="4" spans="1:85" s="29" customFormat="1" ht="15">
      <c r="A4" s="559" t="s">
        <v>244</v>
      </c>
      <c r="B4" s="559"/>
      <c r="C4" s="559"/>
      <c r="D4" s="559"/>
      <c r="E4" s="559"/>
      <c r="F4" s="559"/>
      <c r="G4" s="559"/>
      <c r="H4" s="559"/>
      <c r="I4" s="559"/>
      <c r="J4" s="559"/>
      <c r="K4" s="559"/>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row>
    <row r="5" spans="1:85" ht="25.5">
      <c r="A5" s="53" t="s">
        <v>245</v>
      </c>
      <c r="B5" s="53" t="s">
        <v>246</v>
      </c>
      <c r="C5" s="53" t="s">
        <v>247</v>
      </c>
      <c r="D5" s="53" t="s">
        <v>248</v>
      </c>
      <c r="E5" s="53" t="s">
        <v>249</v>
      </c>
      <c r="F5" s="53" t="s">
        <v>250</v>
      </c>
      <c r="G5" s="53" t="s">
        <v>251</v>
      </c>
      <c r="H5" s="53" t="s">
        <v>252</v>
      </c>
      <c r="I5" s="53" t="s">
        <v>253</v>
      </c>
      <c r="J5" s="53" t="s">
        <v>254</v>
      </c>
      <c r="K5" s="53" t="s">
        <v>205</v>
      </c>
    </row>
    <row r="6" spans="1:85" s="29" customFormat="1" ht="12.95" customHeight="1">
      <c r="A6" s="563"/>
      <c r="B6" s="563">
        <v>595</v>
      </c>
      <c r="C6" s="563" t="s">
        <v>255</v>
      </c>
      <c r="D6" s="563">
        <v>25</v>
      </c>
      <c r="E6" s="563">
        <v>2</v>
      </c>
      <c r="F6" s="562">
        <v>2</v>
      </c>
      <c r="G6" s="563" t="s">
        <v>256</v>
      </c>
      <c r="H6" s="54" t="s">
        <v>257</v>
      </c>
      <c r="I6" s="55"/>
      <c r="J6" s="56">
        <f>+F6*1</f>
        <v>2</v>
      </c>
      <c r="K6" s="56" t="s">
        <v>208</v>
      </c>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row>
    <row r="7" spans="1:85" s="29" customFormat="1" ht="12.95" customHeight="1">
      <c r="A7" s="563"/>
      <c r="B7" s="563"/>
      <c r="C7" s="563"/>
      <c r="D7" s="563"/>
      <c r="E7" s="563"/>
      <c r="F7" s="562"/>
      <c r="G7" s="563"/>
      <c r="H7" s="57" t="s">
        <v>258</v>
      </c>
      <c r="I7" s="55"/>
      <c r="J7" s="56">
        <f>+F6*4</f>
        <v>8</v>
      </c>
      <c r="K7" s="56" t="s">
        <v>211</v>
      </c>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row>
    <row r="8" spans="1:85" s="29" customFormat="1" ht="12.95" customHeight="1">
      <c r="A8" s="563"/>
      <c r="B8" s="563"/>
      <c r="C8" s="563"/>
      <c r="D8" s="563"/>
      <c r="E8" s="563"/>
      <c r="F8" s="562"/>
      <c r="G8" s="563"/>
      <c r="H8" s="57" t="s">
        <v>259</v>
      </c>
      <c r="I8" s="54"/>
      <c r="J8" s="56">
        <f>+F6*5</f>
        <v>10</v>
      </c>
      <c r="K8" s="56" t="s">
        <v>219</v>
      </c>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row>
    <row r="9" spans="1:85" s="29" customFormat="1" ht="12.95" customHeight="1">
      <c r="A9" s="563"/>
      <c r="B9" s="563" t="s">
        <v>265</v>
      </c>
      <c r="C9" s="563" t="s">
        <v>267</v>
      </c>
      <c r="D9" s="563">
        <v>25</v>
      </c>
      <c r="E9" s="563">
        <v>4</v>
      </c>
      <c r="F9" s="562">
        <v>2</v>
      </c>
      <c r="G9" s="563" t="s">
        <v>262</v>
      </c>
      <c r="H9" s="59" t="s">
        <v>268</v>
      </c>
      <c r="I9" s="55"/>
      <c r="J9" s="56">
        <f>+F9*0.6</f>
        <v>1.2</v>
      </c>
      <c r="K9" s="56" t="s">
        <v>208</v>
      </c>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row>
    <row r="10" spans="1:85" s="29" customFormat="1" ht="12.95" customHeight="1">
      <c r="A10" s="563"/>
      <c r="B10" s="563"/>
      <c r="C10" s="563"/>
      <c r="D10" s="563"/>
      <c r="E10" s="563"/>
      <c r="F10" s="562"/>
      <c r="G10" s="563"/>
      <c r="H10" s="54" t="s">
        <v>259</v>
      </c>
      <c r="I10" s="54"/>
      <c r="J10" s="56">
        <f>+F9*1</f>
        <v>2</v>
      </c>
      <c r="K10" s="56" t="s">
        <v>219</v>
      </c>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row>
    <row r="11" spans="1:85" s="29" customFormat="1" ht="12.95" customHeight="1">
      <c r="A11" s="563"/>
      <c r="B11" s="563"/>
      <c r="C11" s="563"/>
      <c r="D11" s="563"/>
      <c r="E11" s="563"/>
      <c r="F11" s="562"/>
      <c r="G11" s="563"/>
      <c r="H11" s="57" t="s">
        <v>261</v>
      </c>
      <c r="I11" s="55"/>
      <c r="J11" s="56">
        <f>+F9*8</f>
        <v>16</v>
      </c>
      <c r="K11" s="56" t="s">
        <v>211</v>
      </c>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row>
    <row r="12" spans="1:85" s="29" customFormat="1" ht="12.95" customHeight="1">
      <c r="A12" s="563"/>
      <c r="B12" s="563"/>
      <c r="C12" s="563"/>
      <c r="D12" s="563"/>
      <c r="E12" s="563"/>
      <c r="F12" s="562"/>
      <c r="G12" s="563"/>
      <c r="H12" s="54" t="s">
        <v>263</v>
      </c>
      <c r="I12" s="54"/>
      <c r="J12" s="563" t="s">
        <v>264</v>
      </c>
      <c r="K12" s="563"/>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row>
    <row r="13" spans="1:85" s="29" customFormat="1" ht="12.95" customHeight="1">
      <c r="A13" s="563"/>
      <c r="B13" s="563" t="s">
        <v>266</v>
      </c>
      <c r="C13" s="563" t="s">
        <v>267</v>
      </c>
      <c r="D13" s="563">
        <v>25</v>
      </c>
      <c r="E13" s="563">
        <v>4</v>
      </c>
      <c r="F13" s="562">
        <v>1</v>
      </c>
      <c r="G13" s="563" t="s">
        <v>262</v>
      </c>
      <c r="H13" s="59" t="s">
        <v>268</v>
      </c>
      <c r="I13" s="55"/>
      <c r="J13" s="56">
        <f>+F13*0.8</f>
        <v>0.8</v>
      </c>
      <c r="K13" s="56" t="s">
        <v>208</v>
      </c>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row>
    <row r="14" spans="1:85" s="29" customFormat="1" ht="12.95" customHeight="1">
      <c r="A14" s="563"/>
      <c r="B14" s="563"/>
      <c r="C14" s="563"/>
      <c r="D14" s="563"/>
      <c r="E14" s="563"/>
      <c r="F14" s="562"/>
      <c r="G14" s="563"/>
      <c r="H14" s="54" t="s">
        <v>259</v>
      </c>
      <c r="I14" s="54"/>
      <c r="J14" s="56">
        <f>+F13*1.2</f>
        <v>1.2</v>
      </c>
      <c r="K14" s="56" t="s">
        <v>219</v>
      </c>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row>
    <row r="15" spans="1:85" s="29" customFormat="1" ht="12.95" customHeight="1">
      <c r="A15" s="563"/>
      <c r="B15" s="563"/>
      <c r="C15" s="563"/>
      <c r="D15" s="563"/>
      <c r="E15" s="563"/>
      <c r="F15" s="562"/>
      <c r="G15" s="563"/>
      <c r="H15" s="57" t="s">
        <v>261</v>
      </c>
      <c r="I15" s="55"/>
      <c r="J15" s="56">
        <f>+F13*8</f>
        <v>8</v>
      </c>
      <c r="K15" s="56" t="s">
        <v>211</v>
      </c>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row>
    <row r="16" spans="1:85" s="29" customFormat="1" ht="12.95" customHeight="1">
      <c r="A16" s="563"/>
      <c r="B16" s="563"/>
      <c r="C16" s="563"/>
      <c r="D16" s="563"/>
      <c r="E16" s="563"/>
      <c r="F16" s="562"/>
      <c r="G16" s="563"/>
      <c r="H16" s="54" t="s">
        <v>263</v>
      </c>
      <c r="I16" s="54"/>
      <c r="J16" s="563" t="s">
        <v>264</v>
      </c>
      <c r="K16" s="563"/>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row>
    <row r="17" spans="1:85" s="375" customFormat="1" ht="34.5" customHeight="1">
      <c r="A17" s="564" t="s">
        <v>701</v>
      </c>
      <c r="B17" s="565"/>
      <c r="C17" s="565"/>
      <c r="D17" s="565"/>
      <c r="E17" s="565"/>
      <c r="F17" s="565"/>
      <c r="G17" s="565"/>
      <c r="H17" s="565"/>
      <c r="I17" s="565"/>
      <c r="J17" s="565"/>
      <c r="K17" s="566"/>
      <c r="L17" s="374"/>
      <c r="M17" s="374"/>
      <c r="N17" s="374"/>
      <c r="O17" s="374"/>
      <c r="P17" s="374"/>
      <c r="Q17" s="374"/>
      <c r="R17" s="374"/>
      <c r="S17" s="374"/>
      <c r="T17" s="374"/>
      <c r="U17" s="374"/>
      <c r="V17" s="374"/>
      <c r="W17" s="374"/>
      <c r="X17" s="374"/>
      <c r="Y17" s="374"/>
      <c r="Z17" s="374"/>
      <c r="AA17" s="374"/>
      <c r="AB17" s="374"/>
      <c r="AC17" s="374"/>
      <c r="AD17" s="374"/>
      <c r="AE17" s="374"/>
      <c r="AF17" s="374"/>
      <c r="AG17" s="374"/>
      <c r="AH17" s="374"/>
      <c r="AI17" s="374"/>
      <c r="AJ17" s="374"/>
      <c r="AK17" s="374"/>
      <c r="AL17" s="374"/>
      <c r="AM17" s="374"/>
      <c r="AN17" s="374"/>
      <c r="AO17" s="374"/>
      <c r="AP17" s="374"/>
      <c r="AQ17" s="374"/>
      <c r="AR17" s="374"/>
      <c r="AS17" s="374"/>
      <c r="AT17" s="374"/>
      <c r="AU17" s="374"/>
      <c r="AV17" s="374"/>
      <c r="AW17" s="374"/>
      <c r="AX17" s="374"/>
      <c r="AY17" s="374"/>
      <c r="AZ17" s="374"/>
      <c r="BA17" s="374"/>
      <c r="BB17" s="374"/>
      <c r="BC17" s="374"/>
      <c r="BD17" s="374"/>
      <c r="BE17" s="374"/>
      <c r="BF17" s="374"/>
      <c r="BG17" s="374"/>
      <c r="BH17" s="374"/>
      <c r="BI17" s="374"/>
      <c r="BJ17" s="374"/>
      <c r="BK17" s="374"/>
      <c r="BL17" s="374"/>
      <c r="BM17" s="374"/>
      <c r="BN17" s="374"/>
      <c r="BO17" s="374"/>
      <c r="BP17" s="374"/>
      <c r="BQ17" s="374"/>
      <c r="BR17" s="374"/>
      <c r="BS17" s="374"/>
      <c r="BT17" s="374"/>
      <c r="BU17" s="374"/>
      <c r="BV17" s="374"/>
      <c r="BW17" s="374"/>
      <c r="BX17" s="374"/>
      <c r="BY17" s="374"/>
      <c r="BZ17" s="374"/>
      <c r="CA17" s="374"/>
      <c r="CB17" s="374"/>
      <c r="CC17" s="374"/>
      <c r="CD17" s="374"/>
      <c r="CE17" s="374"/>
      <c r="CF17" s="374"/>
      <c r="CG17" s="374"/>
    </row>
    <row r="18" spans="1:85" s="29" customFormat="1" ht="12.95" customHeight="1">
      <c r="A18" s="563"/>
      <c r="B18" s="563" t="s">
        <v>269</v>
      </c>
      <c r="C18" s="563" t="s">
        <v>270</v>
      </c>
      <c r="D18" s="567" t="s">
        <v>271</v>
      </c>
      <c r="E18" s="563">
        <v>3</v>
      </c>
      <c r="F18" s="562">
        <v>3</v>
      </c>
      <c r="G18" s="563" t="s">
        <v>272</v>
      </c>
      <c r="H18" s="59" t="s">
        <v>260</v>
      </c>
      <c r="I18" s="60"/>
      <c r="J18" s="56">
        <f>+F18*0.3</f>
        <v>0.89999999999999991</v>
      </c>
      <c r="K18" s="56" t="s">
        <v>208</v>
      </c>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row>
    <row r="19" spans="1:85" s="29" customFormat="1" ht="12.95" customHeight="1">
      <c r="A19" s="563"/>
      <c r="B19" s="563"/>
      <c r="C19" s="563"/>
      <c r="D19" s="567"/>
      <c r="E19" s="563"/>
      <c r="F19" s="562"/>
      <c r="G19" s="563"/>
      <c r="H19" s="54" t="s">
        <v>259</v>
      </c>
      <c r="I19" s="54"/>
      <c r="J19" s="56">
        <f>+F18*2.5</f>
        <v>7.5</v>
      </c>
      <c r="K19" s="56" t="s">
        <v>219</v>
      </c>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row>
    <row r="20" spans="1:85" s="29" customFormat="1" ht="12.95" customHeight="1">
      <c r="A20" s="563"/>
      <c r="B20" s="563"/>
      <c r="C20" s="563"/>
      <c r="D20" s="567"/>
      <c r="E20" s="563"/>
      <c r="F20" s="562"/>
      <c r="G20" s="563"/>
      <c r="H20" s="57" t="s">
        <v>261</v>
      </c>
      <c r="I20" s="55"/>
      <c r="J20" s="56">
        <f>+F18*4</f>
        <v>12</v>
      </c>
      <c r="K20" s="56" t="s">
        <v>211</v>
      </c>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row>
    <row r="21" spans="1:85" s="29" customFormat="1" ht="12.95" customHeight="1">
      <c r="A21" s="563"/>
      <c r="B21" s="563"/>
      <c r="C21" s="563"/>
      <c r="D21" s="567"/>
      <c r="E21" s="563"/>
      <c r="F21" s="562"/>
      <c r="G21" s="563"/>
      <c r="H21" s="54" t="s">
        <v>263</v>
      </c>
      <c r="I21" s="54"/>
      <c r="J21" s="563" t="s">
        <v>264</v>
      </c>
      <c r="K21" s="563"/>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row>
    <row r="22" spans="1:85" s="29" customFormat="1" ht="12.95" customHeight="1">
      <c r="A22" s="563"/>
      <c r="B22" s="563" t="s">
        <v>273</v>
      </c>
      <c r="C22" s="563" t="s">
        <v>270</v>
      </c>
      <c r="D22" s="567" t="s">
        <v>274</v>
      </c>
      <c r="E22" s="563">
        <v>2</v>
      </c>
      <c r="F22" s="562">
        <v>3</v>
      </c>
      <c r="G22" s="563" t="s">
        <v>272</v>
      </c>
      <c r="H22" s="59" t="s">
        <v>260</v>
      </c>
      <c r="I22" s="60"/>
      <c r="J22" s="56">
        <f>+F22*1</f>
        <v>3</v>
      </c>
      <c r="K22" s="56" t="s">
        <v>208</v>
      </c>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row>
    <row r="23" spans="1:85" s="29" customFormat="1" ht="12.95" customHeight="1">
      <c r="A23" s="563"/>
      <c r="B23" s="563"/>
      <c r="C23" s="563"/>
      <c r="D23" s="567"/>
      <c r="E23" s="563"/>
      <c r="F23" s="562"/>
      <c r="G23" s="563"/>
      <c r="H23" s="54" t="s">
        <v>259</v>
      </c>
      <c r="I23" s="54"/>
      <c r="J23" s="56">
        <f>+F22*3</f>
        <v>9</v>
      </c>
      <c r="K23" s="56" t="s">
        <v>219</v>
      </c>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row>
    <row r="24" spans="1:85" s="29" customFormat="1" ht="12.95" customHeight="1">
      <c r="A24" s="563"/>
      <c r="B24" s="563"/>
      <c r="C24" s="563"/>
      <c r="D24" s="567"/>
      <c r="E24" s="563"/>
      <c r="F24" s="562"/>
      <c r="G24" s="563"/>
      <c r="H24" s="57" t="s">
        <v>261</v>
      </c>
      <c r="I24" s="55"/>
      <c r="J24" s="56">
        <f>+F22*4</f>
        <v>12</v>
      </c>
      <c r="K24" s="56" t="s">
        <v>211</v>
      </c>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row>
    <row r="25" spans="1:85" s="29" customFormat="1" ht="12.95" customHeight="1">
      <c r="A25" s="563"/>
      <c r="B25" s="563"/>
      <c r="C25" s="563"/>
      <c r="D25" s="567"/>
      <c r="E25" s="563"/>
      <c r="F25" s="562"/>
      <c r="G25" s="563"/>
      <c r="H25" s="54" t="s">
        <v>263</v>
      </c>
      <c r="I25" s="54"/>
      <c r="J25" s="563" t="s">
        <v>264</v>
      </c>
      <c r="K25" s="563"/>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row>
    <row r="26" spans="1:85" s="29" customFormat="1" ht="12.95" customHeight="1">
      <c r="A26" s="563"/>
      <c r="B26" s="563" t="s">
        <v>275</v>
      </c>
      <c r="C26" s="563" t="s">
        <v>270</v>
      </c>
      <c r="D26" s="567" t="s">
        <v>274</v>
      </c>
      <c r="E26" s="563">
        <v>2</v>
      </c>
      <c r="F26" s="562">
        <v>1</v>
      </c>
      <c r="G26" s="563" t="s">
        <v>272</v>
      </c>
      <c r="H26" s="59" t="s">
        <v>260</v>
      </c>
      <c r="I26" s="60"/>
      <c r="J26" s="56">
        <f>+F26*1.2</f>
        <v>1.2</v>
      </c>
      <c r="K26" s="56" t="s">
        <v>208</v>
      </c>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row>
    <row r="27" spans="1:85" s="29" customFormat="1" ht="12.95" customHeight="1">
      <c r="A27" s="563"/>
      <c r="B27" s="563"/>
      <c r="C27" s="563"/>
      <c r="D27" s="567"/>
      <c r="E27" s="563"/>
      <c r="F27" s="562"/>
      <c r="G27" s="563"/>
      <c r="H27" s="54" t="s">
        <v>259</v>
      </c>
      <c r="I27" s="54"/>
      <c r="J27" s="56">
        <f>+F26*5</f>
        <v>5</v>
      </c>
      <c r="K27" s="56" t="s">
        <v>219</v>
      </c>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row>
    <row r="28" spans="1:85" s="29" customFormat="1" ht="12.95" customHeight="1">
      <c r="A28" s="563"/>
      <c r="B28" s="563"/>
      <c r="C28" s="563"/>
      <c r="D28" s="567"/>
      <c r="E28" s="563"/>
      <c r="F28" s="562"/>
      <c r="G28" s="563"/>
      <c r="H28" s="57" t="s">
        <v>261</v>
      </c>
      <c r="I28" s="55"/>
      <c r="J28" s="56">
        <f>+F26*4</f>
        <v>4</v>
      </c>
      <c r="K28" s="56" t="s">
        <v>211</v>
      </c>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row>
    <row r="29" spans="1:85" s="29" customFormat="1" ht="12.95" customHeight="1">
      <c r="A29" s="563"/>
      <c r="B29" s="563"/>
      <c r="C29" s="563"/>
      <c r="D29" s="567"/>
      <c r="E29" s="563"/>
      <c r="F29" s="562"/>
      <c r="G29" s="563"/>
      <c r="H29" s="54" t="s">
        <v>263</v>
      </c>
      <c r="I29" s="54"/>
      <c r="J29" s="563" t="s">
        <v>264</v>
      </c>
      <c r="K29" s="563"/>
      <c r="L29" s="41"/>
      <c r="M29" s="58"/>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row>
    <row r="30" spans="1:85" s="29" customFormat="1" ht="13.5" customHeight="1">
      <c r="A30" s="568" t="s">
        <v>276</v>
      </c>
      <c r="B30" s="569"/>
      <c r="C30" s="569"/>
      <c r="D30" s="569"/>
      <c r="E30" s="569"/>
      <c r="F30" s="569"/>
      <c r="G30" s="569"/>
      <c r="H30" s="569"/>
      <c r="I30" s="569"/>
      <c r="J30" s="570"/>
      <c r="K30" s="6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row>
    <row r="31" spans="1:85" s="29" customFormat="1" ht="40.5" customHeight="1">
      <c r="A31" s="571" t="s">
        <v>277</v>
      </c>
      <c r="B31" s="572"/>
      <c r="C31" s="572"/>
      <c r="D31" s="572"/>
      <c r="E31" s="572"/>
      <c r="F31" s="572"/>
      <c r="G31" s="572"/>
      <c r="H31" s="572"/>
      <c r="I31" s="572"/>
      <c r="J31" s="572"/>
      <c r="K31" s="573"/>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row>
    <row r="32" spans="1:85" s="41" customFormat="1">
      <c r="F32" s="47"/>
      <c r="J32" s="50"/>
    </row>
    <row r="33" spans="6:10" s="41" customFormat="1">
      <c r="F33" s="47"/>
      <c r="J33" s="50"/>
    </row>
    <row r="34" spans="6:10" s="41" customFormat="1">
      <c r="F34" s="47"/>
      <c r="J34" s="50"/>
    </row>
    <row r="35" spans="6:10" s="41" customFormat="1">
      <c r="F35" s="47"/>
      <c r="J35" s="50"/>
    </row>
    <row r="36" spans="6:10" s="41" customFormat="1">
      <c r="F36" s="47"/>
    </row>
    <row r="37" spans="6:10" s="41" customFormat="1">
      <c r="F37" s="47"/>
    </row>
    <row r="38" spans="6:10" s="41" customFormat="1">
      <c r="F38" s="47"/>
    </row>
    <row r="39" spans="6:10" s="41" customFormat="1">
      <c r="F39" s="47"/>
    </row>
    <row r="40" spans="6:10" s="41" customFormat="1">
      <c r="F40" s="47"/>
    </row>
    <row r="41" spans="6:10" s="41" customFormat="1">
      <c r="F41" s="47"/>
    </row>
    <row r="42" spans="6:10" s="41" customFormat="1">
      <c r="F42" s="47"/>
    </row>
    <row r="43" spans="6:10" s="41" customFormat="1">
      <c r="F43" s="47"/>
    </row>
    <row r="44" spans="6:10" s="41" customFormat="1">
      <c r="F44" s="47"/>
    </row>
    <row r="45" spans="6:10" s="41" customFormat="1">
      <c r="F45" s="47"/>
    </row>
    <row r="46" spans="6:10" s="41" customFormat="1">
      <c r="F46" s="47"/>
    </row>
    <row r="47" spans="6:10" s="41" customFormat="1">
      <c r="F47" s="47"/>
    </row>
    <row r="48" spans="6:10" s="41" customFormat="1">
      <c r="F48" s="47"/>
    </row>
    <row r="49" spans="6:6" s="41" customFormat="1">
      <c r="F49" s="47"/>
    </row>
    <row r="50" spans="6:6" s="41" customFormat="1">
      <c r="F50" s="47"/>
    </row>
    <row r="51" spans="6:6" s="41" customFormat="1">
      <c r="F51" s="47"/>
    </row>
    <row r="52" spans="6:6" s="41" customFormat="1">
      <c r="F52" s="47"/>
    </row>
    <row r="53" spans="6:6" s="41" customFormat="1">
      <c r="F53" s="47"/>
    </row>
    <row r="54" spans="6:6" s="41" customFormat="1">
      <c r="F54" s="47"/>
    </row>
    <row r="55" spans="6:6" s="41" customFormat="1">
      <c r="F55" s="47"/>
    </row>
    <row r="56" spans="6:6" s="41" customFormat="1">
      <c r="F56" s="47"/>
    </row>
    <row r="57" spans="6:6" s="41" customFormat="1">
      <c r="F57" s="47"/>
    </row>
    <row r="58" spans="6:6" s="41" customFormat="1">
      <c r="F58" s="47"/>
    </row>
    <row r="59" spans="6:6" s="41" customFormat="1">
      <c r="F59" s="47"/>
    </row>
    <row r="60" spans="6:6" s="41" customFormat="1">
      <c r="F60" s="47"/>
    </row>
    <row r="61" spans="6:6" s="41" customFormat="1">
      <c r="F61" s="47"/>
    </row>
    <row r="62" spans="6:6" s="41" customFormat="1">
      <c r="F62" s="47"/>
    </row>
    <row r="63" spans="6:6" s="41" customFormat="1">
      <c r="F63" s="47"/>
    </row>
    <row r="64" spans="6:6" s="41" customFormat="1">
      <c r="F64" s="47"/>
    </row>
    <row r="65" spans="6:6" s="41" customFormat="1">
      <c r="F65" s="47"/>
    </row>
    <row r="66" spans="6:6" s="41" customFormat="1">
      <c r="F66" s="47"/>
    </row>
    <row r="67" spans="6:6" s="41" customFormat="1">
      <c r="F67" s="47"/>
    </row>
    <row r="68" spans="6:6" s="41" customFormat="1">
      <c r="F68" s="47"/>
    </row>
    <row r="69" spans="6:6" s="41" customFormat="1">
      <c r="F69" s="47"/>
    </row>
    <row r="70" spans="6:6" s="41" customFormat="1">
      <c r="F70" s="47"/>
    </row>
    <row r="71" spans="6:6" s="41" customFormat="1">
      <c r="F71" s="47"/>
    </row>
    <row r="72" spans="6:6" s="41" customFormat="1">
      <c r="F72" s="47"/>
    </row>
    <row r="73" spans="6:6" s="41" customFormat="1">
      <c r="F73" s="47"/>
    </row>
    <row r="74" spans="6:6" s="41" customFormat="1">
      <c r="F74" s="47"/>
    </row>
    <row r="75" spans="6:6" s="41" customFormat="1">
      <c r="F75" s="47"/>
    </row>
    <row r="76" spans="6:6" s="41" customFormat="1">
      <c r="F76" s="47"/>
    </row>
    <row r="77" spans="6:6" s="41" customFormat="1">
      <c r="F77" s="47"/>
    </row>
    <row r="78" spans="6:6" s="41" customFormat="1">
      <c r="F78" s="47"/>
    </row>
    <row r="79" spans="6:6" s="41" customFormat="1">
      <c r="F79" s="47"/>
    </row>
    <row r="80" spans="6:6" s="41" customFormat="1">
      <c r="F80" s="47"/>
    </row>
    <row r="81" spans="6:6" s="41" customFormat="1">
      <c r="F81" s="47"/>
    </row>
    <row r="82" spans="6:6" s="41" customFormat="1">
      <c r="F82" s="47"/>
    </row>
    <row r="83" spans="6:6" s="41" customFormat="1">
      <c r="F83" s="47"/>
    </row>
    <row r="84" spans="6:6" s="41" customFormat="1">
      <c r="F84" s="47"/>
    </row>
    <row r="85" spans="6:6" s="41" customFormat="1">
      <c r="F85" s="47"/>
    </row>
    <row r="86" spans="6:6" s="41" customFormat="1">
      <c r="F86" s="47"/>
    </row>
    <row r="87" spans="6:6" s="41" customFormat="1">
      <c r="F87" s="47"/>
    </row>
    <row r="88" spans="6:6" s="41" customFormat="1">
      <c r="F88" s="47"/>
    </row>
    <row r="89" spans="6:6" s="41" customFormat="1">
      <c r="F89" s="47"/>
    </row>
    <row r="90" spans="6:6" s="41" customFormat="1">
      <c r="F90" s="47"/>
    </row>
    <row r="91" spans="6:6" s="41" customFormat="1">
      <c r="F91" s="47"/>
    </row>
    <row r="92" spans="6:6" s="41" customFormat="1">
      <c r="F92" s="47"/>
    </row>
    <row r="93" spans="6:6" s="41" customFormat="1">
      <c r="F93" s="47"/>
    </row>
    <row r="94" spans="6:6" s="41" customFormat="1">
      <c r="F94" s="47"/>
    </row>
    <row r="95" spans="6:6" s="41" customFormat="1">
      <c r="F95" s="47"/>
    </row>
    <row r="96" spans="6:6" s="41" customFormat="1">
      <c r="F96" s="47"/>
    </row>
    <row r="97" spans="6:6" s="41" customFormat="1">
      <c r="F97" s="47"/>
    </row>
    <row r="98" spans="6:6" s="41" customFormat="1">
      <c r="F98" s="47"/>
    </row>
    <row r="99" spans="6:6" s="41" customFormat="1">
      <c r="F99" s="47"/>
    </row>
    <row r="100" spans="6:6" s="41" customFormat="1">
      <c r="F100" s="47"/>
    </row>
    <row r="101" spans="6:6" s="41" customFormat="1">
      <c r="F101" s="47"/>
    </row>
    <row r="102" spans="6:6" s="41" customFormat="1">
      <c r="F102" s="47"/>
    </row>
    <row r="103" spans="6:6" s="41" customFormat="1">
      <c r="F103" s="47"/>
    </row>
    <row r="104" spans="6:6" s="41" customFormat="1">
      <c r="F104" s="47"/>
    </row>
    <row r="105" spans="6:6" s="41" customFormat="1">
      <c r="F105" s="47"/>
    </row>
    <row r="106" spans="6:6" s="41" customFormat="1">
      <c r="F106" s="47"/>
    </row>
    <row r="107" spans="6:6" s="41" customFormat="1">
      <c r="F107" s="47"/>
    </row>
    <row r="108" spans="6:6" s="41" customFormat="1">
      <c r="F108" s="47"/>
    </row>
    <row r="109" spans="6:6" s="41" customFormat="1">
      <c r="F109" s="47"/>
    </row>
    <row r="110" spans="6:6" s="41" customFormat="1">
      <c r="F110" s="47"/>
    </row>
    <row r="111" spans="6:6" s="41" customFormat="1">
      <c r="F111" s="47"/>
    </row>
    <row r="112" spans="6:6" s="41" customFormat="1">
      <c r="F112" s="47"/>
    </row>
    <row r="113" spans="6:6" s="41" customFormat="1">
      <c r="F113" s="47"/>
    </row>
    <row r="114" spans="6:6" s="41" customFormat="1">
      <c r="F114" s="47"/>
    </row>
    <row r="115" spans="6:6" s="41" customFormat="1">
      <c r="F115" s="47"/>
    </row>
    <row r="116" spans="6:6" s="41" customFormat="1">
      <c r="F116" s="47"/>
    </row>
    <row r="117" spans="6:6" s="41" customFormat="1">
      <c r="F117" s="47"/>
    </row>
    <row r="118" spans="6:6" s="41" customFormat="1">
      <c r="F118" s="47"/>
    </row>
    <row r="119" spans="6:6" s="41" customFormat="1">
      <c r="F119" s="47"/>
    </row>
    <row r="120" spans="6:6" s="41" customFormat="1">
      <c r="F120" s="47"/>
    </row>
    <row r="121" spans="6:6" s="41" customFormat="1">
      <c r="F121" s="47"/>
    </row>
    <row r="122" spans="6:6" s="41" customFormat="1">
      <c r="F122" s="47"/>
    </row>
    <row r="123" spans="6:6" s="41" customFormat="1">
      <c r="F123" s="47"/>
    </row>
    <row r="124" spans="6:6" s="41" customFormat="1">
      <c r="F124" s="47"/>
    </row>
    <row r="125" spans="6:6" s="41" customFormat="1">
      <c r="F125" s="47"/>
    </row>
    <row r="126" spans="6:6" s="41" customFormat="1">
      <c r="F126" s="47"/>
    </row>
    <row r="127" spans="6:6" s="41" customFormat="1">
      <c r="F127" s="47"/>
    </row>
    <row r="128" spans="6:6" s="41" customFormat="1">
      <c r="F128" s="47"/>
    </row>
    <row r="129" spans="6:6" s="41" customFormat="1">
      <c r="F129" s="47"/>
    </row>
    <row r="130" spans="6:6" s="41" customFormat="1">
      <c r="F130" s="47"/>
    </row>
    <row r="131" spans="6:6" s="41" customFormat="1">
      <c r="F131" s="47"/>
    </row>
    <row r="132" spans="6:6" s="41" customFormat="1">
      <c r="F132" s="47"/>
    </row>
    <row r="133" spans="6:6" s="41" customFormat="1">
      <c r="F133" s="47"/>
    </row>
    <row r="134" spans="6:6" s="41" customFormat="1">
      <c r="F134" s="47"/>
    </row>
    <row r="135" spans="6:6" s="41" customFormat="1">
      <c r="F135" s="47"/>
    </row>
    <row r="136" spans="6:6" s="41" customFormat="1">
      <c r="F136" s="47"/>
    </row>
    <row r="137" spans="6:6" s="41" customFormat="1">
      <c r="F137" s="47"/>
    </row>
    <row r="138" spans="6:6" s="41" customFormat="1">
      <c r="F138" s="47"/>
    </row>
    <row r="139" spans="6:6" s="41" customFormat="1">
      <c r="F139" s="47"/>
    </row>
    <row r="140" spans="6:6" s="41" customFormat="1">
      <c r="F140" s="47"/>
    </row>
    <row r="141" spans="6:6" s="41" customFormat="1">
      <c r="F141" s="47"/>
    </row>
    <row r="142" spans="6:6" s="41" customFormat="1">
      <c r="F142" s="47"/>
    </row>
    <row r="143" spans="6:6" s="41" customFormat="1">
      <c r="F143" s="47"/>
    </row>
    <row r="144" spans="6:6" s="41" customFormat="1">
      <c r="F144" s="47"/>
    </row>
    <row r="145" spans="6:6" s="41" customFormat="1">
      <c r="F145" s="47"/>
    </row>
    <row r="146" spans="6:6" s="41" customFormat="1">
      <c r="F146" s="47"/>
    </row>
    <row r="147" spans="6:6" s="41" customFormat="1">
      <c r="F147" s="47"/>
    </row>
    <row r="148" spans="6:6" s="41" customFormat="1">
      <c r="F148" s="47"/>
    </row>
    <row r="149" spans="6:6" s="41" customFormat="1">
      <c r="F149" s="47"/>
    </row>
    <row r="150" spans="6:6" s="41" customFormat="1">
      <c r="F150" s="47"/>
    </row>
    <row r="151" spans="6:6" s="41" customFormat="1">
      <c r="F151" s="47"/>
    </row>
    <row r="152" spans="6:6" s="41" customFormat="1">
      <c r="F152" s="47"/>
    </row>
    <row r="153" spans="6:6" s="41" customFormat="1">
      <c r="F153" s="47"/>
    </row>
    <row r="154" spans="6:6" s="41" customFormat="1">
      <c r="F154" s="47"/>
    </row>
    <row r="155" spans="6:6" s="41" customFormat="1">
      <c r="F155" s="47"/>
    </row>
    <row r="156" spans="6:6" s="41" customFormat="1">
      <c r="F156" s="47"/>
    </row>
    <row r="157" spans="6:6" s="41" customFormat="1">
      <c r="F157" s="47"/>
    </row>
    <row r="158" spans="6:6" s="41" customFormat="1">
      <c r="F158" s="47"/>
    </row>
    <row r="159" spans="6:6" s="41" customFormat="1">
      <c r="F159" s="47"/>
    </row>
    <row r="160" spans="6:6" s="41" customFormat="1">
      <c r="F160" s="47"/>
    </row>
    <row r="161" spans="6:6" s="41" customFormat="1">
      <c r="F161" s="47"/>
    </row>
    <row r="162" spans="6:6" s="41" customFormat="1">
      <c r="F162" s="47"/>
    </row>
    <row r="163" spans="6:6" s="41" customFormat="1">
      <c r="F163" s="47"/>
    </row>
    <row r="164" spans="6:6" s="41" customFormat="1">
      <c r="F164" s="47"/>
    </row>
    <row r="165" spans="6:6" s="41" customFormat="1">
      <c r="F165" s="47"/>
    </row>
    <row r="166" spans="6:6" s="41" customFormat="1">
      <c r="F166" s="47"/>
    </row>
    <row r="167" spans="6:6" s="41" customFormat="1">
      <c r="F167" s="47"/>
    </row>
    <row r="168" spans="6:6" s="41" customFormat="1">
      <c r="F168" s="47"/>
    </row>
    <row r="169" spans="6:6" s="41" customFormat="1">
      <c r="F169" s="47"/>
    </row>
    <row r="170" spans="6:6" s="41" customFormat="1">
      <c r="F170" s="47"/>
    </row>
    <row r="171" spans="6:6" s="41" customFormat="1">
      <c r="F171" s="47"/>
    </row>
    <row r="172" spans="6:6" s="41" customFormat="1">
      <c r="F172" s="47"/>
    </row>
    <row r="173" spans="6:6" s="41" customFormat="1">
      <c r="F173" s="47"/>
    </row>
    <row r="174" spans="6:6" s="41" customFormat="1">
      <c r="F174" s="47"/>
    </row>
    <row r="175" spans="6:6" s="41" customFormat="1">
      <c r="F175" s="47"/>
    </row>
    <row r="176" spans="6:6" s="41" customFormat="1">
      <c r="F176" s="47"/>
    </row>
    <row r="177" spans="6:6" s="41" customFormat="1">
      <c r="F177" s="47"/>
    </row>
    <row r="178" spans="6:6" s="41" customFormat="1">
      <c r="F178" s="47"/>
    </row>
    <row r="179" spans="6:6" s="41" customFormat="1">
      <c r="F179" s="47"/>
    </row>
    <row r="180" spans="6:6" s="41" customFormat="1">
      <c r="F180" s="47"/>
    </row>
    <row r="181" spans="6:6" s="41" customFormat="1">
      <c r="F181" s="47"/>
    </row>
    <row r="182" spans="6:6" s="41" customFormat="1">
      <c r="F182" s="47"/>
    </row>
    <row r="183" spans="6:6" s="41" customFormat="1">
      <c r="F183" s="47"/>
    </row>
    <row r="184" spans="6:6" s="41" customFormat="1">
      <c r="F184" s="47"/>
    </row>
    <row r="185" spans="6:6" s="41" customFormat="1">
      <c r="F185" s="47"/>
    </row>
    <row r="186" spans="6:6" s="41" customFormat="1">
      <c r="F186" s="47"/>
    </row>
    <row r="187" spans="6:6" s="41" customFormat="1">
      <c r="F187" s="47"/>
    </row>
    <row r="188" spans="6:6" s="41" customFormat="1">
      <c r="F188" s="47"/>
    </row>
    <row r="189" spans="6:6" s="41" customFormat="1">
      <c r="F189" s="47"/>
    </row>
    <row r="190" spans="6:6" s="41" customFormat="1">
      <c r="F190" s="47"/>
    </row>
    <row r="191" spans="6:6" s="41" customFormat="1">
      <c r="F191" s="47"/>
    </row>
    <row r="192" spans="6:6" s="41" customFormat="1">
      <c r="F192" s="47"/>
    </row>
    <row r="193" spans="6:6" s="41" customFormat="1">
      <c r="F193" s="47"/>
    </row>
    <row r="194" spans="6:6" s="41" customFormat="1">
      <c r="F194" s="47"/>
    </row>
    <row r="195" spans="6:6" s="41" customFormat="1">
      <c r="F195" s="47"/>
    </row>
    <row r="196" spans="6:6" s="41" customFormat="1">
      <c r="F196" s="47"/>
    </row>
    <row r="197" spans="6:6" s="41" customFormat="1">
      <c r="F197" s="47"/>
    </row>
    <row r="198" spans="6:6" s="41" customFormat="1">
      <c r="F198" s="47"/>
    </row>
    <row r="199" spans="6:6" s="41" customFormat="1">
      <c r="F199" s="47"/>
    </row>
    <row r="200" spans="6:6" s="41" customFormat="1">
      <c r="F200" s="47"/>
    </row>
    <row r="201" spans="6:6" s="41" customFormat="1">
      <c r="F201" s="47"/>
    </row>
    <row r="202" spans="6:6" s="41" customFormat="1">
      <c r="F202" s="47"/>
    </row>
    <row r="203" spans="6:6" s="41" customFormat="1">
      <c r="F203" s="47"/>
    </row>
    <row r="204" spans="6:6" s="41" customFormat="1">
      <c r="F204" s="47"/>
    </row>
    <row r="205" spans="6:6" s="41" customFormat="1">
      <c r="F205" s="47"/>
    </row>
    <row r="206" spans="6:6" s="41" customFormat="1">
      <c r="F206" s="47"/>
    </row>
    <row r="207" spans="6:6" s="41" customFormat="1">
      <c r="F207" s="47"/>
    </row>
    <row r="208" spans="6:6" s="41" customFormat="1">
      <c r="F208" s="47"/>
    </row>
    <row r="209" spans="6:6" s="41" customFormat="1">
      <c r="F209" s="47"/>
    </row>
    <row r="210" spans="6:6" s="41" customFormat="1">
      <c r="F210" s="47"/>
    </row>
    <row r="211" spans="6:6" s="41" customFormat="1">
      <c r="F211" s="47"/>
    </row>
    <row r="212" spans="6:6" s="41" customFormat="1">
      <c r="F212" s="47"/>
    </row>
    <row r="213" spans="6:6" s="41" customFormat="1">
      <c r="F213" s="47"/>
    </row>
    <row r="214" spans="6:6" s="41" customFormat="1">
      <c r="F214" s="47"/>
    </row>
    <row r="215" spans="6:6" s="41" customFormat="1">
      <c r="F215" s="47"/>
    </row>
    <row r="216" spans="6:6" s="41" customFormat="1">
      <c r="F216" s="47"/>
    </row>
    <row r="217" spans="6:6" s="41" customFormat="1">
      <c r="F217" s="47"/>
    </row>
    <row r="218" spans="6:6" s="41" customFormat="1">
      <c r="F218" s="47"/>
    </row>
    <row r="219" spans="6:6" s="41" customFormat="1">
      <c r="F219" s="47"/>
    </row>
    <row r="220" spans="6:6" s="41" customFormat="1">
      <c r="F220" s="47"/>
    </row>
    <row r="221" spans="6:6" s="41" customFormat="1">
      <c r="F221" s="47"/>
    </row>
    <row r="222" spans="6:6" s="41" customFormat="1">
      <c r="F222" s="47"/>
    </row>
    <row r="223" spans="6:6" s="41" customFormat="1">
      <c r="F223" s="47"/>
    </row>
    <row r="224" spans="6:6" s="41" customFormat="1">
      <c r="F224" s="47"/>
    </row>
    <row r="225" spans="6:6" s="41" customFormat="1">
      <c r="F225" s="47"/>
    </row>
    <row r="226" spans="6:6" s="41" customFormat="1">
      <c r="F226" s="47"/>
    </row>
    <row r="227" spans="6:6" s="41" customFormat="1">
      <c r="F227" s="47"/>
    </row>
    <row r="228" spans="6:6" s="41" customFormat="1">
      <c r="F228" s="47"/>
    </row>
    <row r="229" spans="6:6" s="41" customFormat="1">
      <c r="F229" s="47"/>
    </row>
    <row r="230" spans="6:6" s="41" customFormat="1">
      <c r="F230" s="47"/>
    </row>
    <row r="231" spans="6:6" s="41" customFormat="1">
      <c r="F231" s="47"/>
    </row>
    <row r="232" spans="6:6" s="41" customFormat="1">
      <c r="F232" s="47"/>
    </row>
    <row r="233" spans="6:6" s="41" customFormat="1">
      <c r="F233" s="47"/>
    </row>
    <row r="234" spans="6:6" s="41" customFormat="1">
      <c r="F234" s="47"/>
    </row>
    <row r="235" spans="6:6" s="41" customFormat="1">
      <c r="F235" s="47"/>
    </row>
    <row r="236" spans="6:6" s="41" customFormat="1">
      <c r="F236" s="47"/>
    </row>
    <row r="237" spans="6:6" s="41" customFormat="1">
      <c r="F237" s="47"/>
    </row>
    <row r="238" spans="6:6" s="41" customFormat="1">
      <c r="F238" s="47"/>
    </row>
    <row r="239" spans="6:6" s="41" customFormat="1">
      <c r="F239" s="47"/>
    </row>
    <row r="240" spans="6:6" s="41" customFormat="1">
      <c r="F240" s="47"/>
    </row>
    <row r="241" spans="6:6" s="41" customFormat="1">
      <c r="F241" s="47"/>
    </row>
    <row r="242" spans="6:6" s="41" customFormat="1">
      <c r="F242" s="47"/>
    </row>
    <row r="243" spans="6:6" s="41" customFormat="1">
      <c r="F243" s="47"/>
    </row>
    <row r="244" spans="6:6" s="41" customFormat="1">
      <c r="F244" s="47"/>
    </row>
    <row r="245" spans="6:6" s="41" customFormat="1">
      <c r="F245" s="47"/>
    </row>
    <row r="246" spans="6:6" s="41" customFormat="1">
      <c r="F246" s="47"/>
    </row>
    <row r="247" spans="6:6" s="41" customFormat="1">
      <c r="F247" s="47"/>
    </row>
    <row r="248" spans="6:6" s="41" customFormat="1">
      <c r="F248" s="47"/>
    </row>
    <row r="249" spans="6:6" s="41" customFormat="1">
      <c r="F249" s="47"/>
    </row>
    <row r="250" spans="6:6" s="41" customFormat="1">
      <c r="F250" s="47"/>
    </row>
    <row r="251" spans="6:6" s="41" customFormat="1">
      <c r="F251" s="47"/>
    </row>
    <row r="252" spans="6:6" s="41" customFormat="1">
      <c r="F252" s="47"/>
    </row>
    <row r="253" spans="6:6" s="41" customFormat="1">
      <c r="F253" s="47"/>
    </row>
    <row r="254" spans="6:6" s="41" customFormat="1">
      <c r="F254" s="47"/>
    </row>
    <row r="255" spans="6:6" s="41" customFormat="1">
      <c r="F255" s="47"/>
    </row>
    <row r="256" spans="6:6" s="41" customFormat="1">
      <c r="F256" s="47"/>
    </row>
    <row r="257" spans="6:6" s="41" customFormat="1">
      <c r="F257" s="47"/>
    </row>
    <row r="258" spans="6:6" s="41" customFormat="1">
      <c r="F258" s="47"/>
    </row>
    <row r="259" spans="6:6" s="41" customFormat="1">
      <c r="F259" s="47"/>
    </row>
    <row r="260" spans="6:6" s="41" customFormat="1">
      <c r="F260" s="47"/>
    </row>
    <row r="261" spans="6:6" s="41" customFormat="1">
      <c r="F261" s="47"/>
    </row>
    <row r="262" spans="6:6" s="41" customFormat="1">
      <c r="F262" s="47"/>
    </row>
    <row r="263" spans="6:6" s="41" customFormat="1">
      <c r="F263" s="47"/>
    </row>
    <row r="264" spans="6:6" s="41" customFormat="1">
      <c r="F264" s="47"/>
    </row>
    <row r="265" spans="6:6" s="41" customFormat="1">
      <c r="F265" s="47"/>
    </row>
    <row r="266" spans="6:6" s="41" customFormat="1">
      <c r="F266" s="47"/>
    </row>
    <row r="267" spans="6:6" s="41" customFormat="1">
      <c r="F267" s="47"/>
    </row>
    <row r="268" spans="6:6" s="41" customFormat="1">
      <c r="F268" s="47"/>
    </row>
    <row r="269" spans="6:6" s="41" customFormat="1">
      <c r="F269" s="47"/>
    </row>
    <row r="270" spans="6:6" s="41" customFormat="1">
      <c r="F270" s="47"/>
    </row>
    <row r="271" spans="6:6" s="41" customFormat="1">
      <c r="F271" s="47"/>
    </row>
    <row r="272" spans="6:6" s="41" customFormat="1">
      <c r="F272" s="47"/>
    </row>
    <row r="273" spans="6:6" s="41" customFormat="1">
      <c r="F273" s="47"/>
    </row>
    <row r="274" spans="6:6" s="41" customFormat="1">
      <c r="F274" s="47"/>
    </row>
    <row r="275" spans="6:6" s="41" customFormat="1">
      <c r="F275" s="47"/>
    </row>
    <row r="276" spans="6:6" s="41" customFormat="1">
      <c r="F276" s="47"/>
    </row>
    <row r="277" spans="6:6" s="41" customFormat="1">
      <c r="F277" s="47"/>
    </row>
    <row r="278" spans="6:6" s="41" customFormat="1">
      <c r="F278" s="47"/>
    </row>
    <row r="279" spans="6:6" s="41" customFormat="1">
      <c r="F279" s="47"/>
    </row>
    <row r="280" spans="6:6" s="41" customFormat="1">
      <c r="F280" s="47"/>
    </row>
    <row r="281" spans="6:6" s="41" customFormat="1">
      <c r="F281" s="47"/>
    </row>
    <row r="282" spans="6:6" s="41" customFormat="1">
      <c r="F282" s="47"/>
    </row>
    <row r="283" spans="6:6" s="41" customFormat="1">
      <c r="F283" s="47"/>
    </row>
    <row r="284" spans="6:6" s="41" customFormat="1">
      <c r="F284" s="47"/>
    </row>
    <row r="285" spans="6:6" s="41" customFormat="1">
      <c r="F285" s="47"/>
    </row>
    <row r="286" spans="6:6" s="41" customFormat="1">
      <c r="F286" s="47"/>
    </row>
    <row r="287" spans="6:6" s="41" customFormat="1">
      <c r="F287" s="47"/>
    </row>
    <row r="288" spans="6:6" s="41" customFormat="1">
      <c r="F288" s="47"/>
    </row>
    <row r="289" spans="6:6" s="41" customFormat="1">
      <c r="F289" s="47"/>
    </row>
    <row r="290" spans="6:6" s="41" customFormat="1">
      <c r="F290" s="47"/>
    </row>
    <row r="291" spans="6:6" s="41" customFormat="1">
      <c r="F291" s="47"/>
    </row>
    <row r="292" spans="6:6" s="41" customFormat="1">
      <c r="F292" s="47"/>
    </row>
    <row r="293" spans="6:6" s="41" customFormat="1">
      <c r="F293" s="47"/>
    </row>
    <row r="294" spans="6:6" s="41" customFormat="1">
      <c r="F294" s="47"/>
    </row>
    <row r="295" spans="6:6" s="41" customFormat="1">
      <c r="F295" s="47"/>
    </row>
    <row r="296" spans="6:6" s="41" customFormat="1">
      <c r="F296" s="47"/>
    </row>
    <row r="297" spans="6:6" s="41" customFormat="1">
      <c r="F297" s="47"/>
    </row>
    <row r="298" spans="6:6" s="41" customFormat="1">
      <c r="F298" s="47"/>
    </row>
    <row r="299" spans="6:6" s="41" customFormat="1">
      <c r="F299" s="47"/>
    </row>
    <row r="300" spans="6:6" s="41" customFormat="1">
      <c r="F300" s="47"/>
    </row>
    <row r="301" spans="6:6" s="41" customFormat="1">
      <c r="F301" s="47"/>
    </row>
    <row r="302" spans="6:6" s="41" customFormat="1">
      <c r="F302" s="47"/>
    </row>
    <row r="303" spans="6:6" s="41" customFormat="1">
      <c r="F303" s="47"/>
    </row>
    <row r="304" spans="6:6" s="41" customFormat="1">
      <c r="F304" s="47"/>
    </row>
    <row r="305" spans="6:6" s="41" customFormat="1">
      <c r="F305" s="47"/>
    </row>
    <row r="306" spans="6:6" s="41" customFormat="1">
      <c r="F306" s="47"/>
    </row>
    <row r="307" spans="6:6" s="41" customFormat="1">
      <c r="F307" s="47"/>
    </row>
    <row r="308" spans="6:6" s="41" customFormat="1">
      <c r="F308" s="47"/>
    </row>
    <row r="309" spans="6:6" s="41" customFormat="1">
      <c r="F309" s="47"/>
    </row>
    <row r="310" spans="6:6" s="41" customFormat="1">
      <c r="F310" s="47"/>
    </row>
    <row r="311" spans="6:6" s="41" customFormat="1">
      <c r="F311" s="47"/>
    </row>
    <row r="312" spans="6:6" s="41" customFormat="1">
      <c r="F312" s="47"/>
    </row>
    <row r="313" spans="6:6" s="41" customFormat="1">
      <c r="F313" s="47"/>
    </row>
    <row r="314" spans="6:6" s="41" customFormat="1">
      <c r="F314" s="47"/>
    </row>
    <row r="315" spans="6:6" s="41" customFormat="1">
      <c r="F315" s="47"/>
    </row>
    <row r="316" spans="6:6" s="41" customFormat="1">
      <c r="F316" s="47"/>
    </row>
    <row r="317" spans="6:6" s="41" customFormat="1">
      <c r="F317" s="47"/>
    </row>
    <row r="318" spans="6:6" s="41" customFormat="1">
      <c r="F318" s="47"/>
    </row>
    <row r="319" spans="6:6" s="41" customFormat="1">
      <c r="F319" s="47"/>
    </row>
    <row r="320" spans="6:6" s="41" customFormat="1">
      <c r="F320" s="47"/>
    </row>
    <row r="321" spans="6:6" s="41" customFormat="1">
      <c r="F321" s="47"/>
    </row>
    <row r="322" spans="6:6" s="41" customFormat="1">
      <c r="F322" s="47"/>
    </row>
    <row r="323" spans="6:6" s="41" customFormat="1">
      <c r="F323" s="47"/>
    </row>
    <row r="324" spans="6:6" s="41" customFormat="1">
      <c r="F324" s="47"/>
    </row>
    <row r="325" spans="6:6" s="41" customFormat="1">
      <c r="F325" s="47"/>
    </row>
    <row r="326" spans="6:6" s="41" customFormat="1">
      <c r="F326" s="47"/>
    </row>
    <row r="327" spans="6:6" s="41" customFormat="1">
      <c r="F327" s="47"/>
    </row>
    <row r="328" spans="6:6" s="41" customFormat="1">
      <c r="F328" s="47"/>
    </row>
    <row r="329" spans="6:6" s="41" customFormat="1">
      <c r="F329" s="47"/>
    </row>
    <row r="330" spans="6:6" s="41" customFormat="1">
      <c r="F330" s="47"/>
    </row>
    <row r="331" spans="6:6" s="41" customFormat="1">
      <c r="F331" s="47"/>
    </row>
    <row r="332" spans="6:6" s="41" customFormat="1">
      <c r="F332" s="47"/>
    </row>
    <row r="333" spans="6:6" s="41" customFormat="1">
      <c r="F333" s="47"/>
    </row>
    <row r="334" spans="6:6" s="41" customFormat="1">
      <c r="F334" s="47"/>
    </row>
    <row r="335" spans="6:6" s="41" customFormat="1">
      <c r="F335" s="47"/>
    </row>
    <row r="336" spans="6:6" s="41" customFormat="1">
      <c r="F336" s="47"/>
    </row>
    <row r="337" spans="6:6" s="41" customFormat="1">
      <c r="F337" s="47"/>
    </row>
    <row r="338" spans="6:6" s="41" customFormat="1">
      <c r="F338" s="47"/>
    </row>
    <row r="339" spans="6:6" s="41" customFormat="1">
      <c r="F339" s="47"/>
    </row>
    <row r="340" spans="6:6" s="41" customFormat="1">
      <c r="F340" s="47"/>
    </row>
    <row r="341" spans="6:6" s="41" customFormat="1">
      <c r="F341" s="47"/>
    </row>
    <row r="342" spans="6:6" s="41" customFormat="1">
      <c r="F342" s="47"/>
    </row>
    <row r="343" spans="6:6" s="41" customFormat="1">
      <c r="F343" s="47"/>
    </row>
    <row r="344" spans="6:6" s="41" customFormat="1">
      <c r="F344" s="47"/>
    </row>
    <row r="345" spans="6:6" s="41" customFormat="1">
      <c r="F345" s="47"/>
    </row>
    <row r="346" spans="6:6" s="41" customFormat="1">
      <c r="F346" s="47"/>
    </row>
    <row r="347" spans="6:6" s="41" customFormat="1">
      <c r="F347" s="47"/>
    </row>
    <row r="348" spans="6:6" s="41" customFormat="1">
      <c r="F348" s="47"/>
    </row>
    <row r="349" spans="6:6" s="41" customFormat="1">
      <c r="F349" s="47"/>
    </row>
    <row r="350" spans="6:6" s="41" customFormat="1">
      <c r="F350" s="47"/>
    </row>
    <row r="351" spans="6:6" s="41" customFormat="1">
      <c r="F351" s="47"/>
    </row>
    <row r="352" spans="6:6" s="41" customFormat="1">
      <c r="F352" s="47"/>
    </row>
    <row r="353" spans="6:6" s="41" customFormat="1">
      <c r="F353" s="47"/>
    </row>
    <row r="354" spans="6:6" s="41" customFormat="1">
      <c r="F354" s="47"/>
    </row>
    <row r="355" spans="6:6" s="41" customFormat="1">
      <c r="F355" s="47"/>
    </row>
    <row r="356" spans="6:6" s="41" customFormat="1">
      <c r="F356" s="47"/>
    </row>
    <row r="357" spans="6:6" s="41" customFormat="1">
      <c r="F357" s="47"/>
    </row>
    <row r="358" spans="6:6" s="41" customFormat="1">
      <c r="F358" s="47"/>
    </row>
    <row r="359" spans="6:6" s="41" customFormat="1">
      <c r="F359" s="47"/>
    </row>
    <row r="360" spans="6:6" s="41" customFormat="1">
      <c r="F360" s="47"/>
    </row>
    <row r="361" spans="6:6" s="41" customFormat="1">
      <c r="F361" s="47"/>
    </row>
    <row r="362" spans="6:6" s="41" customFormat="1">
      <c r="F362" s="47"/>
    </row>
    <row r="363" spans="6:6" s="41" customFormat="1">
      <c r="F363" s="47"/>
    </row>
    <row r="364" spans="6:6" s="41" customFormat="1">
      <c r="F364" s="47"/>
    </row>
    <row r="365" spans="6:6" s="41" customFormat="1">
      <c r="F365" s="47"/>
    </row>
    <row r="366" spans="6:6" s="41" customFormat="1">
      <c r="F366" s="47"/>
    </row>
    <row r="367" spans="6:6" s="41" customFormat="1">
      <c r="F367" s="47"/>
    </row>
    <row r="368" spans="6:6" s="41" customFormat="1">
      <c r="F368" s="47"/>
    </row>
    <row r="369" spans="6:6" s="41" customFormat="1">
      <c r="F369" s="47"/>
    </row>
    <row r="370" spans="6:6" s="41" customFormat="1">
      <c r="F370" s="47"/>
    </row>
    <row r="371" spans="6:6" s="41" customFormat="1">
      <c r="F371" s="47"/>
    </row>
    <row r="372" spans="6:6" s="41" customFormat="1">
      <c r="F372" s="47"/>
    </row>
    <row r="373" spans="6:6" s="41" customFormat="1">
      <c r="F373" s="47"/>
    </row>
    <row r="374" spans="6:6" s="41" customFormat="1">
      <c r="F374" s="47"/>
    </row>
    <row r="375" spans="6:6" s="41" customFormat="1">
      <c r="F375" s="47"/>
    </row>
    <row r="376" spans="6:6" s="41" customFormat="1">
      <c r="F376" s="47"/>
    </row>
    <row r="377" spans="6:6" s="41" customFormat="1">
      <c r="F377" s="47"/>
    </row>
    <row r="378" spans="6:6" s="41" customFormat="1">
      <c r="F378" s="47"/>
    </row>
    <row r="379" spans="6:6" s="41" customFormat="1">
      <c r="F379" s="47"/>
    </row>
    <row r="380" spans="6:6" s="41" customFormat="1">
      <c r="F380" s="47"/>
    </row>
    <row r="381" spans="6:6" s="41" customFormat="1">
      <c r="F381" s="47"/>
    </row>
    <row r="382" spans="6:6" s="41" customFormat="1">
      <c r="F382" s="47"/>
    </row>
    <row r="383" spans="6:6" s="41" customFormat="1">
      <c r="F383" s="47"/>
    </row>
    <row r="384" spans="6:6" s="41" customFormat="1">
      <c r="F384" s="47"/>
    </row>
    <row r="385" spans="6:6" s="41" customFormat="1">
      <c r="F385" s="47"/>
    </row>
    <row r="386" spans="6:6" s="41" customFormat="1">
      <c r="F386" s="47"/>
    </row>
    <row r="387" spans="6:6" s="41" customFormat="1">
      <c r="F387" s="47"/>
    </row>
    <row r="388" spans="6:6" s="41" customFormat="1">
      <c r="F388" s="47"/>
    </row>
    <row r="389" spans="6:6" s="41" customFormat="1">
      <c r="F389" s="47"/>
    </row>
    <row r="390" spans="6:6" s="41" customFormat="1">
      <c r="F390" s="47"/>
    </row>
    <row r="391" spans="6:6" s="41" customFormat="1">
      <c r="F391" s="47"/>
    </row>
    <row r="392" spans="6:6" s="41" customFormat="1">
      <c r="F392" s="47"/>
    </row>
    <row r="393" spans="6:6" s="41" customFormat="1">
      <c r="F393" s="47"/>
    </row>
    <row r="394" spans="6:6" s="41" customFormat="1">
      <c r="F394" s="47"/>
    </row>
    <row r="395" spans="6:6" s="41" customFormat="1">
      <c r="F395" s="47"/>
    </row>
    <row r="396" spans="6:6" s="41" customFormat="1">
      <c r="F396" s="47"/>
    </row>
    <row r="397" spans="6:6" s="41" customFormat="1">
      <c r="F397" s="47"/>
    </row>
    <row r="398" spans="6:6" s="41" customFormat="1">
      <c r="F398" s="47"/>
    </row>
    <row r="399" spans="6:6" s="41" customFormat="1">
      <c r="F399" s="47"/>
    </row>
    <row r="400" spans="6:6" s="41" customFormat="1">
      <c r="F400" s="47"/>
    </row>
    <row r="401" spans="6:6" s="41" customFormat="1">
      <c r="F401" s="47"/>
    </row>
    <row r="402" spans="6:6" s="41" customFormat="1">
      <c r="F402" s="47"/>
    </row>
    <row r="403" spans="6:6" s="41" customFormat="1">
      <c r="F403" s="47"/>
    </row>
    <row r="404" spans="6:6" s="41" customFormat="1">
      <c r="F404" s="47"/>
    </row>
    <row r="405" spans="6:6" s="41" customFormat="1">
      <c r="F405" s="47"/>
    </row>
    <row r="406" spans="6:6" s="41" customFormat="1">
      <c r="F406" s="47"/>
    </row>
    <row r="407" spans="6:6" s="41" customFormat="1">
      <c r="F407" s="47"/>
    </row>
    <row r="408" spans="6:6" s="41" customFormat="1">
      <c r="F408" s="47"/>
    </row>
    <row r="409" spans="6:6" s="41" customFormat="1">
      <c r="F409" s="47"/>
    </row>
    <row r="410" spans="6:6" s="41" customFormat="1">
      <c r="F410" s="47"/>
    </row>
    <row r="411" spans="6:6" s="41" customFormat="1">
      <c r="F411" s="47"/>
    </row>
    <row r="412" spans="6:6" s="41" customFormat="1">
      <c r="F412" s="47"/>
    </row>
    <row r="413" spans="6:6" s="41" customFormat="1">
      <c r="F413" s="47"/>
    </row>
    <row r="414" spans="6:6" s="41" customFormat="1">
      <c r="F414" s="47"/>
    </row>
    <row r="415" spans="6:6" s="41" customFormat="1">
      <c r="F415" s="47"/>
    </row>
    <row r="416" spans="6:6" s="41" customFormat="1">
      <c r="F416" s="47"/>
    </row>
    <row r="417" spans="6:6" s="41" customFormat="1">
      <c r="F417" s="47"/>
    </row>
    <row r="418" spans="6:6" s="41" customFormat="1">
      <c r="F418" s="47"/>
    </row>
    <row r="419" spans="6:6" s="41" customFormat="1">
      <c r="F419" s="47"/>
    </row>
    <row r="420" spans="6:6" s="41" customFormat="1">
      <c r="F420" s="47"/>
    </row>
    <row r="421" spans="6:6" s="41" customFormat="1">
      <c r="F421" s="47"/>
    </row>
    <row r="422" spans="6:6" s="41" customFormat="1">
      <c r="F422" s="47"/>
    </row>
    <row r="423" spans="6:6" s="41" customFormat="1">
      <c r="F423" s="47"/>
    </row>
    <row r="424" spans="6:6" s="41" customFormat="1">
      <c r="F424" s="47"/>
    </row>
    <row r="425" spans="6:6" s="41" customFormat="1">
      <c r="F425" s="47"/>
    </row>
    <row r="426" spans="6:6" s="41" customFormat="1">
      <c r="F426" s="47"/>
    </row>
  </sheetData>
  <mergeCells count="62">
    <mergeCell ref="A30:J30"/>
    <mergeCell ref="A31:K31"/>
    <mergeCell ref="F22:F25"/>
    <mergeCell ref="G22:G25"/>
    <mergeCell ref="J25:K25"/>
    <mergeCell ref="A26:A29"/>
    <mergeCell ref="B26:B29"/>
    <mergeCell ref="C26:C29"/>
    <mergeCell ref="D26:D29"/>
    <mergeCell ref="E26:E29"/>
    <mergeCell ref="F26:F29"/>
    <mergeCell ref="A22:A25"/>
    <mergeCell ref="B22:B25"/>
    <mergeCell ref="C22:C25"/>
    <mergeCell ref="D22:D25"/>
    <mergeCell ref="E22:E25"/>
    <mergeCell ref="G26:G29"/>
    <mergeCell ref="J29:K29"/>
    <mergeCell ref="A17:K17"/>
    <mergeCell ref="A18:A21"/>
    <mergeCell ref="B18:B21"/>
    <mergeCell ref="C18:C21"/>
    <mergeCell ref="D18:D21"/>
    <mergeCell ref="E18:E21"/>
    <mergeCell ref="F18:F21"/>
    <mergeCell ref="G18:G21"/>
    <mergeCell ref="J21:K21"/>
    <mergeCell ref="A13:A16"/>
    <mergeCell ref="B13:B16"/>
    <mergeCell ref="C13:C16"/>
    <mergeCell ref="D13:D16"/>
    <mergeCell ref="E13:E16"/>
    <mergeCell ref="F9:F12"/>
    <mergeCell ref="G9:G12"/>
    <mergeCell ref="J12:K12"/>
    <mergeCell ref="F13:F16"/>
    <mergeCell ref="G13:G16"/>
    <mergeCell ref="J16:K16"/>
    <mergeCell ref="A9:A12"/>
    <mergeCell ref="B9:B12"/>
    <mergeCell ref="C9:C12"/>
    <mergeCell ref="D9:D12"/>
    <mergeCell ref="E9:E12"/>
    <mergeCell ref="F6:F8"/>
    <mergeCell ref="G6:G8"/>
    <mergeCell ref="A6:A8"/>
    <mergeCell ref="B6:B8"/>
    <mergeCell ref="C6:C8"/>
    <mergeCell ref="D6:D8"/>
    <mergeCell ref="E6:E8"/>
    <mergeCell ref="A4:K4"/>
    <mergeCell ref="A1:K1"/>
    <mergeCell ref="A2:B2"/>
    <mergeCell ref="C2:D2"/>
    <mergeCell ref="E2:F2"/>
    <mergeCell ref="G2:H2"/>
    <mergeCell ref="J2:K2"/>
    <mergeCell ref="A3:B3"/>
    <mergeCell ref="C3:D3"/>
    <mergeCell ref="E3:F3"/>
    <mergeCell ref="G3:H3"/>
    <mergeCell ref="J3:K3"/>
  </mergeCells>
  <phoneticPr fontId="22" type="noConversion"/>
  <pageMargins left="0.35433070866141736" right="0.27559055118110237" top="0.74803149606299213" bottom="0.74803149606299213" header="0.31496062992125984" footer="0.31496062992125984"/>
  <pageSetup paperSize="9" scale="96" orientation="portrait" r:id="rId1"/>
  <headerFooter>
    <oddFooter>&amp;L制单：&amp;"-,常规"&amp;11
日期：&amp;C  装箱人：
装箱日期：</oddFooter>
  </headerFooter>
</worksheet>
</file>

<file path=xl/worksheets/sheet6.xml><?xml version="1.0" encoding="utf-8"?>
<worksheet xmlns="http://schemas.openxmlformats.org/spreadsheetml/2006/main" xmlns:r="http://schemas.openxmlformats.org/officeDocument/2006/relationships">
  <sheetPr>
    <tabColor rgb="FF7030A0"/>
  </sheetPr>
  <dimension ref="A1:J47"/>
  <sheetViews>
    <sheetView view="pageBreakPreview" zoomScaleSheetLayoutView="100" workbookViewId="0">
      <selection activeCell="C2" sqref="C2:D2"/>
    </sheetView>
  </sheetViews>
  <sheetFormatPr defaultRowHeight="20.100000000000001" customHeight="1"/>
  <cols>
    <col min="1" max="1" width="9" style="201"/>
    <col min="2" max="2" width="10.375" style="222" customWidth="1"/>
    <col min="3" max="3" width="14" style="222" customWidth="1"/>
    <col min="4" max="4" width="10.5" style="201" customWidth="1"/>
    <col min="5" max="5" width="6.25" style="201" customWidth="1"/>
    <col min="6" max="6" width="7.75" style="201" customWidth="1"/>
    <col min="7" max="7" width="8.625" style="201" customWidth="1"/>
    <col min="8" max="8" width="10" style="201" customWidth="1"/>
    <col min="9" max="9" width="7.625" style="201" customWidth="1"/>
    <col min="10" max="10" width="6.625" style="201" customWidth="1"/>
    <col min="11" max="16384" width="9" style="201"/>
  </cols>
  <sheetData>
    <row r="1" spans="1:10" ht="20.100000000000001" customHeight="1">
      <c r="A1" s="390" t="s">
        <v>452</v>
      </c>
      <c r="B1" s="390"/>
      <c r="C1" s="390"/>
      <c r="D1" s="390"/>
      <c r="E1" s="390"/>
      <c r="F1" s="390"/>
      <c r="G1" s="390"/>
      <c r="H1" s="390"/>
      <c r="I1" s="390"/>
      <c r="J1" s="390"/>
    </row>
    <row r="2" spans="1:10" ht="20.100000000000001" customHeight="1">
      <c r="A2" s="234" t="s">
        <v>453</v>
      </c>
      <c r="B2" s="389" t="str">
        <f>吸塑!D4</f>
        <v>刘万兴</v>
      </c>
      <c r="C2" s="389"/>
      <c r="D2" s="233" t="s">
        <v>454</v>
      </c>
      <c r="E2" s="389" t="str">
        <f>吸塑!D3</f>
        <v>S400374221</v>
      </c>
      <c r="F2" s="389"/>
      <c r="G2" s="389"/>
      <c r="H2" s="233" t="s">
        <v>455</v>
      </c>
      <c r="I2" s="388">
        <f>柜转!I2</f>
        <v>0</v>
      </c>
      <c r="J2" s="388"/>
    </row>
    <row r="3" spans="1:10" ht="20.100000000000001" customHeight="1">
      <c r="A3" s="233" t="s">
        <v>456</v>
      </c>
      <c r="B3" s="389" t="str">
        <f>吸塑!N3</f>
        <v>左岸都市II</v>
      </c>
      <c r="C3" s="389"/>
      <c r="D3" s="233" t="s">
        <v>457</v>
      </c>
      <c r="E3" s="389">
        <f>吸塑!D5</f>
        <v>0</v>
      </c>
      <c r="F3" s="389"/>
      <c r="G3" s="389"/>
      <c r="H3" s="233" t="s">
        <v>458</v>
      </c>
      <c r="I3" s="388">
        <f>柜转!I3</f>
        <v>0</v>
      </c>
      <c r="J3" s="388"/>
    </row>
    <row r="4" spans="1:10" ht="20.100000000000001" customHeight="1">
      <c r="A4" s="233" t="s">
        <v>459</v>
      </c>
      <c r="B4" s="579" t="str">
        <f>吸塑!X4</f>
        <v>天津</v>
      </c>
      <c r="C4" s="579"/>
      <c r="D4" s="235" t="s">
        <v>460</v>
      </c>
      <c r="E4" s="576">
        <f>吸塑!X5</f>
        <v>0</v>
      </c>
      <c r="F4" s="577"/>
      <c r="G4" s="578"/>
      <c r="H4" s="233" t="s">
        <v>461</v>
      </c>
      <c r="I4" s="388" t="str">
        <f>吸塑!X3</f>
        <v>2017-</v>
      </c>
      <c r="J4" s="388"/>
    </row>
    <row r="5" spans="1:10" ht="20.100000000000001" customHeight="1">
      <c r="A5" s="233" t="s">
        <v>462</v>
      </c>
      <c r="B5" s="233" t="s">
        <v>463</v>
      </c>
      <c r="C5" s="233" t="s">
        <v>464</v>
      </c>
      <c r="D5" s="233" t="s">
        <v>465</v>
      </c>
      <c r="E5" s="233" t="s">
        <v>466</v>
      </c>
      <c r="F5" s="233" t="s">
        <v>467</v>
      </c>
      <c r="G5" s="233" t="s">
        <v>468</v>
      </c>
      <c r="H5" s="254" t="s">
        <v>550</v>
      </c>
      <c r="I5" s="389" t="s">
        <v>551</v>
      </c>
      <c r="J5" s="389"/>
    </row>
    <row r="6" spans="1:10" ht="20.100000000000001" customHeight="1">
      <c r="A6" s="233" t="s">
        <v>469</v>
      </c>
      <c r="B6" s="389"/>
      <c r="C6" s="389"/>
      <c r="D6" s="233" t="s">
        <v>470</v>
      </c>
      <c r="E6" s="389"/>
      <c r="F6" s="389"/>
      <c r="G6" s="389"/>
      <c r="H6" s="233" t="s">
        <v>471</v>
      </c>
      <c r="I6" s="389">
        <f>柜转!I6</f>
        <v>0</v>
      </c>
      <c r="J6" s="389"/>
    </row>
    <row r="7" spans="1:10" ht="20.100000000000001" customHeight="1">
      <c r="A7" s="233" t="s">
        <v>472</v>
      </c>
      <c r="B7" s="233" t="s">
        <v>473</v>
      </c>
      <c r="C7" s="233" t="s">
        <v>474</v>
      </c>
      <c r="D7" s="233" t="s">
        <v>475</v>
      </c>
      <c r="E7" s="233" t="s">
        <v>476</v>
      </c>
      <c r="F7" s="233" t="s">
        <v>455</v>
      </c>
      <c r="G7" s="233" t="s">
        <v>477</v>
      </c>
      <c r="H7" s="233" t="s">
        <v>478</v>
      </c>
      <c r="I7" s="233" t="s">
        <v>479</v>
      </c>
      <c r="J7" s="233" t="s">
        <v>480</v>
      </c>
    </row>
    <row r="8" spans="1:10" ht="20.100000000000001" customHeight="1">
      <c r="A8" s="233">
        <v>1</v>
      </c>
      <c r="B8" s="386" t="s">
        <v>481</v>
      </c>
      <c r="C8" s="232" t="s">
        <v>482</v>
      </c>
      <c r="D8" s="233"/>
      <c r="E8" s="233" t="s">
        <v>483</v>
      </c>
      <c r="F8" s="233"/>
      <c r="G8" s="233"/>
      <c r="H8" s="233"/>
      <c r="I8" s="233"/>
      <c r="J8" s="210"/>
    </row>
    <row r="9" spans="1:10" ht="20.100000000000001" customHeight="1">
      <c r="A9" s="233">
        <v>2</v>
      </c>
      <c r="B9" s="386"/>
      <c r="C9" s="232" t="s">
        <v>484</v>
      </c>
      <c r="D9" s="233"/>
      <c r="E9" s="233" t="s">
        <v>483</v>
      </c>
      <c r="F9" s="233"/>
      <c r="G9" s="233"/>
      <c r="H9" s="233"/>
      <c r="I9" s="233"/>
      <c r="J9" s="210"/>
    </row>
    <row r="10" spans="1:10" ht="20.100000000000001" customHeight="1">
      <c r="A10" s="233">
        <v>3</v>
      </c>
      <c r="B10" s="386"/>
      <c r="C10" s="211" t="s">
        <v>486</v>
      </c>
      <c r="D10" s="233"/>
      <c r="E10" s="233" t="s">
        <v>483</v>
      </c>
      <c r="F10" s="233"/>
      <c r="G10" s="233"/>
      <c r="H10" s="233"/>
      <c r="I10" s="233"/>
      <c r="J10" s="210"/>
    </row>
    <row r="11" spans="1:10" ht="20.100000000000001" customHeight="1">
      <c r="A11" s="233">
        <v>4</v>
      </c>
      <c r="B11" s="386" t="s">
        <v>487</v>
      </c>
      <c r="C11" s="232" t="s">
        <v>482</v>
      </c>
      <c r="D11" s="233"/>
      <c r="E11" s="233" t="s">
        <v>483</v>
      </c>
      <c r="F11" s="233"/>
      <c r="G11" s="233"/>
      <c r="H11" s="233"/>
      <c r="I11" s="233"/>
      <c r="J11" s="210"/>
    </row>
    <row r="12" spans="1:10" ht="20.100000000000001" customHeight="1">
      <c r="A12" s="233">
        <v>5</v>
      </c>
      <c r="B12" s="386"/>
      <c r="C12" s="232" t="s">
        <v>484</v>
      </c>
      <c r="D12" s="233"/>
      <c r="E12" s="233" t="s">
        <v>483</v>
      </c>
      <c r="F12" s="233"/>
      <c r="G12" s="233"/>
      <c r="H12" s="233"/>
      <c r="I12" s="233"/>
      <c r="J12" s="210"/>
    </row>
    <row r="13" spans="1:10" ht="20.100000000000001" customHeight="1">
      <c r="A13" s="233">
        <v>6</v>
      </c>
      <c r="B13" s="386"/>
      <c r="C13" s="211" t="s">
        <v>489</v>
      </c>
      <c r="D13" s="233"/>
      <c r="E13" s="233" t="s">
        <v>483</v>
      </c>
      <c r="F13" s="233"/>
      <c r="G13" s="233"/>
      <c r="H13" s="233"/>
      <c r="I13" s="233"/>
      <c r="J13" s="210"/>
    </row>
    <row r="14" spans="1:10" ht="20.100000000000001" customHeight="1">
      <c r="A14" s="272">
        <v>7</v>
      </c>
      <c r="B14" s="273" t="s">
        <v>578</v>
      </c>
      <c r="C14" s="211" t="s">
        <v>579</v>
      </c>
      <c r="D14" s="272"/>
      <c r="E14" s="272" t="s">
        <v>580</v>
      </c>
      <c r="F14" s="272"/>
      <c r="G14" s="272"/>
      <c r="H14" s="272"/>
      <c r="I14" s="272"/>
      <c r="J14" s="210"/>
    </row>
    <row r="15" spans="1:10" ht="20.100000000000001" customHeight="1">
      <c r="A15" s="272">
        <v>8</v>
      </c>
      <c r="B15" s="386" t="s">
        <v>490</v>
      </c>
      <c r="C15" s="232" t="s">
        <v>491</v>
      </c>
      <c r="D15" s="233"/>
      <c r="E15" s="233" t="s">
        <v>483</v>
      </c>
      <c r="F15" s="233"/>
      <c r="G15" s="233"/>
      <c r="H15" s="233"/>
      <c r="I15" s="233"/>
      <c r="J15" s="210"/>
    </row>
    <row r="16" spans="1:10" ht="20.100000000000001" customHeight="1">
      <c r="A16" s="272">
        <v>9</v>
      </c>
      <c r="B16" s="386"/>
      <c r="C16" s="232" t="s">
        <v>492</v>
      </c>
      <c r="D16" s="233"/>
      <c r="E16" s="233" t="s">
        <v>483</v>
      </c>
      <c r="F16" s="233"/>
      <c r="G16" s="233"/>
      <c r="H16" s="233"/>
      <c r="I16" s="233"/>
      <c r="J16" s="210"/>
    </row>
    <row r="17" spans="1:10" ht="20.100000000000001" customHeight="1">
      <c r="A17" s="272">
        <v>10</v>
      </c>
      <c r="B17" s="386" t="s">
        <v>493</v>
      </c>
      <c r="C17" s="232" t="s">
        <v>494</v>
      </c>
      <c r="D17" s="233">
        <f>吸塑!C28</f>
        <v>72</v>
      </c>
      <c r="E17" s="233" t="s">
        <v>483</v>
      </c>
      <c r="F17" s="233"/>
      <c r="G17" s="233"/>
      <c r="H17" s="233"/>
      <c r="I17" s="233"/>
      <c r="J17" s="210"/>
    </row>
    <row r="18" spans="1:10" ht="20.100000000000001" customHeight="1">
      <c r="A18" s="272">
        <v>11</v>
      </c>
      <c r="B18" s="386"/>
      <c r="C18" s="232" t="s">
        <v>495</v>
      </c>
      <c r="D18" s="233">
        <f>D17</f>
        <v>72</v>
      </c>
      <c r="E18" s="233" t="s">
        <v>483</v>
      </c>
      <c r="F18" s="233"/>
      <c r="G18" s="233"/>
      <c r="H18" s="233"/>
      <c r="I18" s="233"/>
      <c r="J18" s="210"/>
    </row>
    <row r="19" spans="1:10" ht="20.100000000000001" customHeight="1">
      <c r="A19" s="272">
        <v>12</v>
      </c>
      <c r="B19" s="386"/>
      <c r="C19" s="232" t="s">
        <v>496</v>
      </c>
      <c r="D19" s="233">
        <f>D17</f>
        <v>72</v>
      </c>
      <c r="E19" s="233" t="s">
        <v>483</v>
      </c>
      <c r="F19" s="233"/>
      <c r="G19" s="233"/>
      <c r="H19" s="233"/>
      <c r="I19" s="233"/>
      <c r="J19" s="210"/>
    </row>
    <row r="20" spans="1:10" ht="20.100000000000001" customHeight="1">
      <c r="A20" s="272">
        <v>13</v>
      </c>
      <c r="B20" s="386"/>
      <c r="C20" s="232" t="s">
        <v>497</v>
      </c>
      <c r="D20" s="233"/>
      <c r="E20" s="233" t="s">
        <v>483</v>
      </c>
      <c r="F20" s="233"/>
      <c r="G20" s="233"/>
      <c r="H20" s="233"/>
      <c r="I20" s="233"/>
      <c r="J20" s="210"/>
    </row>
    <row r="21" spans="1:10" ht="20.100000000000001" customHeight="1">
      <c r="A21" s="272">
        <v>14</v>
      </c>
      <c r="B21" s="386" t="s">
        <v>498</v>
      </c>
      <c r="C21" s="232" t="s">
        <v>499</v>
      </c>
      <c r="D21" s="233"/>
      <c r="E21" s="233" t="s">
        <v>500</v>
      </c>
      <c r="F21" s="233"/>
      <c r="G21" s="233"/>
      <c r="H21" s="233"/>
      <c r="I21" s="233"/>
      <c r="J21" s="210"/>
    </row>
    <row r="22" spans="1:10" ht="20.100000000000001" customHeight="1">
      <c r="A22" s="272">
        <v>15</v>
      </c>
      <c r="B22" s="386"/>
      <c r="C22" s="232" t="s">
        <v>501</v>
      </c>
      <c r="D22" s="233" t="e">
        <f>吸塑!V28</f>
        <v>#VALUE!</v>
      </c>
      <c r="E22" s="233" t="s">
        <v>502</v>
      </c>
      <c r="F22" s="233"/>
      <c r="G22" s="233"/>
      <c r="H22" s="233"/>
      <c r="I22" s="233"/>
      <c r="J22" s="210"/>
    </row>
    <row r="23" spans="1:10" ht="20.100000000000001" customHeight="1">
      <c r="A23" s="272">
        <v>16</v>
      </c>
      <c r="B23" s="386"/>
      <c r="C23" s="212" t="s">
        <v>503</v>
      </c>
      <c r="D23" s="233"/>
      <c r="E23" s="233" t="s">
        <v>504</v>
      </c>
      <c r="F23" s="233"/>
      <c r="G23" s="233"/>
      <c r="H23" s="233"/>
      <c r="I23" s="233"/>
      <c r="J23" s="210"/>
    </row>
    <row r="24" spans="1:10" ht="20.100000000000001" customHeight="1">
      <c r="A24" s="272">
        <v>17</v>
      </c>
      <c r="B24" s="385" t="s">
        <v>505</v>
      </c>
      <c r="C24" s="213" t="s">
        <v>506</v>
      </c>
      <c r="D24" s="239"/>
      <c r="E24" s="233" t="s">
        <v>502</v>
      </c>
      <c r="F24" s="233"/>
      <c r="G24" s="233"/>
      <c r="H24" s="233"/>
      <c r="I24" s="233"/>
      <c r="J24" s="210"/>
    </row>
    <row r="25" spans="1:10" ht="20.100000000000001" customHeight="1">
      <c r="A25" s="272">
        <v>18</v>
      </c>
      <c r="B25" s="385"/>
      <c r="C25" s="213" t="s">
        <v>507</v>
      </c>
      <c r="D25" s="239"/>
      <c r="E25" s="233" t="s">
        <v>502</v>
      </c>
      <c r="F25" s="233"/>
      <c r="G25" s="233"/>
      <c r="H25" s="233"/>
      <c r="I25" s="233"/>
      <c r="J25" s="210"/>
    </row>
    <row r="26" spans="1:10" s="238" customFormat="1" ht="20.100000000000001" customHeight="1">
      <c r="A26" s="272">
        <v>19</v>
      </c>
      <c r="B26" s="574" t="s">
        <v>538</v>
      </c>
      <c r="C26" s="213" t="s">
        <v>539</v>
      </c>
      <c r="D26" s="239"/>
      <c r="E26" s="233" t="s">
        <v>540</v>
      </c>
      <c r="F26" s="236"/>
      <c r="G26" s="236"/>
      <c r="H26" s="236"/>
      <c r="I26" s="236"/>
      <c r="J26" s="237"/>
    </row>
    <row r="27" spans="1:10" s="238" customFormat="1" ht="20.100000000000001" customHeight="1">
      <c r="A27" s="272">
        <v>20</v>
      </c>
      <c r="B27" s="575"/>
      <c r="C27" s="213" t="s">
        <v>541</v>
      </c>
      <c r="D27" s="239"/>
      <c r="E27" s="233" t="s">
        <v>540</v>
      </c>
      <c r="F27" s="236"/>
      <c r="G27" s="236"/>
      <c r="H27" s="236"/>
      <c r="I27" s="236"/>
      <c r="J27" s="237"/>
    </row>
    <row r="28" spans="1:10" ht="20.100000000000001" customHeight="1">
      <c r="A28" s="272">
        <v>21</v>
      </c>
      <c r="B28" s="211" t="s">
        <v>508</v>
      </c>
      <c r="C28" s="213" t="s">
        <v>509</v>
      </c>
      <c r="D28" s="233">
        <f>D17</f>
        <v>72</v>
      </c>
      <c r="E28" s="233" t="s">
        <v>483</v>
      </c>
      <c r="F28" s="233"/>
      <c r="G28" s="233"/>
      <c r="H28" s="233"/>
      <c r="I28" s="233"/>
      <c r="J28" s="210"/>
    </row>
    <row r="29" spans="1:10" ht="20.100000000000001" customHeight="1">
      <c r="A29" s="214"/>
      <c r="B29" s="214"/>
      <c r="C29" s="215"/>
      <c r="D29" s="214"/>
      <c r="E29" s="214"/>
      <c r="F29" s="214"/>
      <c r="G29" s="214"/>
      <c r="H29" s="214"/>
      <c r="I29" s="214"/>
      <c r="J29" s="216"/>
    </row>
    <row r="30" spans="1:10" ht="20.100000000000001" customHeight="1">
      <c r="A30" s="214"/>
      <c r="B30" s="214"/>
      <c r="C30" s="217"/>
      <c r="D30" s="214"/>
      <c r="E30" s="214"/>
      <c r="F30" s="214"/>
      <c r="G30" s="214"/>
      <c r="H30" s="214"/>
      <c r="I30" s="214"/>
      <c r="J30" s="216"/>
    </row>
    <row r="31" spans="1:10" ht="20.100000000000001" customHeight="1">
      <c r="A31" s="214"/>
      <c r="B31" s="214"/>
      <c r="C31" s="218"/>
      <c r="D31" s="214"/>
      <c r="E31" s="214"/>
      <c r="F31" s="214"/>
      <c r="G31" s="214"/>
      <c r="H31" s="214"/>
      <c r="I31" s="214"/>
      <c r="J31" s="216"/>
    </row>
    <row r="32" spans="1:10" ht="20.100000000000001" customHeight="1">
      <c r="A32" s="214"/>
      <c r="B32" s="214"/>
      <c r="C32" s="218"/>
      <c r="D32" s="214"/>
      <c r="E32" s="214"/>
      <c r="F32" s="214"/>
      <c r="G32" s="214"/>
      <c r="H32" s="214"/>
      <c r="I32" s="214"/>
      <c r="J32" s="216"/>
    </row>
    <row r="33" spans="1:10" ht="20.100000000000001" customHeight="1">
      <c r="A33" s="214"/>
      <c r="B33" s="214"/>
      <c r="C33" s="214"/>
      <c r="D33" s="214"/>
      <c r="E33" s="214"/>
      <c r="F33" s="214"/>
      <c r="G33" s="214"/>
      <c r="H33" s="214"/>
      <c r="I33" s="214"/>
      <c r="J33" s="216"/>
    </row>
    <row r="34" spans="1:10" ht="20.100000000000001" customHeight="1">
      <c r="A34" s="214"/>
      <c r="B34" s="214"/>
      <c r="C34" s="214"/>
      <c r="D34" s="214"/>
      <c r="E34" s="214"/>
      <c r="F34" s="214"/>
      <c r="G34" s="214"/>
      <c r="H34" s="214"/>
      <c r="I34" s="214"/>
      <c r="J34" s="216"/>
    </row>
    <row r="35" spans="1:10" ht="20.100000000000001" customHeight="1">
      <c r="A35" s="214"/>
      <c r="B35" s="214"/>
      <c r="C35" s="214"/>
      <c r="D35" s="214"/>
      <c r="E35" s="214"/>
      <c r="F35" s="214"/>
      <c r="G35" s="214"/>
      <c r="H35" s="214"/>
      <c r="I35" s="214"/>
      <c r="J35" s="216"/>
    </row>
    <row r="36" spans="1:10" ht="20.100000000000001" customHeight="1">
      <c r="A36" s="214"/>
      <c r="B36" s="214"/>
      <c r="C36" s="214"/>
      <c r="D36" s="214"/>
      <c r="E36" s="214"/>
      <c r="F36" s="214"/>
      <c r="G36" s="214"/>
      <c r="H36" s="214"/>
      <c r="I36" s="214"/>
      <c r="J36" s="216"/>
    </row>
    <row r="37" spans="1:10" ht="20.100000000000001" customHeight="1">
      <c r="A37" s="214"/>
      <c r="B37" s="214"/>
      <c r="C37" s="215"/>
      <c r="D37" s="214"/>
      <c r="E37" s="214"/>
      <c r="F37" s="214"/>
      <c r="G37" s="214"/>
      <c r="H37" s="214"/>
      <c r="I37" s="214"/>
      <c r="J37" s="216"/>
    </row>
    <row r="38" spans="1:10" ht="20.100000000000001" customHeight="1">
      <c r="A38" s="214"/>
      <c r="B38" s="214"/>
      <c r="C38" s="215"/>
      <c r="D38" s="214"/>
      <c r="E38" s="214"/>
      <c r="F38" s="214"/>
      <c r="G38" s="214"/>
      <c r="H38" s="214"/>
      <c r="I38" s="214"/>
      <c r="J38" s="216"/>
    </row>
    <row r="39" spans="1:10" ht="20.100000000000001" customHeight="1">
      <c r="A39" s="214"/>
      <c r="B39" s="214"/>
      <c r="C39" s="219"/>
      <c r="D39" s="214"/>
      <c r="E39" s="214"/>
      <c r="F39" s="214"/>
      <c r="G39" s="214"/>
      <c r="H39" s="214"/>
      <c r="I39" s="214"/>
      <c r="J39" s="216"/>
    </row>
    <row r="40" spans="1:10" ht="20.100000000000001" customHeight="1">
      <c r="A40" s="214"/>
      <c r="B40" s="214"/>
      <c r="C40" s="214"/>
      <c r="D40" s="214"/>
      <c r="E40" s="214"/>
      <c r="F40" s="214"/>
      <c r="G40" s="214"/>
      <c r="H40" s="214"/>
      <c r="I40" s="214"/>
      <c r="J40" s="216"/>
    </row>
    <row r="41" spans="1:10" ht="20.100000000000001" customHeight="1">
      <c r="A41" s="214"/>
      <c r="B41" s="214"/>
      <c r="C41" s="214"/>
      <c r="D41" s="214"/>
      <c r="E41" s="214"/>
      <c r="F41" s="214"/>
      <c r="G41" s="214"/>
      <c r="H41" s="214"/>
      <c r="I41" s="214"/>
      <c r="J41" s="216"/>
    </row>
    <row r="42" spans="1:10" ht="20.100000000000001" customHeight="1">
      <c r="A42" s="214"/>
      <c r="B42" s="214"/>
      <c r="C42" s="220"/>
      <c r="D42" s="214"/>
      <c r="E42" s="214"/>
      <c r="F42" s="214"/>
      <c r="G42" s="214"/>
      <c r="H42" s="214"/>
      <c r="I42" s="214"/>
      <c r="J42" s="216"/>
    </row>
    <row r="43" spans="1:10" ht="20.100000000000001" customHeight="1">
      <c r="A43" s="214"/>
      <c r="B43" s="214"/>
      <c r="C43" s="220"/>
      <c r="D43" s="214"/>
      <c r="E43" s="214"/>
      <c r="F43" s="214"/>
      <c r="G43" s="214"/>
      <c r="H43" s="214"/>
      <c r="I43" s="214"/>
      <c r="J43" s="216"/>
    </row>
    <row r="44" spans="1:10" ht="20.100000000000001" customHeight="1">
      <c r="A44" s="214"/>
      <c r="B44" s="214"/>
      <c r="C44" s="214"/>
      <c r="D44" s="214"/>
      <c r="E44" s="214"/>
      <c r="F44" s="214"/>
      <c r="G44" s="214"/>
      <c r="H44" s="214"/>
      <c r="I44" s="214"/>
      <c r="J44" s="216"/>
    </row>
    <row r="45" spans="1:10" ht="20.100000000000001" customHeight="1">
      <c r="A45" s="214"/>
      <c r="B45" s="214"/>
      <c r="C45" s="214"/>
      <c r="D45" s="214"/>
      <c r="E45" s="214"/>
      <c r="F45" s="214"/>
      <c r="G45" s="214"/>
      <c r="H45" s="214"/>
      <c r="I45" s="214"/>
      <c r="J45" s="216"/>
    </row>
    <row r="46" spans="1:10" ht="20.100000000000001" customHeight="1">
      <c r="A46" s="214"/>
      <c r="B46" s="214"/>
      <c r="C46" s="214"/>
      <c r="D46" s="214"/>
      <c r="E46" s="214"/>
      <c r="F46" s="214"/>
      <c r="G46" s="214"/>
      <c r="H46" s="214"/>
      <c r="I46" s="214"/>
      <c r="J46" s="216"/>
    </row>
    <row r="47" spans="1:10" ht="20.100000000000001" customHeight="1">
      <c r="A47" s="1"/>
      <c r="B47" s="221"/>
      <c r="C47" s="221"/>
      <c r="D47" s="1"/>
      <c r="E47" s="1"/>
      <c r="F47" s="1"/>
      <c r="G47" s="1"/>
      <c r="H47" s="1"/>
      <c r="I47" s="1"/>
      <c r="J47" s="1"/>
    </row>
  </sheetData>
  <mergeCells count="21">
    <mergeCell ref="A1:J1"/>
    <mergeCell ref="B2:C2"/>
    <mergeCell ref="E2:G2"/>
    <mergeCell ref="I2:J2"/>
    <mergeCell ref="E3:G3"/>
    <mergeCell ref="I3:J3"/>
    <mergeCell ref="B3:C3"/>
    <mergeCell ref="E4:G4"/>
    <mergeCell ref="I4:J4"/>
    <mergeCell ref="B6:C6"/>
    <mergeCell ref="E6:G6"/>
    <mergeCell ref="I6:J6"/>
    <mergeCell ref="B4:C4"/>
    <mergeCell ref="I5:J5"/>
    <mergeCell ref="B24:B25"/>
    <mergeCell ref="B26:B27"/>
    <mergeCell ref="B8:B10"/>
    <mergeCell ref="B11:B13"/>
    <mergeCell ref="B15:B16"/>
    <mergeCell ref="B17:B20"/>
    <mergeCell ref="B21:B23"/>
  </mergeCells>
  <phoneticPr fontId="22" type="noConversion"/>
  <conditionalFormatting sqref="C18:C19">
    <cfRule type="duplicateValues" dxfId="35" priority="14" stopIfTrue="1"/>
  </conditionalFormatting>
  <conditionalFormatting sqref="C21">
    <cfRule type="duplicateValues" dxfId="34" priority="13" stopIfTrue="1"/>
  </conditionalFormatting>
  <conditionalFormatting sqref="C20 C22">
    <cfRule type="duplicateValues" dxfId="33" priority="12" stopIfTrue="1"/>
  </conditionalFormatting>
  <conditionalFormatting sqref="C20">
    <cfRule type="duplicateValues" dxfId="32" priority="11"/>
  </conditionalFormatting>
  <conditionalFormatting sqref="C13:C17">
    <cfRule type="duplicateValues" dxfId="31" priority="10" stopIfTrue="1"/>
  </conditionalFormatting>
  <conditionalFormatting sqref="C10">
    <cfRule type="duplicateValues" dxfId="30" priority="9" stopIfTrue="1"/>
  </conditionalFormatting>
  <conditionalFormatting sqref="C11">
    <cfRule type="duplicateValues" dxfId="29" priority="8" stopIfTrue="1"/>
  </conditionalFormatting>
  <conditionalFormatting sqref="C12">
    <cfRule type="duplicateValues" dxfId="28" priority="7" stopIfTrue="1"/>
  </conditionalFormatting>
  <conditionalFormatting sqref="C17">
    <cfRule type="duplicateValues" dxfId="27" priority="6" stopIfTrue="1"/>
  </conditionalFormatting>
  <conditionalFormatting sqref="C23">
    <cfRule type="duplicateValues" dxfId="26" priority="5"/>
  </conditionalFormatting>
  <conditionalFormatting sqref="C39">
    <cfRule type="duplicateValues" dxfId="25" priority="4" stopIfTrue="1"/>
  </conditionalFormatting>
  <conditionalFormatting sqref="C13:C14">
    <cfRule type="duplicateValues" dxfId="24" priority="3" stopIfTrue="1"/>
  </conditionalFormatting>
  <conditionalFormatting sqref="C14">
    <cfRule type="duplicateValues" dxfId="23" priority="2" stopIfTrue="1"/>
  </conditionalFormatting>
  <conditionalFormatting sqref="C14">
    <cfRule type="duplicateValues" dxfId="22" priority="1" stopIfTrue="1"/>
  </conditionalFormatting>
  <pageMargins left="0.59055118110236227" right="0.59055118110236227" top="0.43307086614173229" bottom="0.23622047244094491" header="0.23622047244094491" footer="0.23622047244094491"/>
  <pageSetup paperSize="9" scale="92"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sheetPr codeName="Sheet12">
    <tabColor rgb="FF7030A0"/>
  </sheetPr>
  <dimension ref="A1:BT618"/>
  <sheetViews>
    <sheetView view="pageBreakPreview" zoomScale="90" zoomScaleSheetLayoutView="90" zoomScalePageLayoutView="70" workbookViewId="0">
      <selection activeCell="C2" sqref="C2:D2"/>
    </sheetView>
  </sheetViews>
  <sheetFormatPr defaultColWidth="3.125" defaultRowHeight="18" customHeight="1"/>
  <cols>
    <col min="1" max="2" width="3.125" style="12" customWidth="1"/>
    <col min="3" max="3" width="3" style="12" customWidth="1"/>
    <col min="4" max="4" width="3.125" style="12"/>
    <col min="5" max="5" width="3.75" style="12" customWidth="1"/>
    <col min="6" max="6" width="3.125" style="12" customWidth="1"/>
    <col min="7" max="7" width="1.875" style="12" customWidth="1"/>
    <col min="8" max="8" width="3.375" style="12" customWidth="1"/>
    <col min="9" max="9" width="3.125" style="12"/>
    <col min="10" max="10" width="3.875" style="12" customWidth="1"/>
    <col min="11" max="11" width="3.125" style="12"/>
    <col min="12" max="12" width="3.125" style="12" customWidth="1"/>
    <col min="13" max="14" width="3.125" style="12"/>
    <col min="15" max="15" width="3.125" style="12" customWidth="1"/>
    <col min="16" max="16" width="3.75" style="12" customWidth="1"/>
    <col min="17" max="17" width="3.125" style="12"/>
    <col min="18" max="18" width="3.125" style="12" customWidth="1"/>
    <col min="19" max="19" width="5.5" style="12" bestFit="1" customWidth="1"/>
    <col min="20" max="21" width="3.125" style="12"/>
    <col min="22" max="22" width="7.25" style="12" customWidth="1"/>
    <col min="23" max="23" width="10.75" style="12" customWidth="1"/>
    <col min="24" max="25" width="3" style="12" customWidth="1"/>
    <col min="26" max="28" width="2.625" style="12" customWidth="1"/>
    <col min="29" max="31" width="4.625" style="12" customWidth="1"/>
    <col min="32" max="32" width="6.5" style="23" customWidth="1"/>
    <col min="33" max="33" width="8.5" style="23" customWidth="1"/>
    <col min="34" max="34" width="7" style="26" customWidth="1"/>
    <col min="35" max="35" width="8.5" style="26" customWidth="1"/>
    <col min="36" max="37" width="6.625" style="26" customWidth="1"/>
    <col min="38" max="38" width="10.625" style="26" bestFit="1" customWidth="1"/>
    <col min="39" max="39" width="7.375" style="26" customWidth="1"/>
    <col min="40" max="40" width="8.5" style="26" customWidth="1"/>
    <col min="41" max="41" width="7.375" style="26" customWidth="1"/>
    <col min="42" max="42" width="7.125" style="26" customWidth="1"/>
    <col min="43" max="55" width="3.125" style="26"/>
    <col min="56" max="57" width="3.125" style="12"/>
    <col min="58" max="58" width="4.625" style="12" customWidth="1"/>
    <col min="59" max="234" width="3.125" style="12"/>
    <col min="235" max="236" width="3.125" style="12" customWidth="1"/>
    <col min="237" max="237" width="3" style="12" customWidth="1"/>
    <col min="238" max="238" width="3.125" style="12"/>
    <col min="239" max="239" width="3.75" style="12" customWidth="1"/>
    <col min="240" max="240" width="3.125" style="12" customWidth="1"/>
    <col min="241" max="241" width="1.875" style="12" customWidth="1"/>
    <col min="242" max="242" width="3.375" style="12" customWidth="1"/>
    <col min="243" max="243" width="3.125" style="12"/>
    <col min="244" max="244" width="3.875" style="12" customWidth="1"/>
    <col min="245" max="245" width="3.125" style="12"/>
    <col min="246" max="246" width="3.125" style="12" customWidth="1"/>
    <col min="247" max="248" width="3.125" style="12"/>
    <col min="249" max="249" width="3.125" style="12" customWidth="1"/>
    <col min="250" max="250" width="3.75" style="12" customWidth="1"/>
    <col min="251" max="251" width="3.125" style="12"/>
    <col min="252" max="252" width="3.125" style="12" customWidth="1"/>
    <col min="253" max="253" width="5.5" style="12" bestFit="1" customWidth="1"/>
    <col min="254" max="255" width="3.125" style="12"/>
    <col min="256" max="256" width="7.25" style="12" customWidth="1"/>
    <col min="257" max="257" width="12" style="12" customWidth="1"/>
    <col min="258" max="262" width="2.625" style="12" customWidth="1"/>
    <col min="263" max="265" width="4.625" style="12" customWidth="1"/>
    <col min="266" max="266" width="6.5" style="12" customWidth="1"/>
    <col min="267" max="267" width="8.5" style="12" customWidth="1"/>
    <col min="268" max="268" width="7" style="12" customWidth="1"/>
    <col min="269" max="269" width="8.5" style="12" customWidth="1"/>
    <col min="270" max="271" width="6.625" style="12" customWidth="1"/>
    <col min="272" max="283" width="12.5" style="12" customWidth="1"/>
    <col min="284" max="287" width="12" style="12" customWidth="1"/>
    <col min="288" max="290" width="6.625" style="12" customWidth="1"/>
    <col min="291" max="294" width="7.625" style="12" customWidth="1"/>
    <col min="295" max="295" width="10.625" style="12" bestFit="1" customWidth="1"/>
    <col min="296" max="297" width="7.375" style="12" customWidth="1"/>
    <col min="298" max="313" width="3.125" style="12"/>
    <col min="314" max="314" width="4.625" style="12" customWidth="1"/>
    <col min="315" max="490" width="3.125" style="12"/>
    <col min="491" max="492" width="3.125" style="12" customWidth="1"/>
    <col min="493" max="493" width="3" style="12" customWidth="1"/>
    <col min="494" max="494" width="3.125" style="12"/>
    <col min="495" max="495" width="3.75" style="12" customWidth="1"/>
    <col min="496" max="496" width="3.125" style="12" customWidth="1"/>
    <col min="497" max="497" width="1.875" style="12" customWidth="1"/>
    <col min="498" max="498" width="3.375" style="12" customWidth="1"/>
    <col min="499" max="499" width="3.125" style="12"/>
    <col min="500" max="500" width="3.875" style="12" customWidth="1"/>
    <col min="501" max="501" width="3.125" style="12"/>
    <col min="502" max="502" width="3.125" style="12" customWidth="1"/>
    <col min="503" max="504" width="3.125" style="12"/>
    <col min="505" max="505" width="3.125" style="12" customWidth="1"/>
    <col min="506" max="506" width="3.75" style="12" customWidth="1"/>
    <col min="507" max="507" width="3.125" style="12"/>
    <col min="508" max="508" width="3.125" style="12" customWidth="1"/>
    <col min="509" max="509" width="5.5" style="12" bestFit="1" customWidth="1"/>
    <col min="510" max="511" width="3.125" style="12"/>
    <col min="512" max="512" width="7.25" style="12" customWidth="1"/>
    <col min="513" max="513" width="12" style="12" customWidth="1"/>
    <col min="514" max="518" width="2.625" style="12" customWidth="1"/>
    <col min="519" max="521" width="4.625" style="12" customWidth="1"/>
    <col min="522" max="522" width="6.5" style="12" customWidth="1"/>
    <col min="523" max="523" width="8.5" style="12" customWidth="1"/>
    <col min="524" max="524" width="7" style="12" customWidth="1"/>
    <col min="525" max="525" width="8.5" style="12" customWidth="1"/>
    <col min="526" max="527" width="6.625" style="12" customWidth="1"/>
    <col min="528" max="539" width="12.5" style="12" customWidth="1"/>
    <col min="540" max="543" width="12" style="12" customWidth="1"/>
    <col min="544" max="546" width="6.625" style="12" customWidth="1"/>
    <col min="547" max="550" width="7.625" style="12" customWidth="1"/>
    <col min="551" max="551" width="10.625" style="12" bestFit="1" customWidth="1"/>
    <col min="552" max="553" width="7.375" style="12" customWidth="1"/>
    <col min="554" max="569" width="3.125" style="12"/>
    <col min="570" max="570" width="4.625" style="12" customWidth="1"/>
    <col min="571" max="746" width="3.125" style="12"/>
    <col min="747" max="748" width="3.125" style="12" customWidth="1"/>
    <col min="749" max="749" width="3" style="12" customWidth="1"/>
    <col min="750" max="750" width="3.125" style="12"/>
    <col min="751" max="751" width="3.75" style="12" customWidth="1"/>
    <col min="752" max="752" width="3.125" style="12" customWidth="1"/>
    <col min="753" max="753" width="1.875" style="12" customWidth="1"/>
    <col min="754" max="754" width="3.375" style="12" customWidth="1"/>
    <col min="755" max="755" width="3.125" style="12"/>
    <col min="756" max="756" width="3.875" style="12" customWidth="1"/>
    <col min="757" max="757" width="3.125" style="12"/>
    <col min="758" max="758" width="3.125" style="12" customWidth="1"/>
    <col min="759" max="760" width="3.125" style="12"/>
    <col min="761" max="761" width="3.125" style="12" customWidth="1"/>
    <col min="762" max="762" width="3.75" style="12" customWidth="1"/>
    <col min="763" max="763" width="3.125" style="12"/>
    <col min="764" max="764" width="3.125" style="12" customWidth="1"/>
    <col min="765" max="765" width="5.5" style="12" bestFit="1" customWidth="1"/>
    <col min="766" max="767" width="3.125" style="12"/>
    <col min="768" max="768" width="7.25" style="12" customWidth="1"/>
    <col min="769" max="769" width="12" style="12" customWidth="1"/>
    <col min="770" max="774" width="2.625" style="12" customWidth="1"/>
    <col min="775" max="777" width="4.625" style="12" customWidth="1"/>
    <col min="778" max="778" width="6.5" style="12" customWidth="1"/>
    <col min="779" max="779" width="8.5" style="12" customWidth="1"/>
    <col min="780" max="780" width="7" style="12" customWidth="1"/>
    <col min="781" max="781" width="8.5" style="12" customWidth="1"/>
    <col min="782" max="783" width="6.625" style="12" customWidth="1"/>
    <col min="784" max="795" width="12.5" style="12" customWidth="1"/>
    <col min="796" max="799" width="12" style="12" customWidth="1"/>
    <col min="800" max="802" width="6.625" style="12" customWidth="1"/>
    <col min="803" max="806" width="7.625" style="12" customWidth="1"/>
    <col min="807" max="807" width="10.625" style="12" bestFit="1" customWidth="1"/>
    <col min="808" max="809" width="7.375" style="12" customWidth="1"/>
    <col min="810" max="825" width="3.125" style="12"/>
    <col min="826" max="826" width="4.625" style="12" customWidth="1"/>
    <col min="827" max="1002" width="3.125" style="12"/>
    <col min="1003" max="1004" width="3.125" style="12" customWidth="1"/>
    <col min="1005" max="1005" width="3" style="12" customWidth="1"/>
    <col min="1006" max="1006" width="3.125" style="12"/>
    <col min="1007" max="1007" width="3.75" style="12" customWidth="1"/>
    <col min="1008" max="1008" width="3.125" style="12" customWidth="1"/>
    <col min="1009" max="1009" width="1.875" style="12" customWidth="1"/>
    <col min="1010" max="1010" width="3.375" style="12" customWidth="1"/>
    <col min="1011" max="1011" width="3.125" style="12"/>
    <col min="1012" max="1012" width="3.875" style="12" customWidth="1"/>
    <col min="1013" max="1013" width="3.125" style="12"/>
    <col min="1014" max="1014" width="3.125" style="12" customWidth="1"/>
    <col min="1015" max="1016" width="3.125" style="12"/>
    <col min="1017" max="1017" width="3.125" style="12" customWidth="1"/>
    <col min="1018" max="1018" width="3.75" style="12" customWidth="1"/>
    <col min="1019" max="1019" width="3.125" style="12"/>
    <col min="1020" max="1020" width="3.125" style="12" customWidth="1"/>
    <col min="1021" max="1021" width="5.5" style="12" bestFit="1" customWidth="1"/>
    <col min="1022" max="1023" width="3.125" style="12"/>
    <col min="1024" max="1024" width="7.25" style="12" customWidth="1"/>
    <col min="1025" max="1025" width="12" style="12" customWidth="1"/>
    <col min="1026" max="1030" width="2.625" style="12" customWidth="1"/>
    <col min="1031" max="1033" width="4.625" style="12" customWidth="1"/>
    <col min="1034" max="1034" width="6.5" style="12" customWidth="1"/>
    <col min="1035" max="1035" width="8.5" style="12" customWidth="1"/>
    <col min="1036" max="1036" width="7" style="12" customWidth="1"/>
    <col min="1037" max="1037" width="8.5" style="12" customWidth="1"/>
    <col min="1038" max="1039" width="6.625" style="12" customWidth="1"/>
    <col min="1040" max="1051" width="12.5" style="12" customWidth="1"/>
    <col min="1052" max="1055" width="12" style="12" customWidth="1"/>
    <col min="1056" max="1058" width="6.625" style="12" customWidth="1"/>
    <col min="1059" max="1062" width="7.625" style="12" customWidth="1"/>
    <col min="1063" max="1063" width="10.625" style="12" bestFit="1" customWidth="1"/>
    <col min="1064" max="1065" width="7.375" style="12" customWidth="1"/>
    <col min="1066" max="1081" width="3.125" style="12"/>
    <col min="1082" max="1082" width="4.625" style="12" customWidth="1"/>
    <col min="1083" max="1258" width="3.125" style="12"/>
    <col min="1259" max="1260" width="3.125" style="12" customWidth="1"/>
    <col min="1261" max="1261" width="3" style="12" customWidth="1"/>
    <col min="1262" max="1262" width="3.125" style="12"/>
    <col min="1263" max="1263" width="3.75" style="12" customWidth="1"/>
    <col min="1264" max="1264" width="3.125" style="12" customWidth="1"/>
    <col min="1265" max="1265" width="1.875" style="12" customWidth="1"/>
    <col min="1266" max="1266" width="3.375" style="12" customWidth="1"/>
    <col min="1267" max="1267" width="3.125" style="12"/>
    <col min="1268" max="1268" width="3.875" style="12" customWidth="1"/>
    <col min="1269" max="1269" width="3.125" style="12"/>
    <col min="1270" max="1270" width="3.125" style="12" customWidth="1"/>
    <col min="1271" max="1272" width="3.125" style="12"/>
    <col min="1273" max="1273" width="3.125" style="12" customWidth="1"/>
    <col min="1274" max="1274" width="3.75" style="12" customWidth="1"/>
    <col min="1275" max="1275" width="3.125" style="12"/>
    <col min="1276" max="1276" width="3.125" style="12" customWidth="1"/>
    <col min="1277" max="1277" width="5.5" style="12" bestFit="1" customWidth="1"/>
    <col min="1278" max="1279" width="3.125" style="12"/>
    <col min="1280" max="1280" width="7.25" style="12" customWidth="1"/>
    <col min="1281" max="1281" width="12" style="12" customWidth="1"/>
    <col min="1282" max="1286" width="2.625" style="12" customWidth="1"/>
    <col min="1287" max="1289" width="4.625" style="12" customWidth="1"/>
    <col min="1290" max="1290" width="6.5" style="12" customWidth="1"/>
    <col min="1291" max="1291" width="8.5" style="12" customWidth="1"/>
    <col min="1292" max="1292" width="7" style="12" customWidth="1"/>
    <col min="1293" max="1293" width="8.5" style="12" customWidth="1"/>
    <col min="1294" max="1295" width="6.625" style="12" customWidth="1"/>
    <col min="1296" max="1307" width="12.5" style="12" customWidth="1"/>
    <col min="1308" max="1311" width="12" style="12" customWidth="1"/>
    <col min="1312" max="1314" width="6.625" style="12" customWidth="1"/>
    <col min="1315" max="1318" width="7.625" style="12" customWidth="1"/>
    <col min="1319" max="1319" width="10.625" style="12" bestFit="1" customWidth="1"/>
    <col min="1320" max="1321" width="7.375" style="12" customWidth="1"/>
    <col min="1322" max="1337" width="3.125" style="12"/>
    <col min="1338" max="1338" width="4.625" style="12" customWidth="1"/>
    <col min="1339" max="1514" width="3.125" style="12"/>
    <col min="1515" max="1516" width="3.125" style="12" customWidth="1"/>
    <col min="1517" max="1517" width="3" style="12" customWidth="1"/>
    <col min="1518" max="1518" width="3.125" style="12"/>
    <col min="1519" max="1519" width="3.75" style="12" customWidth="1"/>
    <col min="1520" max="1520" width="3.125" style="12" customWidth="1"/>
    <col min="1521" max="1521" width="1.875" style="12" customWidth="1"/>
    <col min="1522" max="1522" width="3.375" style="12" customWidth="1"/>
    <col min="1523" max="1523" width="3.125" style="12"/>
    <col min="1524" max="1524" width="3.875" style="12" customWidth="1"/>
    <col min="1525" max="1525" width="3.125" style="12"/>
    <col min="1526" max="1526" width="3.125" style="12" customWidth="1"/>
    <col min="1527" max="1528" width="3.125" style="12"/>
    <col min="1529" max="1529" width="3.125" style="12" customWidth="1"/>
    <col min="1530" max="1530" width="3.75" style="12" customWidth="1"/>
    <col min="1531" max="1531" width="3.125" style="12"/>
    <col min="1532" max="1532" width="3.125" style="12" customWidth="1"/>
    <col min="1533" max="1533" width="5.5" style="12" bestFit="1" customWidth="1"/>
    <col min="1534" max="1535" width="3.125" style="12"/>
    <col min="1536" max="1536" width="7.25" style="12" customWidth="1"/>
    <col min="1537" max="1537" width="12" style="12" customWidth="1"/>
    <col min="1538" max="1542" width="2.625" style="12" customWidth="1"/>
    <col min="1543" max="1545" width="4.625" style="12" customWidth="1"/>
    <col min="1546" max="1546" width="6.5" style="12" customWidth="1"/>
    <col min="1547" max="1547" width="8.5" style="12" customWidth="1"/>
    <col min="1548" max="1548" width="7" style="12" customWidth="1"/>
    <col min="1549" max="1549" width="8.5" style="12" customWidth="1"/>
    <col min="1550" max="1551" width="6.625" style="12" customWidth="1"/>
    <col min="1552" max="1563" width="12.5" style="12" customWidth="1"/>
    <col min="1564" max="1567" width="12" style="12" customWidth="1"/>
    <col min="1568" max="1570" width="6.625" style="12" customWidth="1"/>
    <col min="1571" max="1574" width="7.625" style="12" customWidth="1"/>
    <col min="1575" max="1575" width="10.625" style="12" bestFit="1" customWidth="1"/>
    <col min="1576" max="1577" width="7.375" style="12" customWidth="1"/>
    <col min="1578" max="1593" width="3.125" style="12"/>
    <col min="1594" max="1594" width="4.625" style="12" customWidth="1"/>
    <col min="1595" max="1770" width="3.125" style="12"/>
    <col min="1771" max="1772" width="3.125" style="12" customWidth="1"/>
    <col min="1773" max="1773" width="3" style="12" customWidth="1"/>
    <col min="1774" max="1774" width="3.125" style="12"/>
    <col min="1775" max="1775" width="3.75" style="12" customWidth="1"/>
    <col min="1776" max="1776" width="3.125" style="12" customWidth="1"/>
    <col min="1777" max="1777" width="1.875" style="12" customWidth="1"/>
    <col min="1778" max="1778" width="3.375" style="12" customWidth="1"/>
    <col min="1779" max="1779" width="3.125" style="12"/>
    <col min="1780" max="1780" width="3.875" style="12" customWidth="1"/>
    <col min="1781" max="1781" width="3.125" style="12"/>
    <col min="1782" max="1782" width="3.125" style="12" customWidth="1"/>
    <col min="1783" max="1784" width="3.125" style="12"/>
    <col min="1785" max="1785" width="3.125" style="12" customWidth="1"/>
    <col min="1786" max="1786" width="3.75" style="12" customWidth="1"/>
    <col min="1787" max="1787" width="3.125" style="12"/>
    <col min="1788" max="1788" width="3.125" style="12" customWidth="1"/>
    <col min="1789" max="1789" width="5.5" style="12" bestFit="1" customWidth="1"/>
    <col min="1790" max="1791" width="3.125" style="12"/>
    <col min="1792" max="1792" width="7.25" style="12" customWidth="1"/>
    <col min="1793" max="1793" width="12" style="12" customWidth="1"/>
    <col min="1794" max="1798" width="2.625" style="12" customWidth="1"/>
    <col min="1799" max="1801" width="4.625" style="12" customWidth="1"/>
    <col min="1802" max="1802" width="6.5" style="12" customWidth="1"/>
    <col min="1803" max="1803" width="8.5" style="12" customWidth="1"/>
    <col min="1804" max="1804" width="7" style="12" customWidth="1"/>
    <col min="1805" max="1805" width="8.5" style="12" customWidth="1"/>
    <col min="1806" max="1807" width="6.625" style="12" customWidth="1"/>
    <col min="1808" max="1819" width="12.5" style="12" customWidth="1"/>
    <col min="1820" max="1823" width="12" style="12" customWidth="1"/>
    <col min="1824" max="1826" width="6.625" style="12" customWidth="1"/>
    <col min="1827" max="1830" width="7.625" style="12" customWidth="1"/>
    <col min="1831" max="1831" width="10.625" style="12" bestFit="1" customWidth="1"/>
    <col min="1832" max="1833" width="7.375" style="12" customWidth="1"/>
    <col min="1834" max="1849" width="3.125" style="12"/>
    <col min="1850" max="1850" width="4.625" style="12" customWidth="1"/>
    <col min="1851" max="2026" width="3.125" style="12"/>
    <col min="2027" max="2028" width="3.125" style="12" customWidth="1"/>
    <col min="2029" max="2029" width="3" style="12" customWidth="1"/>
    <col min="2030" max="2030" width="3.125" style="12"/>
    <col min="2031" max="2031" width="3.75" style="12" customWidth="1"/>
    <col min="2032" max="2032" width="3.125" style="12" customWidth="1"/>
    <col min="2033" max="2033" width="1.875" style="12" customWidth="1"/>
    <col min="2034" max="2034" width="3.375" style="12" customWidth="1"/>
    <col min="2035" max="2035" width="3.125" style="12"/>
    <col min="2036" max="2036" width="3.875" style="12" customWidth="1"/>
    <col min="2037" max="2037" width="3.125" style="12"/>
    <col min="2038" max="2038" width="3.125" style="12" customWidth="1"/>
    <col min="2039" max="2040" width="3.125" style="12"/>
    <col min="2041" max="2041" width="3.125" style="12" customWidth="1"/>
    <col min="2042" max="2042" width="3.75" style="12" customWidth="1"/>
    <col min="2043" max="2043" width="3.125" style="12"/>
    <col min="2044" max="2044" width="3.125" style="12" customWidth="1"/>
    <col min="2045" max="2045" width="5.5" style="12" bestFit="1" customWidth="1"/>
    <col min="2046" max="2047" width="3.125" style="12"/>
    <col min="2048" max="2048" width="7.25" style="12" customWidth="1"/>
    <col min="2049" max="2049" width="12" style="12" customWidth="1"/>
    <col min="2050" max="2054" width="2.625" style="12" customWidth="1"/>
    <col min="2055" max="2057" width="4.625" style="12" customWidth="1"/>
    <col min="2058" max="2058" width="6.5" style="12" customWidth="1"/>
    <col min="2059" max="2059" width="8.5" style="12" customWidth="1"/>
    <col min="2060" max="2060" width="7" style="12" customWidth="1"/>
    <col min="2061" max="2061" width="8.5" style="12" customWidth="1"/>
    <col min="2062" max="2063" width="6.625" style="12" customWidth="1"/>
    <col min="2064" max="2075" width="12.5" style="12" customWidth="1"/>
    <col min="2076" max="2079" width="12" style="12" customWidth="1"/>
    <col min="2080" max="2082" width="6.625" style="12" customWidth="1"/>
    <col min="2083" max="2086" width="7.625" style="12" customWidth="1"/>
    <col min="2087" max="2087" width="10.625" style="12" bestFit="1" customWidth="1"/>
    <col min="2088" max="2089" width="7.375" style="12" customWidth="1"/>
    <col min="2090" max="2105" width="3.125" style="12"/>
    <col min="2106" max="2106" width="4.625" style="12" customWidth="1"/>
    <col min="2107" max="2282" width="3.125" style="12"/>
    <col min="2283" max="2284" width="3.125" style="12" customWidth="1"/>
    <col min="2285" max="2285" width="3" style="12" customWidth="1"/>
    <col min="2286" max="2286" width="3.125" style="12"/>
    <col min="2287" max="2287" width="3.75" style="12" customWidth="1"/>
    <col min="2288" max="2288" width="3.125" style="12" customWidth="1"/>
    <col min="2289" max="2289" width="1.875" style="12" customWidth="1"/>
    <col min="2290" max="2290" width="3.375" style="12" customWidth="1"/>
    <col min="2291" max="2291" width="3.125" style="12"/>
    <col min="2292" max="2292" width="3.875" style="12" customWidth="1"/>
    <col min="2293" max="2293" width="3.125" style="12"/>
    <col min="2294" max="2294" width="3.125" style="12" customWidth="1"/>
    <col min="2295" max="2296" width="3.125" style="12"/>
    <col min="2297" max="2297" width="3.125" style="12" customWidth="1"/>
    <col min="2298" max="2298" width="3.75" style="12" customWidth="1"/>
    <col min="2299" max="2299" width="3.125" style="12"/>
    <col min="2300" max="2300" width="3.125" style="12" customWidth="1"/>
    <col min="2301" max="2301" width="5.5" style="12" bestFit="1" customWidth="1"/>
    <col min="2302" max="2303" width="3.125" style="12"/>
    <col min="2304" max="2304" width="7.25" style="12" customWidth="1"/>
    <col min="2305" max="2305" width="12" style="12" customWidth="1"/>
    <col min="2306" max="2310" width="2.625" style="12" customWidth="1"/>
    <col min="2311" max="2313" width="4.625" style="12" customWidth="1"/>
    <col min="2314" max="2314" width="6.5" style="12" customWidth="1"/>
    <col min="2315" max="2315" width="8.5" style="12" customWidth="1"/>
    <col min="2316" max="2316" width="7" style="12" customWidth="1"/>
    <col min="2317" max="2317" width="8.5" style="12" customWidth="1"/>
    <col min="2318" max="2319" width="6.625" style="12" customWidth="1"/>
    <col min="2320" max="2331" width="12.5" style="12" customWidth="1"/>
    <col min="2332" max="2335" width="12" style="12" customWidth="1"/>
    <col min="2336" max="2338" width="6.625" style="12" customWidth="1"/>
    <col min="2339" max="2342" width="7.625" style="12" customWidth="1"/>
    <col min="2343" max="2343" width="10.625" style="12" bestFit="1" customWidth="1"/>
    <col min="2344" max="2345" width="7.375" style="12" customWidth="1"/>
    <col min="2346" max="2361" width="3.125" style="12"/>
    <col min="2362" max="2362" width="4.625" style="12" customWidth="1"/>
    <col min="2363" max="2538" width="3.125" style="12"/>
    <col min="2539" max="2540" width="3.125" style="12" customWidth="1"/>
    <col min="2541" max="2541" width="3" style="12" customWidth="1"/>
    <col min="2542" max="2542" width="3.125" style="12"/>
    <col min="2543" max="2543" width="3.75" style="12" customWidth="1"/>
    <col min="2544" max="2544" width="3.125" style="12" customWidth="1"/>
    <col min="2545" max="2545" width="1.875" style="12" customWidth="1"/>
    <col min="2546" max="2546" width="3.375" style="12" customWidth="1"/>
    <col min="2547" max="2547" width="3.125" style="12"/>
    <col min="2548" max="2548" width="3.875" style="12" customWidth="1"/>
    <col min="2549" max="2549" width="3.125" style="12"/>
    <col min="2550" max="2550" width="3.125" style="12" customWidth="1"/>
    <col min="2551" max="2552" width="3.125" style="12"/>
    <col min="2553" max="2553" width="3.125" style="12" customWidth="1"/>
    <col min="2554" max="2554" width="3.75" style="12" customWidth="1"/>
    <col min="2555" max="2555" width="3.125" style="12"/>
    <col min="2556" max="2556" width="3.125" style="12" customWidth="1"/>
    <col min="2557" max="2557" width="5.5" style="12" bestFit="1" customWidth="1"/>
    <col min="2558" max="2559" width="3.125" style="12"/>
    <col min="2560" max="2560" width="7.25" style="12" customWidth="1"/>
    <col min="2561" max="2561" width="12" style="12" customWidth="1"/>
    <col min="2562" max="2566" width="2.625" style="12" customWidth="1"/>
    <col min="2567" max="2569" width="4.625" style="12" customWidth="1"/>
    <col min="2570" max="2570" width="6.5" style="12" customWidth="1"/>
    <col min="2571" max="2571" width="8.5" style="12" customWidth="1"/>
    <col min="2572" max="2572" width="7" style="12" customWidth="1"/>
    <col min="2573" max="2573" width="8.5" style="12" customWidth="1"/>
    <col min="2574" max="2575" width="6.625" style="12" customWidth="1"/>
    <col min="2576" max="2587" width="12.5" style="12" customWidth="1"/>
    <col min="2588" max="2591" width="12" style="12" customWidth="1"/>
    <col min="2592" max="2594" width="6.625" style="12" customWidth="1"/>
    <col min="2595" max="2598" width="7.625" style="12" customWidth="1"/>
    <col min="2599" max="2599" width="10.625" style="12" bestFit="1" customWidth="1"/>
    <col min="2600" max="2601" width="7.375" style="12" customWidth="1"/>
    <col min="2602" max="2617" width="3.125" style="12"/>
    <col min="2618" max="2618" width="4.625" style="12" customWidth="1"/>
    <col min="2619" max="2794" width="3.125" style="12"/>
    <col min="2795" max="2796" width="3.125" style="12" customWidth="1"/>
    <col min="2797" max="2797" width="3" style="12" customWidth="1"/>
    <col min="2798" max="2798" width="3.125" style="12"/>
    <col min="2799" max="2799" width="3.75" style="12" customWidth="1"/>
    <col min="2800" max="2800" width="3.125" style="12" customWidth="1"/>
    <col min="2801" max="2801" width="1.875" style="12" customWidth="1"/>
    <col min="2802" max="2802" width="3.375" style="12" customWidth="1"/>
    <col min="2803" max="2803" width="3.125" style="12"/>
    <col min="2804" max="2804" width="3.875" style="12" customWidth="1"/>
    <col min="2805" max="2805" width="3.125" style="12"/>
    <col min="2806" max="2806" width="3.125" style="12" customWidth="1"/>
    <col min="2807" max="2808" width="3.125" style="12"/>
    <col min="2809" max="2809" width="3.125" style="12" customWidth="1"/>
    <col min="2810" max="2810" width="3.75" style="12" customWidth="1"/>
    <col min="2811" max="2811" width="3.125" style="12"/>
    <col min="2812" max="2812" width="3.125" style="12" customWidth="1"/>
    <col min="2813" max="2813" width="5.5" style="12" bestFit="1" customWidth="1"/>
    <col min="2814" max="2815" width="3.125" style="12"/>
    <col min="2816" max="2816" width="7.25" style="12" customWidth="1"/>
    <col min="2817" max="2817" width="12" style="12" customWidth="1"/>
    <col min="2818" max="2822" width="2.625" style="12" customWidth="1"/>
    <col min="2823" max="2825" width="4.625" style="12" customWidth="1"/>
    <col min="2826" max="2826" width="6.5" style="12" customWidth="1"/>
    <col min="2827" max="2827" width="8.5" style="12" customWidth="1"/>
    <col min="2828" max="2828" width="7" style="12" customWidth="1"/>
    <col min="2829" max="2829" width="8.5" style="12" customWidth="1"/>
    <col min="2830" max="2831" width="6.625" style="12" customWidth="1"/>
    <col min="2832" max="2843" width="12.5" style="12" customWidth="1"/>
    <col min="2844" max="2847" width="12" style="12" customWidth="1"/>
    <col min="2848" max="2850" width="6.625" style="12" customWidth="1"/>
    <col min="2851" max="2854" width="7.625" style="12" customWidth="1"/>
    <col min="2855" max="2855" width="10.625" style="12" bestFit="1" customWidth="1"/>
    <col min="2856" max="2857" width="7.375" style="12" customWidth="1"/>
    <col min="2858" max="2873" width="3.125" style="12"/>
    <col min="2874" max="2874" width="4.625" style="12" customWidth="1"/>
    <col min="2875" max="3050" width="3.125" style="12"/>
    <col min="3051" max="3052" width="3.125" style="12" customWidth="1"/>
    <col min="3053" max="3053" width="3" style="12" customWidth="1"/>
    <col min="3054" max="3054" width="3.125" style="12"/>
    <col min="3055" max="3055" width="3.75" style="12" customWidth="1"/>
    <col min="3056" max="3056" width="3.125" style="12" customWidth="1"/>
    <col min="3057" max="3057" width="1.875" style="12" customWidth="1"/>
    <col min="3058" max="3058" width="3.375" style="12" customWidth="1"/>
    <col min="3059" max="3059" width="3.125" style="12"/>
    <col min="3060" max="3060" width="3.875" style="12" customWidth="1"/>
    <col min="3061" max="3061" width="3.125" style="12"/>
    <col min="3062" max="3062" width="3.125" style="12" customWidth="1"/>
    <col min="3063" max="3064" width="3.125" style="12"/>
    <col min="3065" max="3065" width="3.125" style="12" customWidth="1"/>
    <col min="3066" max="3066" width="3.75" style="12" customWidth="1"/>
    <col min="3067" max="3067" width="3.125" style="12"/>
    <col min="3068" max="3068" width="3.125" style="12" customWidth="1"/>
    <col min="3069" max="3069" width="5.5" style="12" bestFit="1" customWidth="1"/>
    <col min="3070" max="3071" width="3.125" style="12"/>
    <col min="3072" max="3072" width="7.25" style="12" customWidth="1"/>
    <col min="3073" max="3073" width="12" style="12" customWidth="1"/>
    <col min="3074" max="3078" width="2.625" style="12" customWidth="1"/>
    <col min="3079" max="3081" width="4.625" style="12" customWidth="1"/>
    <col min="3082" max="3082" width="6.5" style="12" customWidth="1"/>
    <col min="3083" max="3083" width="8.5" style="12" customWidth="1"/>
    <col min="3084" max="3084" width="7" style="12" customWidth="1"/>
    <col min="3085" max="3085" width="8.5" style="12" customWidth="1"/>
    <col min="3086" max="3087" width="6.625" style="12" customWidth="1"/>
    <col min="3088" max="3099" width="12.5" style="12" customWidth="1"/>
    <col min="3100" max="3103" width="12" style="12" customWidth="1"/>
    <col min="3104" max="3106" width="6.625" style="12" customWidth="1"/>
    <col min="3107" max="3110" width="7.625" style="12" customWidth="1"/>
    <col min="3111" max="3111" width="10.625" style="12" bestFit="1" customWidth="1"/>
    <col min="3112" max="3113" width="7.375" style="12" customWidth="1"/>
    <col min="3114" max="3129" width="3.125" style="12"/>
    <col min="3130" max="3130" width="4.625" style="12" customWidth="1"/>
    <col min="3131" max="3306" width="3.125" style="12"/>
    <col min="3307" max="3308" width="3.125" style="12" customWidth="1"/>
    <col min="3309" max="3309" width="3" style="12" customWidth="1"/>
    <col min="3310" max="3310" width="3.125" style="12"/>
    <col min="3311" max="3311" width="3.75" style="12" customWidth="1"/>
    <col min="3312" max="3312" width="3.125" style="12" customWidth="1"/>
    <col min="3313" max="3313" width="1.875" style="12" customWidth="1"/>
    <col min="3314" max="3314" width="3.375" style="12" customWidth="1"/>
    <col min="3315" max="3315" width="3.125" style="12"/>
    <col min="3316" max="3316" width="3.875" style="12" customWidth="1"/>
    <col min="3317" max="3317" width="3.125" style="12"/>
    <col min="3318" max="3318" width="3.125" style="12" customWidth="1"/>
    <col min="3319" max="3320" width="3.125" style="12"/>
    <col min="3321" max="3321" width="3.125" style="12" customWidth="1"/>
    <col min="3322" max="3322" width="3.75" style="12" customWidth="1"/>
    <col min="3323" max="3323" width="3.125" style="12"/>
    <col min="3324" max="3324" width="3.125" style="12" customWidth="1"/>
    <col min="3325" max="3325" width="5.5" style="12" bestFit="1" customWidth="1"/>
    <col min="3326" max="3327" width="3.125" style="12"/>
    <col min="3328" max="3328" width="7.25" style="12" customWidth="1"/>
    <col min="3329" max="3329" width="12" style="12" customWidth="1"/>
    <col min="3330" max="3334" width="2.625" style="12" customWidth="1"/>
    <col min="3335" max="3337" width="4.625" style="12" customWidth="1"/>
    <col min="3338" max="3338" width="6.5" style="12" customWidth="1"/>
    <col min="3339" max="3339" width="8.5" style="12" customWidth="1"/>
    <col min="3340" max="3340" width="7" style="12" customWidth="1"/>
    <col min="3341" max="3341" width="8.5" style="12" customWidth="1"/>
    <col min="3342" max="3343" width="6.625" style="12" customWidth="1"/>
    <col min="3344" max="3355" width="12.5" style="12" customWidth="1"/>
    <col min="3356" max="3359" width="12" style="12" customWidth="1"/>
    <col min="3360" max="3362" width="6.625" style="12" customWidth="1"/>
    <col min="3363" max="3366" width="7.625" style="12" customWidth="1"/>
    <col min="3367" max="3367" width="10.625" style="12" bestFit="1" customWidth="1"/>
    <col min="3368" max="3369" width="7.375" style="12" customWidth="1"/>
    <col min="3370" max="3385" width="3.125" style="12"/>
    <col min="3386" max="3386" width="4.625" style="12" customWidth="1"/>
    <col min="3387" max="3562" width="3.125" style="12"/>
    <col min="3563" max="3564" width="3.125" style="12" customWidth="1"/>
    <col min="3565" max="3565" width="3" style="12" customWidth="1"/>
    <col min="3566" max="3566" width="3.125" style="12"/>
    <col min="3567" max="3567" width="3.75" style="12" customWidth="1"/>
    <col min="3568" max="3568" width="3.125" style="12" customWidth="1"/>
    <col min="3569" max="3569" width="1.875" style="12" customWidth="1"/>
    <col min="3570" max="3570" width="3.375" style="12" customWidth="1"/>
    <col min="3571" max="3571" width="3.125" style="12"/>
    <col min="3572" max="3572" width="3.875" style="12" customWidth="1"/>
    <col min="3573" max="3573" width="3.125" style="12"/>
    <col min="3574" max="3574" width="3.125" style="12" customWidth="1"/>
    <col min="3575" max="3576" width="3.125" style="12"/>
    <col min="3577" max="3577" width="3.125" style="12" customWidth="1"/>
    <col min="3578" max="3578" width="3.75" style="12" customWidth="1"/>
    <col min="3579" max="3579" width="3.125" style="12"/>
    <col min="3580" max="3580" width="3.125" style="12" customWidth="1"/>
    <col min="3581" max="3581" width="5.5" style="12" bestFit="1" customWidth="1"/>
    <col min="3582" max="3583" width="3.125" style="12"/>
    <col min="3584" max="3584" width="7.25" style="12" customWidth="1"/>
    <col min="3585" max="3585" width="12" style="12" customWidth="1"/>
    <col min="3586" max="3590" width="2.625" style="12" customWidth="1"/>
    <col min="3591" max="3593" width="4.625" style="12" customWidth="1"/>
    <col min="3594" max="3594" width="6.5" style="12" customWidth="1"/>
    <col min="3595" max="3595" width="8.5" style="12" customWidth="1"/>
    <col min="3596" max="3596" width="7" style="12" customWidth="1"/>
    <col min="3597" max="3597" width="8.5" style="12" customWidth="1"/>
    <col min="3598" max="3599" width="6.625" style="12" customWidth="1"/>
    <col min="3600" max="3611" width="12.5" style="12" customWidth="1"/>
    <col min="3612" max="3615" width="12" style="12" customWidth="1"/>
    <col min="3616" max="3618" width="6.625" style="12" customWidth="1"/>
    <col min="3619" max="3622" width="7.625" style="12" customWidth="1"/>
    <col min="3623" max="3623" width="10.625" style="12" bestFit="1" customWidth="1"/>
    <col min="3624" max="3625" width="7.375" style="12" customWidth="1"/>
    <col min="3626" max="3641" width="3.125" style="12"/>
    <col min="3642" max="3642" width="4.625" style="12" customWidth="1"/>
    <col min="3643" max="3818" width="3.125" style="12"/>
    <col min="3819" max="3820" width="3.125" style="12" customWidth="1"/>
    <col min="3821" max="3821" width="3" style="12" customWidth="1"/>
    <col min="3822" max="3822" width="3.125" style="12"/>
    <col min="3823" max="3823" width="3.75" style="12" customWidth="1"/>
    <col min="3824" max="3824" width="3.125" style="12" customWidth="1"/>
    <col min="3825" max="3825" width="1.875" style="12" customWidth="1"/>
    <col min="3826" max="3826" width="3.375" style="12" customWidth="1"/>
    <col min="3827" max="3827" width="3.125" style="12"/>
    <col min="3828" max="3828" width="3.875" style="12" customWidth="1"/>
    <col min="3829" max="3829" width="3.125" style="12"/>
    <col min="3830" max="3830" width="3.125" style="12" customWidth="1"/>
    <col min="3831" max="3832" width="3.125" style="12"/>
    <col min="3833" max="3833" width="3.125" style="12" customWidth="1"/>
    <col min="3834" max="3834" width="3.75" style="12" customWidth="1"/>
    <col min="3835" max="3835" width="3.125" style="12"/>
    <col min="3836" max="3836" width="3.125" style="12" customWidth="1"/>
    <col min="3837" max="3837" width="5.5" style="12" bestFit="1" customWidth="1"/>
    <col min="3838" max="3839" width="3.125" style="12"/>
    <col min="3840" max="3840" width="7.25" style="12" customWidth="1"/>
    <col min="3841" max="3841" width="12" style="12" customWidth="1"/>
    <col min="3842" max="3846" width="2.625" style="12" customWidth="1"/>
    <col min="3847" max="3849" width="4.625" style="12" customWidth="1"/>
    <col min="3850" max="3850" width="6.5" style="12" customWidth="1"/>
    <col min="3851" max="3851" width="8.5" style="12" customWidth="1"/>
    <col min="3852" max="3852" width="7" style="12" customWidth="1"/>
    <col min="3853" max="3853" width="8.5" style="12" customWidth="1"/>
    <col min="3854" max="3855" width="6.625" style="12" customWidth="1"/>
    <col min="3856" max="3867" width="12.5" style="12" customWidth="1"/>
    <col min="3868" max="3871" width="12" style="12" customWidth="1"/>
    <col min="3872" max="3874" width="6.625" style="12" customWidth="1"/>
    <col min="3875" max="3878" width="7.625" style="12" customWidth="1"/>
    <col min="3879" max="3879" width="10.625" style="12" bestFit="1" customWidth="1"/>
    <col min="3880" max="3881" width="7.375" style="12" customWidth="1"/>
    <col min="3882" max="3897" width="3.125" style="12"/>
    <col min="3898" max="3898" width="4.625" style="12" customWidth="1"/>
    <col min="3899" max="4074" width="3.125" style="12"/>
    <col min="4075" max="4076" width="3.125" style="12" customWidth="1"/>
    <col min="4077" max="4077" width="3" style="12" customWidth="1"/>
    <col min="4078" max="4078" width="3.125" style="12"/>
    <col min="4079" max="4079" width="3.75" style="12" customWidth="1"/>
    <col min="4080" max="4080" width="3.125" style="12" customWidth="1"/>
    <col min="4081" max="4081" width="1.875" style="12" customWidth="1"/>
    <col min="4082" max="4082" width="3.375" style="12" customWidth="1"/>
    <col min="4083" max="4083" width="3.125" style="12"/>
    <col min="4084" max="4084" width="3.875" style="12" customWidth="1"/>
    <col min="4085" max="4085" width="3.125" style="12"/>
    <col min="4086" max="4086" width="3.125" style="12" customWidth="1"/>
    <col min="4087" max="4088" width="3.125" style="12"/>
    <col min="4089" max="4089" width="3.125" style="12" customWidth="1"/>
    <col min="4090" max="4090" width="3.75" style="12" customWidth="1"/>
    <col min="4091" max="4091" width="3.125" style="12"/>
    <col min="4092" max="4092" width="3.125" style="12" customWidth="1"/>
    <col min="4093" max="4093" width="5.5" style="12" bestFit="1" customWidth="1"/>
    <col min="4094" max="4095" width="3.125" style="12"/>
    <col min="4096" max="4096" width="7.25" style="12" customWidth="1"/>
    <col min="4097" max="4097" width="12" style="12" customWidth="1"/>
    <col min="4098" max="4102" width="2.625" style="12" customWidth="1"/>
    <col min="4103" max="4105" width="4.625" style="12" customWidth="1"/>
    <col min="4106" max="4106" width="6.5" style="12" customWidth="1"/>
    <col min="4107" max="4107" width="8.5" style="12" customWidth="1"/>
    <col min="4108" max="4108" width="7" style="12" customWidth="1"/>
    <col min="4109" max="4109" width="8.5" style="12" customWidth="1"/>
    <col min="4110" max="4111" width="6.625" style="12" customWidth="1"/>
    <col min="4112" max="4123" width="12.5" style="12" customWidth="1"/>
    <col min="4124" max="4127" width="12" style="12" customWidth="1"/>
    <col min="4128" max="4130" width="6.625" style="12" customWidth="1"/>
    <col min="4131" max="4134" width="7.625" style="12" customWidth="1"/>
    <col min="4135" max="4135" width="10.625" style="12" bestFit="1" customWidth="1"/>
    <col min="4136" max="4137" width="7.375" style="12" customWidth="1"/>
    <col min="4138" max="4153" width="3.125" style="12"/>
    <col min="4154" max="4154" width="4.625" style="12" customWidth="1"/>
    <col min="4155" max="4330" width="3.125" style="12"/>
    <col min="4331" max="4332" width="3.125" style="12" customWidth="1"/>
    <col min="4333" max="4333" width="3" style="12" customWidth="1"/>
    <col min="4334" max="4334" width="3.125" style="12"/>
    <col min="4335" max="4335" width="3.75" style="12" customWidth="1"/>
    <col min="4336" max="4336" width="3.125" style="12" customWidth="1"/>
    <col min="4337" max="4337" width="1.875" style="12" customWidth="1"/>
    <col min="4338" max="4338" width="3.375" style="12" customWidth="1"/>
    <col min="4339" max="4339" width="3.125" style="12"/>
    <col min="4340" max="4340" width="3.875" style="12" customWidth="1"/>
    <col min="4341" max="4341" width="3.125" style="12"/>
    <col min="4342" max="4342" width="3.125" style="12" customWidth="1"/>
    <col min="4343" max="4344" width="3.125" style="12"/>
    <col min="4345" max="4345" width="3.125" style="12" customWidth="1"/>
    <col min="4346" max="4346" width="3.75" style="12" customWidth="1"/>
    <col min="4347" max="4347" width="3.125" style="12"/>
    <col min="4348" max="4348" width="3.125" style="12" customWidth="1"/>
    <col min="4349" max="4349" width="5.5" style="12" bestFit="1" customWidth="1"/>
    <col min="4350" max="4351" width="3.125" style="12"/>
    <col min="4352" max="4352" width="7.25" style="12" customWidth="1"/>
    <col min="4353" max="4353" width="12" style="12" customWidth="1"/>
    <col min="4354" max="4358" width="2.625" style="12" customWidth="1"/>
    <col min="4359" max="4361" width="4.625" style="12" customWidth="1"/>
    <col min="4362" max="4362" width="6.5" style="12" customWidth="1"/>
    <col min="4363" max="4363" width="8.5" style="12" customWidth="1"/>
    <col min="4364" max="4364" width="7" style="12" customWidth="1"/>
    <col min="4365" max="4365" width="8.5" style="12" customWidth="1"/>
    <col min="4366" max="4367" width="6.625" style="12" customWidth="1"/>
    <col min="4368" max="4379" width="12.5" style="12" customWidth="1"/>
    <col min="4380" max="4383" width="12" style="12" customWidth="1"/>
    <col min="4384" max="4386" width="6.625" style="12" customWidth="1"/>
    <col min="4387" max="4390" width="7.625" style="12" customWidth="1"/>
    <col min="4391" max="4391" width="10.625" style="12" bestFit="1" customWidth="1"/>
    <col min="4392" max="4393" width="7.375" style="12" customWidth="1"/>
    <col min="4394" max="4409" width="3.125" style="12"/>
    <col min="4410" max="4410" width="4.625" style="12" customWidth="1"/>
    <col min="4411" max="4586" width="3.125" style="12"/>
    <col min="4587" max="4588" width="3.125" style="12" customWidth="1"/>
    <col min="4589" max="4589" width="3" style="12" customWidth="1"/>
    <col min="4590" max="4590" width="3.125" style="12"/>
    <col min="4591" max="4591" width="3.75" style="12" customWidth="1"/>
    <col min="4592" max="4592" width="3.125" style="12" customWidth="1"/>
    <col min="4593" max="4593" width="1.875" style="12" customWidth="1"/>
    <col min="4594" max="4594" width="3.375" style="12" customWidth="1"/>
    <col min="4595" max="4595" width="3.125" style="12"/>
    <col min="4596" max="4596" width="3.875" style="12" customWidth="1"/>
    <col min="4597" max="4597" width="3.125" style="12"/>
    <col min="4598" max="4598" width="3.125" style="12" customWidth="1"/>
    <col min="4599" max="4600" width="3.125" style="12"/>
    <col min="4601" max="4601" width="3.125" style="12" customWidth="1"/>
    <col min="4602" max="4602" width="3.75" style="12" customWidth="1"/>
    <col min="4603" max="4603" width="3.125" style="12"/>
    <col min="4604" max="4604" width="3.125" style="12" customWidth="1"/>
    <col min="4605" max="4605" width="5.5" style="12" bestFit="1" customWidth="1"/>
    <col min="4606" max="4607" width="3.125" style="12"/>
    <col min="4608" max="4608" width="7.25" style="12" customWidth="1"/>
    <col min="4609" max="4609" width="12" style="12" customWidth="1"/>
    <col min="4610" max="4614" width="2.625" style="12" customWidth="1"/>
    <col min="4615" max="4617" width="4.625" style="12" customWidth="1"/>
    <col min="4618" max="4618" width="6.5" style="12" customWidth="1"/>
    <col min="4619" max="4619" width="8.5" style="12" customWidth="1"/>
    <col min="4620" max="4620" width="7" style="12" customWidth="1"/>
    <col min="4621" max="4621" width="8.5" style="12" customWidth="1"/>
    <col min="4622" max="4623" width="6.625" style="12" customWidth="1"/>
    <col min="4624" max="4635" width="12.5" style="12" customWidth="1"/>
    <col min="4636" max="4639" width="12" style="12" customWidth="1"/>
    <col min="4640" max="4642" width="6.625" style="12" customWidth="1"/>
    <col min="4643" max="4646" width="7.625" style="12" customWidth="1"/>
    <col min="4647" max="4647" width="10.625" style="12" bestFit="1" customWidth="1"/>
    <col min="4648" max="4649" width="7.375" style="12" customWidth="1"/>
    <col min="4650" max="4665" width="3.125" style="12"/>
    <col min="4666" max="4666" width="4.625" style="12" customWidth="1"/>
    <col min="4667" max="4842" width="3.125" style="12"/>
    <col min="4843" max="4844" width="3.125" style="12" customWidth="1"/>
    <col min="4845" max="4845" width="3" style="12" customWidth="1"/>
    <col min="4846" max="4846" width="3.125" style="12"/>
    <col min="4847" max="4847" width="3.75" style="12" customWidth="1"/>
    <col min="4848" max="4848" width="3.125" style="12" customWidth="1"/>
    <col min="4849" max="4849" width="1.875" style="12" customWidth="1"/>
    <col min="4850" max="4850" width="3.375" style="12" customWidth="1"/>
    <col min="4851" max="4851" width="3.125" style="12"/>
    <col min="4852" max="4852" width="3.875" style="12" customWidth="1"/>
    <col min="4853" max="4853" width="3.125" style="12"/>
    <col min="4854" max="4854" width="3.125" style="12" customWidth="1"/>
    <col min="4855" max="4856" width="3.125" style="12"/>
    <col min="4857" max="4857" width="3.125" style="12" customWidth="1"/>
    <col min="4858" max="4858" width="3.75" style="12" customWidth="1"/>
    <col min="4859" max="4859" width="3.125" style="12"/>
    <col min="4860" max="4860" width="3.125" style="12" customWidth="1"/>
    <col min="4861" max="4861" width="5.5" style="12" bestFit="1" customWidth="1"/>
    <col min="4862" max="4863" width="3.125" style="12"/>
    <col min="4864" max="4864" width="7.25" style="12" customWidth="1"/>
    <col min="4865" max="4865" width="12" style="12" customWidth="1"/>
    <col min="4866" max="4870" width="2.625" style="12" customWidth="1"/>
    <col min="4871" max="4873" width="4.625" style="12" customWidth="1"/>
    <col min="4874" max="4874" width="6.5" style="12" customWidth="1"/>
    <col min="4875" max="4875" width="8.5" style="12" customWidth="1"/>
    <col min="4876" max="4876" width="7" style="12" customWidth="1"/>
    <col min="4877" max="4877" width="8.5" style="12" customWidth="1"/>
    <col min="4878" max="4879" width="6.625" style="12" customWidth="1"/>
    <col min="4880" max="4891" width="12.5" style="12" customWidth="1"/>
    <col min="4892" max="4895" width="12" style="12" customWidth="1"/>
    <col min="4896" max="4898" width="6.625" style="12" customWidth="1"/>
    <col min="4899" max="4902" width="7.625" style="12" customWidth="1"/>
    <col min="4903" max="4903" width="10.625" style="12" bestFit="1" customWidth="1"/>
    <col min="4904" max="4905" width="7.375" style="12" customWidth="1"/>
    <col min="4906" max="4921" width="3.125" style="12"/>
    <col min="4922" max="4922" width="4.625" style="12" customWidth="1"/>
    <col min="4923" max="5098" width="3.125" style="12"/>
    <col min="5099" max="5100" width="3.125" style="12" customWidth="1"/>
    <col min="5101" max="5101" width="3" style="12" customWidth="1"/>
    <col min="5102" max="5102" width="3.125" style="12"/>
    <col min="5103" max="5103" width="3.75" style="12" customWidth="1"/>
    <col min="5104" max="5104" width="3.125" style="12" customWidth="1"/>
    <col min="5105" max="5105" width="1.875" style="12" customWidth="1"/>
    <col min="5106" max="5106" width="3.375" style="12" customWidth="1"/>
    <col min="5107" max="5107" width="3.125" style="12"/>
    <col min="5108" max="5108" width="3.875" style="12" customWidth="1"/>
    <col min="5109" max="5109" width="3.125" style="12"/>
    <col min="5110" max="5110" width="3.125" style="12" customWidth="1"/>
    <col min="5111" max="5112" width="3.125" style="12"/>
    <col min="5113" max="5113" width="3.125" style="12" customWidth="1"/>
    <col min="5114" max="5114" width="3.75" style="12" customWidth="1"/>
    <col min="5115" max="5115" width="3.125" style="12"/>
    <col min="5116" max="5116" width="3.125" style="12" customWidth="1"/>
    <col min="5117" max="5117" width="5.5" style="12" bestFit="1" customWidth="1"/>
    <col min="5118" max="5119" width="3.125" style="12"/>
    <col min="5120" max="5120" width="7.25" style="12" customWidth="1"/>
    <col min="5121" max="5121" width="12" style="12" customWidth="1"/>
    <col min="5122" max="5126" width="2.625" style="12" customWidth="1"/>
    <col min="5127" max="5129" width="4.625" style="12" customWidth="1"/>
    <col min="5130" max="5130" width="6.5" style="12" customWidth="1"/>
    <col min="5131" max="5131" width="8.5" style="12" customWidth="1"/>
    <col min="5132" max="5132" width="7" style="12" customWidth="1"/>
    <col min="5133" max="5133" width="8.5" style="12" customWidth="1"/>
    <col min="5134" max="5135" width="6.625" style="12" customWidth="1"/>
    <col min="5136" max="5147" width="12.5" style="12" customWidth="1"/>
    <col min="5148" max="5151" width="12" style="12" customWidth="1"/>
    <col min="5152" max="5154" width="6.625" style="12" customWidth="1"/>
    <col min="5155" max="5158" width="7.625" style="12" customWidth="1"/>
    <col min="5159" max="5159" width="10.625" style="12" bestFit="1" customWidth="1"/>
    <col min="5160" max="5161" width="7.375" style="12" customWidth="1"/>
    <col min="5162" max="5177" width="3.125" style="12"/>
    <col min="5178" max="5178" width="4.625" style="12" customWidth="1"/>
    <col min="5179" max="5354" width="3.125" style="12"/>
    <col min="5355" max="5356" width="3.125" style="12" customWidth="1"/>
    <col min="5357" max="5357" width="3" style="12" customWidth="1"/>
    <col min="5358" max="5358" width="3.125" style="12"/>
    <col min="5359" max="5359" width="3.75" style="12" customWidth="1"/>
    <col min="5360" max="5360" width="3.125" style="12" customWidth="1"/>
    <col min="5361" max="5361" width="1.875" style="12" customWidth="1"/>
    <col min="5362" max="5362" width="3.375" style="12" customWidth="1"/>
    <col min="5363" max="5363" width="3.125" style="12"/>
    <col min="5364" max="5364" width="3.875" style="12" customWidth="1"/>
    <col min="5365" max="5365" width="3.125" style="12"/>
    <col min="5366" max="5366" width="3.125" style="12" customWidth="1"/>
    <col min="5367" max="5368" width="3.125" style="12"/>
    <col min="5369" max="5369" width="3.125" style="12" customWidth="1"/>
    <col min="5370" max="5370" width="3.75" style="12" customWidth="1"/>
    <col min="5371" max="5371" width="3.125" style="12"/>
    <col min="5372" max="5372" width="3.125" style="12" customWidth="1"/>
    <col min="5373" max="5373" width="5.5" style="12" bestFit="1" customWidth="1"/>
    <col min="5374" max="5375" width="3.125" style="12"/>
    <col min="5376" max="5376" width="7.25" style="12" customWidth="1"/>
    <col min="5377" max="5377" width="12" style="12" customWidth="1"/>
    <col min="5378" max="5382" width="2.625" style="12" customWidth="1"/>
    <col min="5383" max="5385" width="4.625" style="12" customWidth="1"/>
    <col min="5386" max="5386" width="6.5" style="12" customWidth="1"/>
    <col min="5387" max="5387" width="8.5" style="12" customWidth="1"/>
    <col min="5388" max="5388" width="7" style="12" customWidth="1"/>
    <col min="5389" max="5389" width="8.5" style="12" customWidth="1"/>
    <col min="5390" max="5391" width="6.625" style="12" customWidth="1"/>
    <col min="5392" max="5403" width="12.5" style="12" customWidth="1"/>
    <col min="5404" max="5407" width="12" style="12" customWidth="1"/>
    <col min="5408" max="5410" width="6.625" style="12" customWidth="1"/>
    <col min="5411" max="5414" width="7.625" style="12" customWidth="1"/>
    <col min="5415" max="5415" width="10.625" style="12" bestFit="1" customWidth="1"/>
    <col min="5416" max="5417" width="7.375" style="12" customWidth="1"/>
    <col min="5418" max="5433" width="3.125" style="12"/>
    <col min="5434" max="5434" width="4.625" style="12" customWidth="1"/>
    <col min="5435" max="5610" width="3.125" style="12"/>
    <col min="5611" max="5612" width="3.125" style="12" customWidth="1"/>
    <col min="5613" max="5613" width="3" style="12" customWidth="1"/>
    <col min="5614" max="5614" width="3.125" style="12"/>
    <col min="5615" max="5615" width="3.75" style="12" customWidth="1"/>
    <col min="5616" max="5616" width="3.125" style="12" customWidth="1"/>
    <col min="5617" max="5617" width="1.875" style="12" customWidth="1"/>
    <col min="5618" max="5618" width="3.375" style="12" customWidth="1"/>
    <col min="5619" max="5619" width="3.125" style="12"/>
    <col min="5620" max="5620" width="3.875" style="12" customWidth="1"/>
    <col min="5621" max="5621" width="3.125" style="12"/>
    <col min="5622" max="5622" width="3.125" style="12" customWidth="1"/>
    <col min="5623" max="5624" width="3.125" style="12"/>
    <col min="5625" max="5625" width="3.125" style="12" customWidth="1"/>
    <col min="5626" max="5626" width="3.75" style="12" customWidth="1"/>
    <col min="5627" max="5627" width="3.125" style="12"/>
    <col min="5628" max="5628" width="3.125" style="12" customWidth="1"/>
    <col min="5629" max="5629" width="5.5" style="12" bestFit="1" customWidth="1"/>
    <col min="5630" max="5631" width="3.125" style="12"/>
    <col min="5632" max="5632" width="7.25" style="12" customWidth="1"/>
    <col min="5633" max="5633" width="12" style="12" customWidth="1"/>
    <col min="5634" max="5638" width="2.625" style="12" customWidth="1"/>
    <col min="5639" max="5641" width="4.625" style="12" customWidth="1"/>
    <col min="5642" max="5642" width="6.5" style="12" customWidth="1"/>
    <col min="5643" max="5643" width="8.5" style="12" customWidth="1"/>
    <col min="5644" max="5644" width="7" style="12" customWidth="1"/>
    <col min="5645" max="5645" width="8.5" style="12" customWidth="1"/>
    <col min="5646" max="5647" width="6.625" style="12" customWidth="1"/>
    <col min="5648" max="5659" width="12.5" style="12" customWidth="1"/>
    <col min="5660" max="5663" width="12" style="12" customWidth="1"/>
    <col min="5664" max="5666" width="6.625" style="12" customWidth="1"/>
    <col min="5667" max="5670" width="7.625" style="12" customWidth="1"/>
    <col min="5671" max="5671" width="10.625" style="12" bestFit="1" customWidth="1"/>
    <col min="5672" max="5673" width="7.375" style="12" customWidth="1"/>
    <col min="5674" max="5689" width="3.125" style="12"/>
    <col min="5690" max="5690" width="4.625" style="12" customWidth="1"/>
    <col min="5691" max="5866" width="3.125" style="12"/>
    <col min="5867" max="5868" width="3.125" style="12" customWidth="1"/>
    <col min="5869" max="5869" width="3" style="12" customWidth="1"/>
    <col min="5870" max="5870" width="3.125" style="12"/>
    <col min="5871" max="5871" width="3.75" style="12" customWidth="1"/>
    <col min="5872" max="5872" width="3.125" style="12" customWidth="1"/>
    <col min="5873" max="5873" width="1.875" style="12" customWidth="1"/>
    <col min="5874" max="5874" width="3.375" style="12" customWidth="1"/>
    <col min="5875" max="5875" width="3.125" style="12"/>
    <col min="5876" max="5876" width="3.875" style="12" customWidth="1"/>
    <col min="5877" max="5877" width="3.125" style="12"/>
    <col min="5878" max="5878" width="3.125" style="12" customWidth="1"/>
    <col min="5879" max="5880" width="3.125" style="12"/>
    <col min="5881" max="5881" width="3.125" style="12" customWidth="1"/>
    <col min="5882" max="5882" width="3.75" style="12" customWidth="1"/>
    <col min="5883" max="5883" width="3.125" style="12"/>
    <col min="5884" max="5884" width="3.125" style="12" customWidth="1"/>
    <col min="5885" max="5885" width="5.5" style="12" bestFit="1" customWidth="1"/>
    <col min="5886" max="5887" width="3.125" style="12"/>
    <col min="5888" max="5888" width="7.25" style="12" customWidth="1"/>
    <col min="5889" max="5889" width="12" style="12" customWidth="1"/>
    <col min="5890" max="5894" width="2.625" style="12" customWidth="1"/>
    <col min="5895" max="5897" width="4.625" style="12" customWidth="1"/>
    <col min="5898" max="5898" width="6.5" style="12" customWidth="1"/>
    <col min="5899" max="5899" width="8.5" style="12" customWidth="1"/>
    <col min="5900" max="5900" width="7" style="12" customWidth="1"/>
    <col min="5901" max="5901" width="8.5" style="12" customWidth="1"/>
    <col min="5902" max="5903" width="6.625" style="12" customWidth="1"/>
    <col min="5904" max="5915" width="12.5" style="12" customWidth="1"/>
    <col min="5916" max="5919" width="12" style="12" customWidth="1"/>
    <col min="5920" max="5922" width="6.625" style="12" customWidth="1"/>
    <col min="5923" max="5926" width="7.625" style="12" customWidth="1"/>
    <col min="5927" max="5927" width="10.625" style="12" bestFit="1" customWidth="1"/>
    <col min="5928" max="5929" width="7.375" style="12" customWidth="1"/>
    <col min="5930" max="5945" width="3.125" style="12"/>
    <col min="5946" max="5946" width="4.625" style="12" customWidth="1"/>
    <col min="5947" max="6122" width="3.125" style="12"/>
    <col min="6123" max="6124" width="3.125" style="12" customWidth="1"/>
    <col min="6125" max="6125" width="3" style="12" customWidth="1"/>
    <col min="6126" max="6126" width="3.125" style="12"/>
    <col min="6127" max="6127" width="3.75" style="12" customWidth="1"/>
    <col min="6128" max="6128" width="3.125" style="12" customWidth="1"/>
    <col min="6129" max="6129" width="1.875" style="12" customWidth="1"/>
    <col min="6130" max="6130" width="3.375" style="12" customWidth="1"/>
    <col min="6131" max="6131" width="3.125" style="12"/>
    <col min="6132" max="6132" width="3.875" style="12" customWidth="1"/>
    <col min="6133" max="6133" width="3.125" style="12"/>
    <col min="6134" max="6134" width="3.125" style="12" customWidth="1"/>
    <col min="6135" max="6136" width="3.125" style="12"/>
    <col min="6137" max="6137" width="3.125" style="12" customWidth="1"/>
    <col min="6138" max="6138" width="3.75" style="12" customWidth="1"/>
    <col min="6139" max="6139" width="3.125" style="12"/>
    <col min="6140" max="6140" width="3.125" style="12" customWidth="1"/>
    <col min="6141" max="6141" width="5.5" style="12" bestFit="1" customWidth="1"/>
    <col min="6142" max="6143" width="3.125" style="12"/>
    <col min="6144" max="6144" width="7.25" style="12" customWidth="1"/>
    <col min="6145" max="6145" width="12" style="12" customWidth="1"/>
    <col min="6146" max="6150" width="2.625" style="12" customWidth="1"/>
    <col min="6151" max="6153" width="4.625" style="12" customWidth="1"/>
    <col min="6154" max="6154" width="6.5" style="12" customWidth="1"/>
    <col min="6155" max="6155" width="8.5" style="12" customWidth="1"/>
    <col min="6156" max="6156" width="7" style="12" customWidth="1"/>
    <col min="6157" max="6157" width="8.5" style="12" customWidth="1"/>
    <col min="6158" max="6159" width="6.625" style="12" customWidth="1"/>
    <col min="6160" max="6171" width="12.5" style="12" customWidth="1"/>
    <col min="6172" max="6175" width="12" style="12" customWidth="1"/>
    <col min="6176" max="6178" width="6.625" style="12" customWidth="1"/>
    <col min="6179" max="6182" width="7.625" style="12" customWidth="1"/>
    <col min="6183" max="6183" width="10.625" style="12" bestFit="1" customWidth="1"/>
    <col min="6184" max="6185" width="7.375" style="12" customWidth="1"/>
    <col min="6186" max="6201" width="3.125" style="12"/>
    <col min="6202" max="6202" width="4.625" style="12" customWidth="1"/>
    <col min="6203" max="6378" width="3.125" style="12"/>
    <col min="6379" max="6380" width="3.125" style="12" customWidth="1"/>
    <col min="6381" max="6381" width="3" style="12" customWidth="1"/>
    <col min="6382" max="6382" width="3.125" style="12"/>
    <col min="6383" max="6383" width="3.75" style="12" customWidth="1"/>
    <col min="6384" max="6384" width="3.125" style="12" customWidth="1"/>
    <col min="6385" max="6385" width="1.875" style="12" customWidth="1"/>
    <col min="6386" max="6386" width="3.375" style="12" customWidth="1"/>
    <col min="6387" max="6387" width="3.125" style="12"/>
    <col min="6388" max="6388" width="3.875" style="12" customWidth="1"/>
    <col min="6389" max="6389" width="3.125" style="12"/>
    <col min="6390" max="6390" width="3.125" style="12" customWidth="1"/>
    <col min="6391" max="6392" width="3.125" style="12"/>
    <col min="6393" max="6393" width="3.125" style="12" customWidth="1"/>
    <col min="6394" max="6394" width="3.75" style="12" customWidth="1"/>
    <col min="6395" max="6395" width="3.125" style="12"/>
    <col min="6396" max="6396" width="3.125" style="12" customWidth="1"/>
    <col min="6397" max="6397" width="5.5" style="12" bestFit="1" customWidth="1"/>
    <col min="6398" max="6399" width="3.125" style="12"/>
    <col min="6400" max="6400" width="7.25" style="12" customWidth="1"/>
    <col min="6401" max="6401" width="12" style="12" customWidth="1"/>
    <col min="6402" max="6406" width="2.625" style="12" customWidth="1"/>
    <col min="6407" max="6409" width="4.625" style="12" customWidth="1"/>
    <col min="6410" max="6410" width="6.5" style="12" customWidth="1"/>
    <col min="6411" max="6411" width="8.5" style="12" customWidth="1"/>
    <col min="6412" max="6412" width="7" style="12" customWidth="1"/>
    <col min="6413" max="6413" width="8.5" style="12" customWidth="1"/>
    <col min="6414" max="6415" width="6.625" style="12" customWidth="1"/>
    <col min="6416" max="6427" width="12.5" style="12" customWidth="1"/>
    <col min="6428" max="6431" width="12" style="12" customWidth="1"/>
    <col min="6432" max="6434" width="6.625" style="12" customWidth="1"/>
    <col min="6435" max="6438" width="7.625" style="12" customWidth="1"/>
    <col min="6439" max="6439" width="10.625" style="12" bestFit="1" customWidth="1"/>
    <col min="6440" max="6441" width="7.375" style="12" customWidth="1"/>
    <col min="6442" max="6457" width="3.125" style="12"/>
    <col min="6458" max="6458" width="4.625" style="12" customWidth="1"/>
    <col min="6459" max="6634" width="3.125" style="12"/>
    <col min="6635" max="6636" width="3.125" style="12" customWidth="1"/>
    <col min="6637" max="6637" width="3" style="12" customWidth="1"/>
    <col min="6638" max="6638" width="3.125" style="12"/>
    <col min="6639" max="6639" width="3.75" style="12" customWidth="1"/>
    <col min="6640" max="6640" width="3.125" style="12" customWidth="1"/>
    <col min="6641" max="6641" width="1.875" style="12" customWidth="1"/>
    <col min="6642" max="6642" width="3.375" style="12" customWidth="1"/>
    <col min="6643" max="6643" width="3.125" style="12"/>
    <col min="6644" max="6644" width="3.875" style="12" customWidth="1"/>
    <col min="6645" max="6645" width="3.125" style="12"/>
    <col min="6646" max="6646" width="3.125" style="12" customWidth="1"/>
    <col min="6647" max="6648" width="3.125" style="12"/>
    <col min="6649" max="6649" width="3.125" style="12" customWidth="1"/>
    <col min="6650" max="6650" width="3.75" style="12" customWidth="1"/>
    <col min="6651" max="6651" width="3.125" style="12"/>
    <col min="6652" max="6652" width="3.125" style="12" customWidth="1"/>
    <col min="6653" max="6653" width="5.5" style="12" bestFit="1" customWidth="1"/>
    <col min="6654" max="6655" width="3.125" style="12"/>
    <col min="6656" max="6656" width="7.25" style="12" customWidth="1"/>
    <col min="6657" max="6657" width="12" style="12" customWidth="1"/>
    <col min="6658" max="6662" width="2.625" style="12" customWidth="1"/>
    <col min="6663" max="6665" width="4.625" style="12" customWidth="1"/>
    <col min="6666" max="6666" width="6.5" style="12" customWidth="1"/>
    <col min="6667" max="6667" width="8.5" style="12" customWidth="1"/>
    <col min="6668" max="6668" width="7" style="12" customWidth="1"/>
    <col min="6669" max="6669" width="8.5" style="12" customWidth="1"/>
    <col min="6670" max="6671" width="6.625" style="12" customWidth="1"/>
    <col min="6672" max="6683" width="12.5" style="12" customWidth="1"/>
    <col min="6684" max="6687" width="12" style="12" customWidth="1"/>
    <col min="6688" max="6690" width="6.625" style="12" customWidth="1"/>
    <col min="6691" max="6694" width="7.625" style="12" customWidth="1"/>
    <col min="6695" max="6695" width="10.625" style="12" bestFit="1" customWidth="1"/>
    <col min="6696" max="6697" width="7.375" style="12" customWidth="1"/>
    <col min="6698" max="6713" width="3.125" style="12"/>
    <col min="6714" max="6714" width="4.625" style="12" customWidth="1"/>
    <col min="6715" max="6890" width="3.125" style="12"/>
    <col min="6891" max="6892" width="3.125" style="12" customWidth="1"/>
    <col min="6893" max="6893" width="3" style="12" customWidth="1"/>
    <col min="6894" max="6894" width="3.125" style="12"/>
    <col min="6895" max="6895" width="3.75" style="12" customWidth="1"/>
    <col min="6896" max="6896" width="3.125" style="12" customWidth="1"/>
    <col min="6897" max="6897" width="1.875" style="12" customWidth="1"/>
    <col min="6898" max="6898" width="3.375" style="12" customWidth="1"/>
    <col min="6899" max="6899" width="3.125" style="12"/>
    <col min="6900" max="6900" width="3.875" style="12" customWidth="1"/>
    <col min="6901" max="6901" width="3.125" style="12"/>
    <col min="6902" max="6902" width="3.125" style="12" customWidth="1"/>
    <col min="6903" max="6904" width="3.125" style="12"/>
    <col min="6905" max="6905" width="3.125" style="12" customWidth="1"/>
    <col min="6906" max="6906" width="3.75" style="12" customWidth="1"/>
    <col min="6907" max="6907" width="3.125" style="12"/>
    <col min="6908" max="6908" width="3.125" style="12" customWidth="1"/>
    <col min="6909" max="6909" width="5.5" style="12" bestFit="1" customWidth="1"/>
    <col min="6910" max="6911" width="3.125" style="12"/>
    <col min="6912" max="6912" width="7.25" style="12" customWidth="1"/>
    <col min="6913" max="6913" width="12" style="12" customWidth="1"/>
    <col min="6914" max="6918" width="2.625" style="12" customWidth="1"/>
    <col min="6919" max="6921" width="4.625" style="12" customWidth="1"/>
    <col min="6922" max="6922" width="6.5" style="12" customWidth="1"/>
    <col min="6923" max="6923" width="8.5" style="12" customWidth="1"/>
    <col min="6924" max="6924" width="7" style="12" customWidth="1"/>
    <col min="6925" max="6925" width="8.5" style="12" customWidth="1"/>
    <col min="6926" max="6927" width="6.625" style="12" customWidth="1"/>
    <col min="6928" max="6939" width="12.5" style="12" customWidth="1"/>
    <col min="6940" max="6943" width="12" style="12" customWidth="1"/>
    <col min="6944" max="6946" width="6.625" style="12" customWidth="1"/>
    <col min="6947" max="6950" width="7.625" style="12" customWidth="1"/>
    <col min="6951" max="6951" width="10.625" style="12" bestFit="1" customWidth="1"/>
    <col min="6952" max="6953" width="7.375" style="12" customWidth="1"/>
    <col min="6954" max="6969" width="3.125" style="12"/>
    <col min="6970" max="6970" width="4.625" style="12" customWidth="1"/>
    <col min="6971" max="7146" width="3.125" style="12"/>
    <col min="7147" max="7148" width="3.125" style="12" customWidth="1"/>
    <col min="7149" max="7149" width="3" style="12" customWidth="1"/>
    <col min="7150" max="7150" width="3.125" style="12"/>
    <col min="7151" max="7151" width="3.75" style="12" customWidth="1"/>
    <col min="7152" max="7152" width="3.125" style="12" customWidth="1"/>
    <col min="7153" max="7153" width="1.875" style="12" customWidth="1"/>
    <col min="7154" max="7154" width="3.375" style="12" customWidth="1"/>
    <col min="7155" max="7155" width="3.125" style="12"/>
    <col min="7156" max="7156" width="3.875" style="12" customWidth="1"/>
    <col min="7157" max="7157" width="3.125" style="12"/>
    <col min="7158" max="7158" width="3.125" style="12" customWidth="1"/>
    <col min="7159" max="7160" width="3.125" style="12"/>
    <col min="7161" max="7161" width="3.125" style="12" customWidth="1"/>
    <col min="7162" max="7162" width="3.75" style="12" customWidth="1"/>
    <col min="7163" max="7163" width="3.125" style="12"/>
    <col min="7164" max="7164" width="3.125" style="12" customWidth="1"/>
    <col min="7165" max="7165" width="5.5" style="12" bestFit="1" customWidth="1"/>
    <col min="7166" max="7167" width="3.125" style="12"/>
    <col min="7168" max="7168" width="7.25" style="12" customWidth="1"/>
    <col min="7169" max="7169" width="12" style="12" customWidth="1"/>
    <col min="7170" max="7174" width="2.625" style="12" customWidth="1"/>
    <col min="7175" max="7177" width="4.625" style="12" customWidth="1"/>
    <col min="7178" max="7178" width="6.5" style="12" customWidth="1"/>
    <col min="7179" max="7179" width="8.5" style="12" customWidth="1"/>
    <col min="7180" max="7180" width="7" style="12" customWidth="1"/>
    <col min="7181" max="7181" width="8.5" style="12" customWidth="1"/>
    <col min="7182" max="7183" width="6.625" style="12" customWidth="1"/>
    <col min="7184" max="7195" width="12.5" style="12" customWidth="1"/>
    <col min="7196" max="7199" width="12" style="12" customWidth="1"/>
    <col min="7200" max="7202" width="6.625" style="12" customWidth="1"/>
    <col min="7203" max="7206" width="7.625" style="12" customWidth="1"/>
    <col min="7207" max="7207" width="10.625" style="12" bestFit="1" customWidth="1"/>
    <col min="7208" max="7209" width="7.375" style="12" customWidth="1"/>
    <col min="7210" max="7225" width="3.125" style="12"/>
    <col min="7226" max="7226" width="4.625" style="12" customWidth="1"/>
    <col min="7227" max="7402" width="3.125" style="12"/>
    <col min="7403" max="7404" width="3.125" style="12" customWidth="1"/>
    <col min="7405" max="7405" width="3" style="12" customWidth="1"/>
    <col min="7406" max="7406" width="3.125" style="12"/>
    <col min="7407" max="7407" width="3.75" style="12" customWidth="1"/>
    <col min="7408" max="7408" width="3.125" style="12" customWidth="1"/>
    <col min="7409" max="7409" width="1.875" style="12" customWidth="1"/>
    <col min="7410" max="7410" width="3.375" style="12" customWidth="1"/>
    <col min="7411" max="7411" width="3.125" style="12"/>
    <col min="7412" max="7412" width="3.875" style="12" customWidth="1"/>
    <col min="7413" max="7413" width="3.125" style="12"/>
    <col min="7414" max="7414" width="3.125" style="12" customWidth="1"/>
    <col min="7415" max="7416" width="3.125" style="12"/>
    <col min="7417" max="7417" width="3.125" style="12" customWidth="1"/>
    <col min="7418" max="7418" width="3.75" style="12" customWidth="1"/>
    <col min="7419" max="7419" width="3.125" style="12"/>
    <col min="7420" max="7420" width="3.125" style="12" customWidth="1"/>
    <col min="7421" max="7421" width="5.5" style="12" bestFit="1" customWidth="1"/>
    <col min="7422" max="7423" width="3.125" style="12"/>
    <col min="7424" max="7424" width="7.25" style="12" customWidth="1"/>
    <col min="7425" max="7425" width="12" style="12" customWidth="1"/>
    <col min="7426" max="7430" width="2.625" style="12" customWidth="1"/>
    <col min="7431" max="7433" width="4.625" style="12" customWidth="1"/>
    <col min="7434" max="7434" width="6.5" style="12" customWidth="1"/>
    <col min="7435" max="7435" width="8.5" style="12" customWidth="1"/>
    <col min="7436" max="7436" width="7" style="12" customWidth="1"/>
    <col min="7437" max="7437" width="8.5" style="12" customWidth="1"/>
    <col min="7438" max="7439" width="6.625" style="12" customWidth="1"/>
    <col min="7440" max="7451" width="12.5" style="12" customWidth="1"/>
    <col min="7452" max="7455" width="12" style="12" customWidth="1"/>
    <col min="7456" max="7458" width="6.625" style="12" customWidth="1"/>
    <col min="7459" max="7462" width="7.625" style="12" customWidth="1"/>
    <col min="7463" max="7463" width="10.625" style="12" bestFit="1" customWidth="1"/>
    <col min="7464" max="7465" width="7.375" style="12" customWidth="1"/>
    <col min="7466" max="7481" width="3.125" style="12"/>
    <col min="7482" max="7482" width="4.625" style="12" customWidth="1"/>
    <col min="7483" max="7658" width="3.125" style="12"/>
    <col min="7659" max="7660" width="3.125" style="12" customWidth="1"/>
    <col min="7661" max="7661" width="3" style="12" customWidth="1"/>
    <col min="7662" max="7662" width="3.125" style="12"/>
    <col min="7663" max="7663" width="3.75" style="12" customWidth="1"/>
    <col min="7664" max="7664" width="3.125" style="12" customWidth="1"/>
    <col min="7665" max="7665" width="1.875" style="12" customWidth="1"/>
    <col min="7666" max="7666" width="3.375" style="12" customWidth="1"/>
    <col min="7667" max="7667" width="3.125" style="12"/>
    <col min="7668" max="7668" width="3.875" style="12" customWidth="1"/>
    <col min="7669" max="7669" width="3.125" style="12"/>
    <col min="7670" max="7670" width="3.125" style="12" customWidth="1"/>
    <col min="7671" max="7672" width="3.125" style="12"/>
    <col min="7673" max="7673" width="3.125" style="12" customWidth="1"/>
    <col min="7674" max="7674" width="3.75" style="12" customWidth="1"/>
    <col min="7675" max="7675" width="3.125" style="12"/>
    <col min="7676" max="7676" width="3.125" style="12" customWidth="1"/>
    <col min="7677" max="7677" width="5.5" style="12" bestFit="1" customWidth="1"/>
    <col min="7678" max="7679" width="3.125" style="12"/>
    <col min="7680" max="7680" width="7.25" style="12" customWidth="1"/>
    <col min="7681" max="7681" width="12" style="12" customWidth="1"/>
    <col min="7682" max="7686" width="2.625" style="12" customWidth="1"/>
    <col min="7687" max="7689" width="4.625" style="12" customWidth="1"/>
    <col min="7690" max="7690" width="6.5" style="12" customWidth="1"/>
    <col min="7691" max="7691" width="8.5" style="12" customWidth="1"/>
    <col min="7692" max="7692" width="7" style="12" customWidth="1"/>
    <col min="7693" max="7693" width="8.5" style="12" customWidth="1"/>
    <col min="7694" max="7695" width="6.625" style="12" customWidth="1"/>
    <col min="7696" max="7707" width="12.5" style="12" customWidth="1"/>
    <col min="7708" max="7711" width="12" style="12" customWidth="1"/>
    <col min="7712" max="7714" width="6.625" style="12" customWidth="1"/>
    <col min="7715" max="7718" width="7.625" style="12" customWidth="1"/>
    <col min="7719" max="7719" width="10.625" style="12" bestFit="1" customWidth="1"/>
    <col min="7720" max="7721" width="7.375" style="12" customWidth="1"/>
    <col min="7722" max="7737" width="3.125" style="12"/>
    <col min="7738" max="7738" width="4.625" style="12" customWidth="1"/>
    <col min="7739" max="7914" width="3.125" style="12"/>
    <col min="7915" max="7916" width="3.125" style="12" customWidth="1"/>
    <col min="7917" max="7917" width="3" style="12" customWidth="1"/>
    <col min="7918" max="7918" width="3.125" style="12"/>
    <col min="7919" max="7919" width="3.75" style="12" customWidth="1"/>
    <col min="7920" max="7920" width="3.125" style="12" customWidth="1"/>
    <col min="7921" max="7921" width="1.875" style="12" customWidth="1"/>
    <col min="7922" max="7922" width="3.375" style="12" customWidth="1"/>
    <col min="7923" max="7923" width="3.125" style="12"/>
    <col min="7924" max="7924" width="3.875" style="12" customWidth="1"/>
    <col min="7925" max="7925" width="3.125" style="12"/>
    <col min="7926" max="7926" width="3.125" style="12" customWidth="1"/>
    <col min="7927" max="7928" width="3.125" style="12"/>
    <col min="7929" max="7929" width="3.125" style="12" customWidth="1"/>
    <col min="7930" max="7930" width="3.75" style="12" customWidth="1"/>
    <col min="7931" max="7931" width="3.125" style="12"/>
    <col min="7932" max="7932" width="3.125" style="12" customWidth="1"/>
    <col min="7933" max="7933" width="5.5" style="12" bestFit="1" customWidth="1"/>
    <col min="7934" max="7935" width="3.125" style="12"/>
    <col min="7936" max="7936" width="7.25" style="12" customWidth="1"/>
    <col min="7937" max="7937" width="12" style="12" customWidth="1"/>
    <col min="7938" max="7942" width="2.625" style="12" customWidth="1"/>
    <col min="7943" max="7945" width="4.625" style="12" customWidth="1"/>
    <col min="7946" max="7946" width="6.5" style="12" customWidth="1"/>
    <col min="7947" max="7947" width="8.5" style="12" customWidth="1"/>
    <col min="7948" max="7948" width="7" style="12" customWidth="1"/>
    <col min="7949" max="7949" width="8.5" style="12" customWidth="1"/>
    <col min="7950" max="7951" width="6.625" style="12" customWidth="1"/>
    <col min="7952" max="7963" width="12.5" style="12" customWidth="1"/>
    <col min="7964" max="7967" width="12" style="12" customWidth="1"/>
    <col min="7968" max="7970" width="6.625" style="12" customWidth="1"/>
    <col min="7971" max="7974" width="7.625" style="12" customWidth="1"/>
    <col min="7975" max="7975" width="10.625" style="12" bestFit="1" customWidth="1"/>
    <col min="7976" max="7977" width="7.375" style="12" customWidth="1"/>
    <col min="7978" max="7993" width="3.125" style="12"/>
    <col min="7994" max="7994" width="4.625" style="12" customWidth="1"/>
    <col min="7995" max="8170" width="3.125" style="12"/>
    <col min="8171" max="8172" width="3.125" style="12" customWidth="1"/>
    <col min="8173" max="8173" width="3" style="12" customWidth="1"/>
    <col min="8174" max="8174" width="3.125" style="12"/>
    <col min="8175" max="8175" width="3.75" style="12" customWidth="1"/>
    <col min="8176" max="8176" width="3.125" style="12" customWidth="1"/>
    <col min="8177" max="8177" width="1.875" style="12" customWidth="1"/>
    <col min="8178" max="8178" width="3.375" style="12" customWidth="1"/>
    <col min="8179" max="8179" width="3.125" style="12"/>
    <col min="8180" max="8180" width="3.875" style="12" customWidth="1"/>
    <col min="8181" max="8181" width="3.125" style="12"/>
    <col min="8182" max="8182" width="3.125" style="12" customWidth="1"/>
    <col min="8183" max="8184" width="3.125" style="12"/>
    <col min="8185" max="8185" width="3.125" style="12" customWidth="1"/>
    <col min="8186" max="8186" width="3.75" style="12" customWidth="1"/>
    <col min="8187" max="8187" width="3.125" style="12"/>
    <col min="8188" max="8188" width="3.125" style="12" customWidth="1"/>
    <col min="8189" max="8189" width="5.5" style="12" bestFit="1" customWidth="1"/>
    <col min="8190" max="8191" width="3.125" style="12"/>
    <col min="8192" max="8192" width="7.25" style="12" customWidth="1"/>
    <col min="8193" max="8193" width="12" style="12" customWidth="1"/>
    <col min="8194" max="8198" width="2.625" style="12" customWidth="1"/>
    <col min="8199" max="8201" width="4.625" style="12" customWidth="1"/>
    <col min="8202" max="8202" width="6.5" style="12" customWidth="1"/>
    <col min="8203" max="8203" width="8.5" style="12" customWidth="1"/>
    <col min="8204" max="8204" width="7" style="12" customWidth="1"/>
    <col min="8205" max="8205" width="8.5" style="12" customWidth="1"/>
    <col min="8206" max="8207" width="6.625" style="12" customWidth="1"/>
    <col min="8208" max="8219" width="12.5" style="12" customWidth="1"/>
    <col min="8220" max="8223" width="12" style="12" customWidth="1"/>
    <col min="8224" max="8226" width="6.625" style="12" customWidth="1"/>
    <col min="8227" max="8230" width="7.625" style="12" customWidth="1"/>
    <col min="8231" max="8231" width="10.625" style="12" bestFit="1" customWidth="1"/>
    <col min="8232" max="8233" width="7.375" style="12" customWidth="1"/>
    <col min="8234" max="8249" width="3.125" style="12"/>
    <col min="8250" max="8250" width="4.625" style="12" customWidth="1"/>
    <col min="8251" max="8426" width="3.125" style="12"/>
    <col min="8427" max="8428" width="3.125" style="12" customWidth="1"/>
    <col min="8429" max="8429" width="3" style="12" customWidth="1"/>
    <col min="8430" max="8430" width="3.125" style="12"/>
    <col min="8431" max="8431" width="3.75" style="12" customWidth="1"/>
    <col min="8432" max="8432" width="3.125" style="12" customWidth="1"/>
    <col min="8433" max="8433" width="1.875" style="12" customWidth="1"/>
    <col min="8434" max="8434" width="3.375" style="12" customWidth="1"/>
    <col min="8435" max="8435" width="3.125" style="12"/>
    <col min="8436" max="8436" width="3.875" style="12" customWidth="1"/>
    <col min="8437" max="8437" width="3.125" style="12"/>
    <col min="8438" max="8438" width="3.125" style="12" customWidth="1"/>
    <col min="8439" max="8440" width="3.125" style="12"/>
    <col min="8441" max="8441" width="3.125" style="12" customWidth="1"/>
    <col min="8442" max="8442" width="3.75" style="12" customWidth="1"/>
    <col min="8443" max="8443" width="3.125" style="12"/>
    <col min="8444" max="8444" width="3.125" style="12" customWidth="1"/>
    <col min="8445" max="8445" width="5.5" style="12" bestFit="1" customWidth="1"/>
    <col min="8446" max="8447" width="3.125" style="12"/>
    <col min="8448" max="8448" width="7.25" style="12" customWidth="1"/>
    <col min="8449" max="8449" width="12" style="12" customWidth="1"/>
    <col min="8450" max="8454" width="2.625" style="12" customWidth="1"/>
    <col min="8455" max="8457" width="4.625" style="12" customWidth="1"/>
    <col min="8458" max="8458" width="6.5" style="12" customWidth="1"/>
    <col min="8459" max="8459" width="8.5" style="12" customWidth="1"/>
    <col min="8460" max="8460" width="7" style="12" customWidth="1"/>
    <col min="8461" max="8461" width="8.5" style="12" customWidth="1"/>
    <col min="8462" max="8463" width="6.625" style="12" customWidth="1"/>
    <col min="8464" max="8475" width="12.5" style="12" customWidth="1"/>
    <col min="8476" max="8479" width="12" style="12" customWidth="1"/>
    <col min="8480" max="8482" width="6.625" style="12" customWidth="1"/>
    <col min="8483" max="8486" width="7.625" style="12" customWidth="1"/>
    <col min="8487" max="8487" width="10.625" style="12" bestFit="1" customWidth="1"/>
    <col min="8488" max="8489" width="7.375" style="12" customWidth="1"/>
    <col min="8490" max="8505" width="3.125" style="12"/>
    <col min="8506" max="8506" width="4.625" style="12" customWidth="1"/>
    <col min="8507" max="8682" width="3.125" style="12"/>
    <col min="8683" max="8684" width="3.125" style="12" customWidth="1"/>
    <col min="8685" max="8685" width="3" style="12" customWidth="1"/>
    <col min="8686" max="8686" width="3.125" style="12"/>
    <col min="8687" max="8687" width="3.75" style="12" customWidth="1"/>
    <col min="8688" max="8688" width="3.125" style="12" customWidth="1"/>
    <col min="8689" max="8689" width="1.875" style="12" customWidth="1"/>
    <col min="8690" max="8690" width="3.375" style="12" customWidth="1"/>
    <col min="8691" max="8691" width="3.125" style="12"/>
    <col min="8692" max="8692" width="3.875" style="12" customWidth="1"/>
    <col min="8693" max="8693" width="3.125" style="12"/>
    <col min="8694" max="8694" width="3.125" style="12" customWidth="1"/>
    <col min="8695" max="8696" width="3.125" style="12"/>
    <col min="8697" max="8697" width="3.125" style="12" customWidth="1"/>
    <col min="8698" max="8698" width="3.75" style="12" customWidth="1"/>
    <col min="8699" max="8699" width="3.125" style="12"/>
    <col min="8700" max="8700" width="3.125" style="12" customWidth="1"/>
    <col min="8701" max="8701" width="5.5" style="12" bestFit="1" customWidth="1"/>
    <col min="8702" max="8703" width="3.125" style="12"/>
    <col min="8704" max="8704" width="7.25" style="12" customWidth="1"/>
    <col min="8705" max="8705" width="12" style="12" customWidth="1"/>
    <col min="8706" max="8710" width="2.625" style="12" customWidth="1"/>
    <col min="8711" max="8713" width="4.625" style="12" customWidth="1"/>
    <col min="8714" max="8714" width="6.5" style="12" customWidth="1"/>
    <col min="8715" max="8715" width="8.5" style="12" customWidth="1"/>
    <col min="8716" max="8716" width="7" style="12" customWidth="1"/>
    <col min="8717" max="8717" width="8.5" style="12" customWidth="1"/>
    <col min="8718" max="8719" width="6.625" style="12" customWidth="1"/>
    <col min="8720" max="8731" width="12.5" style="12" customWidth="1"/>
    <col min="8732" max="8735" width="12" style="12" customWidth="1"/>
    <col min="8736" max="8738" width="6.625" style="12" customWidth="1"/>
    <col min="8739" max="8742" width="7.625" style="12" customWidth="1"/>
    <col min="8743" max="8743" width="10.625" style="12" bestFit="1" customWidth="1"/>
    <col min="8744" max="8745" width="7.375" style="12" customWidth="1"/>
    <col min="8746" max="8761" width="3.125" style="12"/>
    <col min="8762" max="8762" width="4.625" style="12" customWidth="1"/>
    <col min="8763" max="8938" width="3.125" style="12"/>
    <col min="8939" max="8940" width="3.125" style="12" customWidth="1"/>
    <col min="8941" max="8941" width="3" style="12" customWidth="1"/>
    <col min="8942" max="8942" width="3.125" style="12"/>
    <col min="8943" max="8943" width="3.75" style="12" customWidth="1"/>
    <col min="8944" max="8944" width="3.125" style="12" customWidth="1"/>
    <col min="8945" max="8945" width="1.875" style="12" customWidth="1"/>
    <col min="8946" max="8946" width="3.375" style="12" customWidth="1"/>
    <col min="8947" max="8947" width="3.125" style="12"/>
    <col min="8948" max="8948" width="3.875" style="12" customWidth="1"/>
    <col min="8949" max="8949" width="3.125" style="12"/>
    <col min="8950" max="8950" width="3.125" style="12" customWidth="1"/>
    <col min="8951" max="8952" width="3.125" style="12"/>
    <col min="8953" max="8953" width="3.125" style="12" customWidth="1"/>
    <col min="8954" max="8954" width="3.75" style="12" customWidth="1"/>
    <col min="8955" max="8955" width="3.125" style="12"/>
    <col min="8956" max="8956" width="3.125" style="12" customWidth="1"/>
    <col min="8957" max="8957" width="5.5" style="12" bestFit="1" customWidth="1"/>
    <col min="8958" max="8959" width="3.125" style="12"/>
    <col min="8960" max="8960" width="7.25" style="12" customWidth="1"/>
    <col min="8961" max="8961" width="12" style="12" customWidth="1"/>
    <col min="8962" max="8966" width="2.625" style="12" customWidth="1"/>
    <col min="8967" max="8969" width="4.625" style="12" customWidth="1"/>
    <col min="8970" max="8970" width="6.5" style="12" customWidth="1"/>
    <col min="8971" max="8971" width="8.5" style="12" customWidth="1"/>
    <col min="8972" max="8972" width="7" style="12" customWidth="1"/>
    <col min="8973" max="8973" width="8.5" style="12" customWidth="1"/>
    <col min="8974" max="8975" width="6.625" style="12" customWidth="1"/>
    <col min="8976" max="8987" width="12.5" style="12" customWidth="1"/>
    <col min="8988" max="8991" width="12" style="12" customWidth="1"/>
    <col min="8992" max="8994" width="6.625" style="12" customWidth="1"/>
    <col min="8995" max="8998" width="7.625" style="12" customWidth="1"/>
    <col min="8999" max="8999" width="10.625" style="12" bestFit="1" customWidth="1"/>
    <col min="9000" max="9001" width="7.375" style="12" customWidth="1"/>
    <col min="9002" max="9017" width="3.125" style="12"/>
    <col min="9018" max="9018" width="4.625" style="12" customWidth="1"/>
    <col min="9019" max="9194" width="3.125" style="12"/>
    <col min="9195" max="9196" width="3.125" style="12" customWidth="1"/>
    <col min="9197" max="9197" width="3" style="12" customWidth="1"/>
    <col min="9198" max="9198" width="3.125" style="12"/>
    <col min="9199" max="9199" width="3.75" style="12" customWidth="1"/>
    <col min="9200" max="9200" width="3.125" style="12" customWidth="1"/>
    <col min="9201" max="9201" width="1.875" style="12" customWidth="1"/>
    <col min="9202" max="9202" width="3.375" style="12" customWidth="1"/>
    <col min="9203" max="9203" width="3.125" style="12"/>
    <col min="9204" max="9204" width="3.875" style="12" customWidth="1"/>
    <col min="9205" max="9205" width="3.125" style="12"/>
    <col min="9206" max="9206" width="3.125" style="12" customWidth="1"/>
    <col min="9207" max="9208" width="3.125" style="12"/>
    <col min="9209" max="9209" width="3.125" style="12" customWidth="1"/>
    <col min="9210" max="9210" width="3.75" style="12" customWidth="1"/>
    <col min="9211" max="9211" width="3.125" style="12"/>
    <col min="9212" max="9212" width="3.125" style="12" customWidth="1"/>
    <col min="9213" max="9213" width="5.5" style="12" bestFit="1" customWidth="1"/>
    <col min="9214" max="9215" width="3.125" style="12"/>
    <col min="9216" max="9216" width="7.25" style="12" customWidth="1"/>
    <col min="9217" max="9217" width="12" style="12" customWidth="1"/>
    <col min="9218" max="9222" width="2.625" style="12" customWidth="1"/>
    <col min="9223" max="9225" width="4.625" style="12" customWidth="1"/>
    <col min="9226" max="9226" width="6.5" style="12" customWidth="1"/>
    <col min="9227" max="9227" width="8.5" style="12" customWidth="1"/>
    <col min="9228" max="9228" width="7" style="12" customWidth="1"/>
    <col min="9229" max="9229" width="8.5" style="12" customWidth="1"/>
    <col min="9230" max="9231" width="6.625" style="12" customWidth="1"/>
    <col min="9232" max="9243" width="12.5" style="12" customWidth="1"/>
    <col min="9244" max="9247" width="12" style="12" customWidth="1"/>
    <col min="9248" max="9250" width="6.625" style="12" customWidth="1"/>
    <col min="9251" max="9254" width="7.625" style="12" customWidth="1"/>
    <col min="9255" max="9255" width="10.625" style="12" bestFit="1" customWidth="1"/>
    <col min="9256" max="9257" width="7.375" style="12" customWidth="1"/>
    <col min="9258" max="9273" width="3.125" style="12"/>
    <col min="9274" max="9274" width="4.625" style="12" customWidth="1"/>
    <col min="9275" max="9450" width="3.125" style="12"/>
    <col min="9451" max="9452" width="3.125" style="12" customWidth="1"/>
    <col min="9453" max="9453" width="3" style="12" customWidth="1"/>
    <col min="9454" max="9454" width="3.125" style="12"/>
    <col min="9455" max="9455" width="3.75" style="12" customWidth="1"/>
    <col min="9456" max="9456" width="3.125" style="12" customWidth="1"/>
    <col min="9457" max="9457" width="1.875" style="12" customWidth="1"/>
    <col min="9458" max="9458" width="3.375" style="12" customWidth="1"/>
    <col min="9459" max="9459" width="3.125" style="12"/>
    <col min="9460" max="9460" width="3.875" style="12" customWidth="1"/>
    <col min="9461" max="9461" width="3.125" style="12"/>
    <col min="9462" max="9462" width="3.125" style="12" customWidth="1"/>
    <col min="9463" max="9464" width="3.125" style="12"/>
    <col min="9465" max="9465" width="3.125" style="12" customWidth="1"/>
    <col min="9466" max="9466" width="3.75" style="12" customWidth="1"/>
    <col min="9467" max="9467" width="3.125" style="12"/>
    <col min="9468" max="9468" width="3.125" style="12" customWidth="1"/>
    <col min="9469" max="9469" width="5.5" style="12" bestFit="1" customWidth="1"/>
    <col min="9470" max="9471" width="3.125" style="12"/>
    <col min="9472" max="9472" width="7.25" style="12" customWidth="1"/>
    <col min="9473" max="9473" width="12" style="12" customWidth="1"/>
    <col min="9474" max="9478" width="2.625" style="12" customWidth="1"/>
    <col min="9479" max="9481" width="4.625" style="12" customWidth="1"/>
    <col min="9482" max="9482" width="6.5" style="12" customWidth="1"/>
    <col min="9483" max="9483" width="8.5" style="12" customWidth="1"/>
    <col min="9484" max="9484" width="7" style="12" customWidth="1"/>
    <col min="9485" max="9485" width="8.5" style="12" customWidth="1"/>
    <col min="9486" max="9487" width="6.625" style="12" customWidth="1"/>
    <col min="9488" max="9499" width="12.5" style="12" customWidth="1"/>
    <col min="9500" max="9503" width="12" style="12" customWidth="1"/>
    <col min="9504" max="9506" width="6.625" style="12" customWidth="1"/>
    <col min="9507" max="9510" width="7.625" style="12" customWidth="1"/>
    <col min="9511" max="9511" width="10.625" style="12" bestFit="1" customWidth="1"/>
    <col min="9512" max="9513" width="7.375" style="12" customWidth="1"/>
    <col min="9514" max="9529" width="3.125" style="12"/>
    <col min="9530" max="9530" width="4.625" style="12" customWidth="1"/>
    <col min="9531" max="9706" width="3.125" style="12"/>
    <col min="9707" max="9708" width="3.125" style="12" customWidth="1"/>
    <col min="9709" max="9709" width="3" style="12" customWidth="1"/>
    <col min="9710" max="9710" width="3.125" style="12"/>
    <col min="9711" max="9711" width="3.75" style="12" customWidth="1"/>
    <col min="9712" max="9712" width="3.125" style="12" customWidth="1"/>
    <col min="9713" max="9713" width="1.875" style="12" customWidth="1"/>
    <col min="9714" max="9714" width="3.375" style="12" customWidth="1"/>
    <col min="9715" max="9715" width="3.125" style="12"/>
    <col min="9716" max="9716" width="3.875" style="12" customWidth="1"/>
    <col min="9717" max="9717" width="3.125" style="12"/>
    <col min="9718" max="9718" width="3.125" style="12" customWidth="1"/>
    <col min="9719" max="9720" width="3.125" style="12"/>
    <col min="9721" max="9721" width="3.125" style="12" customWidth="1"/>
    <col min="9722" max="9722" width="3.75" style="12" customWidth="1"/>
    <col min="9723" max="9723" width="3.125" style="12"/>
    <col min="9724" max="9724" width="3.125" style="12" customWidth="1"/>
    <col min="9725" max="9725" width="5.5" style="12" bestFit="1" customWidth="1"/>
    <col min="9726" max="9727" width="3.125" style="12"/>
    <col min="9728" max="9728" width="7.25" style="12" customWidth="1"/>
    <col min="9729" max="9729" width="12" style="12" customWidth="1"/>
    <col min="9730" max="9734" width="2.625" style="12" customWidth="1"/>
    <col min="9735" max="9737" width="4.625" style="12" customWidth="1"/>
    <col min="9738" max="9738" width="6.5" style="12" customWidth="1"/>
    <col min="9739" max="9739" width="8.5" style="12" customWidth="1"/>
    <col min="9740" max="9740" width="7" style="12" customWidth="1"/>
    <col min="9741" max="9741" width="8.5" style="12" customWidth="1"/>
    <col min="9742" max="9743" width="6.625" style="12" customWidth="1"/>
    <col min="9744" max="9755" width="12.5" style="12" customWidth="1"/>
    <col min="9756" max="9759" width="12" style="12" customWidth="1"/>
    <col min="9760" max="9762" width="6.625" style="12" customWidth="1"/>
    <col min="9763" max="9766" width="7.625" style="12" customWidth="1"/>
    <col min="9767" max="9767" width="10.625" style="12" bestFit="1" customWidth="1"/>
    <col min="9768" max="9769" width="7.375" style="12" customWidth="1"/>
    <col min="9770" max="9785" width="3.125" style="12"/>
    <col min="9786" max="9786" width="4.625" style="12" customWidth="1"/>
    <col min="9787" max="9962" width="3.125" style="12"/>
    <col min="9963" max="9964" width="3.125" style="12" customWidth="1"/>
    <col min="9965" max="9965" width="3" style="12" customWidth="1"/>
    <col min="9966" max="9966" width="3.125" style="12"/>
    <col min="9967" max="9967" width="3.75" style="12" customWidth="1"/>
    <col min="9968" max="9968" width="3.125" style="12" customWidth="1"/>
    <col min="9969" max="9969" width="1.875" style="12" customWidth="1"/>
    <col min="9970" max="9970" width="3.375" style="12" customWidth="1"/>
    <col min="9971" max="9971" width="3.125" style="12"/>
    <col min="9972" max="9972" width="3.875" style="12" customWidth="1"/>
    <col min="9973" max="9973" width="3.125" style="12"/>
    <col min="9974" max="9974" width="3.125" style="12" customWidth="1"/>
    <col min="9975" max="9976" width="3.125" style="12"/>
    <col min="9977" max="9977" width="3.125" style="12" customWidth="1"/>
    <col min="9978" max="9978" width="3.75" style="12" customWidth="1"/>
    <col min="9979" max="9979" width="3.125" style="12"/>
    <col min="9980" max="9980" width="3.125" style="12" customWidth="1"/>
    <col min="9981" max="9981" width="5.5" style="12" bestFit="1" customWidth="1"/>
    <col min="9982" max="9983" width="3.125" style="12"/>
    <col min="9984" max="9984" width="7.25" style="12" customWidth="1"/>
    <col min="9985" max="9985" width="12" style="12" customWidth="1"/>
    <col min="9986" max="9990" width="2.625" style="12" customWidth="1"/>
    <col min="9991" max="9993" width="4.625" style="12" customWidth="1"/>
    <col min="9994" max="9994" width="6.5" style="12" customWidth="1"/>
    <col min="9995" max="9995" width="8.5" style="12" customWidth="1"/>
    <col min="9996" max="9996" width="7" style="12" customWidth="1"/>
    <col min="9997" max="9997" width="8.5" style="12" customWidth="1"/>
    <col min="9998" max="9999" width="6.625" style="12" customWidth="1"/>
    <col min="10000" max="10011" width="12.5" style="12" customWidth="1"/>
    <col min="10012" max="10015" width="12" style="12" customWidth="1"/>
    <col min="10016" max="10018" width="6.625" style="12" customWidth="1"/>
    <col min="10019" max="10022" width="7.625" style="12" customWidth="1"/>
    <col min="10023" max="10023" width="10.625" style="12" bestFit="1" customWidth="1"/>
    <col min="10024" max="10025" width="7.375" style="12" customWidth="1"/>
    <col min="10026" max="10041" width="3.125" style="12"/>
    <col min="10042" max="10042" width="4.625" style="12" customWidth="1"/>
    <col min="10043" max="10218" width="3.125" style="12"/>
    <col min="10219" max="10220" width="3.125" style="12" customWidth="1"/>
    <col min="10221" max="10221" width="3" style="12" customWidth="1"/>
    <col min="10222" max="10222" width="3.125" style="12"/>
    <col min="10223" max="10223" width="3.75" style="12" customWidth="1"/>
    <col min="10224" max="10224" width="3.125" style="12" customWidth="1"/>
    <col min="10225" max="10225" width="1.875" style="12" customWidth="1"/>
    <col min="10226" max="10226" width="3.375" style="12" customWidth="1"/>
    <col min="10227" max="10227" width="3.125" style="12"/>
    <col min="10228" max="10228" width="3.875" style="12" customWidth="1"/>
    <col min="10229" max="10229" width="3.125" style="12"/>
    <col min="10230" max="10230" width="3.125" style="12" customWidth="1"/>
    <col min="10231" max="10232" width="3.125" style="12"/>
    <col min="10233" max="10233" width="3.125" style="12" customWidth="1"/>
    <col min="10234" max="10234" width="3.75" style="12" customWidth="1"/>
    <col min="10235" max="10235" width="3.125" style="12"/>
    <col min="10236" max="10236" width="3.125" style="12" customWidth="1"/>
    <col min="10237" max="10237" width="5.5" style="12" bestFit="1" customWidth="1"/>
    <col min="10238" max="10239" width="3.125" style="12"/>
    <col min="10240" max="10240" width="7.25" style="12" customWidth="1"/>
    <col min="10241" max="10241" width="12" style="12" customWidth="1"/>
    <col min="10242" max="10246" width="2.625" style="12" customWidth="1"/>
    <col min="10247" max="10249" width="4.625" style="12" customWidth="1"/>
    <col min="10250" max="10250" width="6.5" style="12" customWidth="1"/>
    <col min="10251" max="10251" width="8.5" style="12" customWidth="1"/>
    <col min="10252" max="10252" width="7" style="12" customWidth="1"/>
    <col min="10253" max="10253" width="8.5" style="12" customWidth="1"/>
    <col min="10254" max="10255" width="6.625" style="12" customWidth="1"/>
    <col min="10256" max="10267" width="12.5" style="12" customWidth="1"/>
    <col min="10268" max="10271" width="12" style="12" customWidth="1"/>
    <col min="10272" max="10274" width="6.625" style="12" customWidth="1"/>
    <col min="10275" max="10278" width="7.625" style="12" customWidth="1"/>
    <col min="10279" max="10279" width="10.625" style="12" bestFit="1" customWidth="1"/>
    <col min="10280" max="10281" width="7.375" style="12" customWidth="1"/>
    <col min="10282" max="10297" width="3.125" style="12"/>
    <col min="10298" max="10298" width="4.625" style="12" customWidth="1"/>
    <col min="10299" max="10474" width="3.125" style="12"/>
    <col min="10475" max="10476" width="3.125" style="12" customWidth="1"/>
    <col min="10477" max="10477" width="3" style="12" customWidth="1"/>
    <col min="10478" max="10478" width="3.125" style="12"/>
    <col min="10479" max="10479" width="3.75" style="12" customWidth="1"/>
    <col min="10480" max="10480" width="3.125" style="12" customWidth="1"/>
    <col min="10481" max="10481" width="1.875" style="12" customWidth="1"/>
    <col min="10482" max="10482" width="3.375" style="12" customWidth="1"/>
    <col min="10483" max="10483" width="3.125" style="12"/>
    <col min="10484" max="10484" width="3.875" style="12" customWidth="1"/>
    <col min="10485" max="10485" width="3.125" style="12"/>
    <col min="10486" max="10486" width="3.125" style="12" customWidth="1"/>
    <col min="10487" max="10488" width="3.125" style="12"/>
    <col min="10489" max="10489" width="3.125" style="12" customWidth="1"/>
    <col min="10490" max="10490" width="3.75" style="12" customWidth="1"/>
    <col min="10491" max="10491" width="3.125" style="12"/>
    <col min="10492" max="10492" width="3.125" style="12" customWidth="1"/>
    <col min="10493" max="10493" width="5.5" style="12" bestFit="1" customWidth="1"/>
    <col min="10494" max="10495" width="3.125" style="12"/>
    <col min="10496" max="10496" width="7.25" style="12" customWidth="1"/>
    <col min="10497" max="10497" width="12" style="12" customWidth="1"/>
    <col min="10498" max="10502" width="2.625" style="12" customWidth="1"/>
    <col min="10503" max="10505" width="4.625" style="12" customWidth="1"/>
    <col min="10506" max="10506" width="6.5" style="12" customWidth="1"/>
    <col min="10507" max="10507" width="8.5" style="12" customWidth="1"/>
    <col min="10508" max="10508" width="7" style="12" customWidth="1"/>
    <col min="10509" max="10509" width="8.5" style="12" customWidth="1"/>
    <col min="10510" max="10511" width="6.625" style="12" customWidth="1"/>
    <col min="10512" max="10523" width="12.5" style="12" customWidth="1"/>
    <col min="10524" max="10527" width="12" style="12" customWidth="1"/>
    <col min="10528" max="10530" width="6.625" style="12" customWidth="1"/>
    <col min="10531" max="10534" width="7.625" style="12" customWidth="1"/>
    <col min="10535" max="10535" width="10.625" style="12" bestFit="1" customWidth="1"/>
    <col min="10536" max="10537" width="7.375" style="12" customWidth="1"/>
    <col min="10538" max="10553" width="3.125" style="12"/>
    <col min="10554" max="10554" width="4.625" style="12" customWidth="1"/>
    <col min="10555" max="10730" width="3.125" style="12"/>
    <col min="10731" max="10732" width="3.125" style="12" customWidth="1"/>
    <col min="10733" max="10733" width="3" style="12" customWidth="1"/>
    <col min="10734" max="10734" width="3.125" style="12"/>
    <col min="10735" max="10735" width="3.75" style="12" customWidth="1"/>
    <col min="10736" max="10736" width="3.125" style="12" customWidth="1"/>
    <col min="10737" max="10737" width="1.875" style="12" customWidth="1"/>
    <col min="10738" max="10738" width="3.375" style="12" customWidth="1"/>
    <col min="10739" max="10739" width="3.125" style="12"/>
    <col min="10740" max="10740" width="3.875" style="12" customWidth="1"/>
    <col min="10741" max="10741" width="3.125" style="12"/>
    <col min="10742" max="10742" width="3.125" style="12" customWidth="1"/>
    <col min="10743" max="10744" width="3.125" style="12"/>
    <col min="10745" max="10745" width="3.125" style="12" customWidth="1"/>
    <col min="10746" max="10746" width="3.75" style="12" customWidth="1"/>
    <col min="10747" max="10747" width="3.125" style="12"/>
    <col min="10748" max="10748" width="3.125" style="12" customWidth="1"/>
    <col min="10749" max="10749" width="5.5" style="12" bestFit="1" customWidth="1"/>
    <col min="10750" max="10751" width="3.125" style="12"/>
    <col min="10752" max="10752" width="7.25" style="12" customWidth="1"/>
    <col min="10753" max="10753" width="12" style="12" customWidth="1"/>
    <col min="10754" max="10758" width="2.625" style="12" customWidth="1"/>
    <col min="10759" max="10761" width="4.625" style="12" customWidth="1"/>
    <col min="10762" max="10762" width="6.5" style="12" customWidth="1"/>
    <col min="10763" max="10763" width="8.5" style="12" customWidth="1"/>
    <col min="10764" max="10764" width="7" style="12" customWidth="1"/>
    <col min="10765" max="10765" width="8.5" style="12" customWidth="1"/>
    <col min="10766" max="10767" width="6.625" style="12" customWidth="1"/>
    <col min="10768" max="10779" width="12.5" style="12" customWidth="1"/>
    <col min="10780" max="10783" width="12" style="12" customWidth="1"/>
    <col min="10784" max="10786" width="6.625" style="12" customWidth="1"/>
    <col min="10787" max="10790" width="7.625" style="12" customWidth="1"/>
    <col min="10791" max="10791" width="10.625" style="12" bestFit="1" customWidth="1"/>
    <col min="10792" max="10793" width="7.375" style="12" customWidth="1"/>
    <col min="10794" max="10809" width="3.125" style="12"/>
    <col min="10810" max="10810" width="4.625" style="12" customWidth="1"/>
    <col min="10811" max="10986" width="3.125" style="12"/>
    <col min="10987" max="10988" width="3.125" style="12" customWidth="1"/>
    <col min="10989" max="10989" width="3" style="12" customWidth="1"/>
    <col min="10990" max="10990" width="3.125" style="12"/>
    <col min="10991" max="10991" width="3.75" style="12" customWidth="1"/>
    <col min="10992" max="10992" width="3.125" style="12" customWidth="1"/>
    <col min="10993" max="10993" width="1.875" style="12" customWidth="1"/>
    <col min="10994" max="10994" width="3.375" style="12" customWidth="1"/>
    <col min="10995" max="10995" width="3.125" style="12"/>
    <col min="10996" max="10996" width="3.875" style="12" customWidth="1"/>
    <col min="10997" max="10997" width="3.125" style="12"/>
    <col min="10998" max="10998" width="3.125" style="12" customWidth="1"/>
    <col min="10999" max="11000" width="3.125" style="12"/>
    <col min="11001" max="11001" width="3.125" style="12" customWidth="1"/>
    <col min="11002" max="11002" width="3.75" style="12" customWidth="1"/>
    <col min="11003" max="11003" width="3.125" style="12"/>
    <col min="11004" max="11004" width="3.125" style="12" customWidth="1"/>
    <col min="11005" max="11005" width="5.5" style="12" bestFit="1" customWidth="1"/>
    <col min="11006" max="11007" width="3.125" style="12"/>
    <col min="11008" max="11008" width="7.25" style="12" customWidth="1"/>
    <col min="11009" max="11009" width="12" style="12" customWidth="1"/>
    <col min="11010" max="11014" width="2.625" style="12" customWidth="1"/>
    <col min="11015" max="11017" width="4.625" style="12" customWidth="1"/>
    <col min="11018" max="11018" width="6.5" style="12" customWidth="1"/>
    <col min="11019" max="11019" width="8.5" style="12" customWidth="1"/>
    <col min="11020" max="11020" width="7" style="12" customWidth="1"/>
    <col min="11021" max="11021" width="8.5" style="12" customWidth="1"/>
    <col min="11022" max="11023" width="6.625" style="12" customWidth="1"/>
    <col min="11024" max="11035" width="12.5" style="12" customWidth="1"/>
    <col min="11036" max="11039" width="12" style="12" customWidth="1"/>
    <col min="11040" max="11042" width="6.625" style="12" customWidth="1"/>
    <col min="11043" max="11046" width="7.625" style="12" customWidth="1"/>
    <col min="11047" max="11047" width="10.625" style="12" bestFit="1" customWidth="1"/>
    <col min="11048" max="11049" width="7.375" style="12" customWidth="1"/>
    <col min="11050" max="11065" width="3.125" style="12"/>
    <col min="11066" max="11066" width="4.625" style="12" customWidth="1"/>
    <col min="11067" max="11242" width="3.125" style="12"/>
    <col min="11243" max="11244" width="3.125" style="12" customWidth="1"/>
    <col min="11245" max="11245" width="3" style="12" customWidth="1"/>
    <col min="11246" max="11246" width="3.125" style="12"/>
    <col min="11247" max="11247" width="3.75" style="12" customWidth="1"/>
    <col min="11248" max="11248" width="3.125" style="12" customWidth="1"/>
    <col min="11249" max="11249" width="1.875" style="12" customWidth="1"/>
    <col min="11250" max="11250" width="3.375" style="12" customWidth="1"/>
    <col min="11251" max="11251" width="3.125" style="12"/>
    <col min="11252" max="11252" width="3.875" style="12" customWidth="1"/>
    <col min="11253" max="11253" width="3.125" style="12"/>
    <col min="11254" max="11254" width="3.125" style="12" customWidth="1"/>
    <col min="11255" max="11256" width="3.125" style="12"/>
    <col min="11257" max="11257" width="3.125" style="12" customWidth="1"/>
    <col min="11258" max="11258" width="3.75" style="12" customWidth="1"/>
    <col min="11259" max="11259" width="3.125" style="12"/>
    <col min="11260" max="11260" width="3.125" style="12" customWidth="1"/>
    <col min="11261" max="11261" width="5.5" style="12" bestFit="1" customWidth="1"/>
    <col min="11262" max="11263" width="3.125" style="12"/>
    <col min="11264" max="11264" width="7.25" style="12" customWidth="1"/>
    <col min="11265" max="11265" width="12" style="12" customWidth="1"/>
    <col min="11266" max="11270" width="2.625" style="12" customWidth="1"/>
    <col min="11271" max="11273" width="4.625" style="12" customWidth="1"/>
    <col min="11274" max="11274" width="6.5" style="12" customWidth="1"/>
    <col min="11275" max="11275" width="8.5" style="12" customWidth="1"/>
    <col min="11276" max="11276" width="7" style="12" customWidth="1"/>
    <col min="11277" max="11277" width="8.5" style="12" customWidth="1"/>
    <col min="11278" max="11279" width="6.625" style="12" customWidth="1"/>
    <col min="11280" max="11291" width="12.5" style="12" customWidth="1"/>
    <col min="11292" max="11295" width="12" style="12" customWidth="1"/>
    <col min="11296" max="11298" width="6.625" style="12" customWidth="1"/>
    <col min="11299" max="11302" width="7.625" style="12" customWidth="1"/>
    <col min="11303" max="11303" width="10.625" style="12" bestFit="1" customWidth="1"/>
    <col min="11304" max="11305" width="7.375" style="12" customWidth="1"/>
    <col min="11306" max="11321" width="3.125" style="12"/>
    <col min="11322" max="11322" width="4.625" style="12" customWidth="1"/>
    <col min="11323" max="11498" width="3.125" style="12"/>
    <col min="11499" max="11500" width="3.125" style="12" customWidth="1"/>
    <col min="11501" max="11501" width="3" style="12" customWidth="1"/>
    <col min="11502" max="11502" width="3.125" style="12"/>
    <col min="11503" max="11503" width="3.75" style="12" customWidth="1"/>
    <col min="11504" max="11504" width="3.125" style="12" customWidth="1"/>
    <col min="11505" max="11505" width="1.875" style="12" customWidth="1"/>
    <col min="11506" max="11506" width="3.375" style="12" customWidth="1"/>
    <col min="11507" max="11507" width="3.125" style="12"/>
    <col min="11508" max="11508" width="3.875" style="12" customWidth="1"/>
    <col min="11509" max="11509" width="3.125" style="12"/>
    <col min="11510" max="11510" width="3.125" style="12" customWidth="1"/>
    <col min="11511" max="11512" width="3.125" style="12"/>
    <col min="11513" max="11513" width="3.125" style="12" customWidth="1"/>
    <col min="11514" max="11514" width="3.75" style="12" customWidth="1"/>
    <col min="11515" max="11515" width="3.125" style="12"/>
    <col min="11516" max="11516" width="3.125" style="12" customWidth="1"/>
    <col min="11517" max="11517" width="5.5" style="12" bestFit="1" customWidth="1"/>
    <col min="11518" max="11519" width="3.125" style="12"/>
    <col min="11520" max="11520" width="7.25" style="12" customWidth="1"/>
    <col min="11521" max="11521" width="12" style="12" customWidth="1"/>
    <col min="11522" max="11526" width="2.625" style="12" customWidth="1"/>
    <col min="11527" max="11529" width="4.625" style="12" customWidth="1"/>
    <col min="11530" max="11530" width="6.5" style="12" customWidth="1"/>
    <col min="11531" max="11531" width="8.5" style="12" customWidth="1"/>
    <col min="11532" max="11532" width="7" style="12" customWidth="1"/>
    <col min="11533" max="11533" width="8.5" style="12" customWidth="1"/>
    <col min="11534" max="11535" width="6.625" style="12" customWidth="1"/>
    <col min="11536" max="11547" width="12.5" style="12" customWidth="1"/>
    <col min="11548" max="11551" width="12" style="12" customWidth="1"/>
    <col min="11552" max="11554" width="6.625" style="12" customWidth="1"/>
    <col min="11555" max="11558" width="7.625" style="12" customWidth="1"/>
    <col min="11559" max="11559" width="10.625" style="12" bestFit="1" customWidth="1"/>
    <col min="11560" max="11561" width="7.375" style="12" customWidth="1"/>
    <col min="11562" max="11577" width="3.125" style="12"/>
    <col min="11578" max="11578" width="4.625" style="12" customWidth="1"/>
    <col min="11579" max="11754" width="3.125" style="12"/>
    <col min="11755" max="11756" width="3.125" style="12" customWidth="1"/>
    <col min="11757" max="11757" width="3" style="12" customWidth="1"/>
    <col min="11758" max="11758" width="3.125" style="12"/>
    <col min="11759" max="11759" width="3.75" style="12" customWidth="1"/>
    <col min="11760" max="11760" width="3.125" style="12" customWidth="1"/>
    <col min="11761" max="11761" width="1.875" style="12" customWidth="1"/>
    <col min="11762" max="11762" width="3.375" style="12" customWidth="1"/>
    <col min="11763" max="11763" width="3.125" style="12"/>
    <col min="11764" max="11764" width="3.875" style="12" customWidth="1"/>
    <col min="11765" max="11765" width="3.125" style="12"/>
    <col min="11766" max="11766" width="3.125" style="12" customWidth="1"/>
    <col min="11767" max="11768" width="3.125" style="12"/>
    <col min="11769" max="11769" width="3.125" style="12" customWidth="1"/>
    <col min="11770" max="11770" width="3.75" style="12" customWidth="1"/>
    <col min="11771" max="11771" width="3.125" style="12"/>
    <col min="11772" max="11772" width="3.125" style="12" customWidth="1"/>
    <col min="11773" max="11773" width="5.5" style="12" bestFit="1" customWidth="1"/>
    <col min="11774" max="11775" width="3.125" style="12"/>
    <col min="11776" max="11776" width="7.25" style="12" customWidth="1"/>
    <col min="11777" max="11777" width="12" style="12" customWidth="1"/>
    <col min="11778" max="11782" width="2.625" style="12" customWidth="1"/>
    <col min="11783" max="11785" width="4.625" style="12" customWidth="1"/>
    <col min="11786" max="11786" width="6.5" style="12" customWidth="1"/>
    <col min="11787" max="11787" width="8.5" style="12" customWidth="1"/>
    <col min="11788" max="11788" width="7" style="12" customWidth="1"/>
    <col min="11789" max="11789" width="8.5" style="12" customWidth="1"/>
    <col min="11790" max="11791" width="6.625" style="12" customWidth="1"/>
    <col min="11792" max="11803" width="12.5" style="12" customWidth="1"/>
    <col min="11804" max="11807" width="12" style="12" customWidth="1"/>
    <col min="11808" max="11810" width="6.625" style="12" customWidth="1"/>
    <col min="11811" max="11814" width="7.625" style="12" customWidth="1"/>
    <col min="11815" max="11815" width="10.625" style="12" bestFit="1" customWidth="1"/>
    <col min="11816" max="11817" width="7.375" style="12" customWidth="1"/>
    <col min="11818" max="11833" width="3.125" style="12"/>
    <col min="11834" max="11834" width="4.625" style="12" customWidth="1"/>
    <col min="11835" max="12010" width="3.125" style="12"/>
    <col min="12011" max="12012" width="3.125" style="12" customWidth="1"/>
    <col min="12013" max="12013" width="3" style="12" customWidth="1"/>
    <col min="12014" max="12014" width="3.125" style="12"/>
    <col min="12015" max="12015" width="3.75" style="12" customWidth="1"/>
    <col min="12016" max="12016" width="3.125" style="12" customWidth="1"/>
    <col min="12017" max="12017" width="1.875" style="12" customWidth="1"/>
    <col min="12018" max="12018" width="3.375" style="12" customWidth="1"/>
    <col min="12019" max="12019" width="3.125" style="12"/>
    <col min="12020" max="12020" width="3.875" style="12" customWidth="1"/>
    <col min="12021" max="12021" width="3.125" style="12"/>
    <col min="12022" max="12022" width="3.125" style="12" customWidth="1"/>
    <col min="12023" max="12024" width="3.125" style="12"/>
    <col min="12025" max="12025" width="3.125" style="12" customWidth="1"/>
    <col min="12026" max="12026" width="3.75" style="12" customWidth="1"/>
    <col min="12027" max="12027" width="3.125" style="12"/>
    <col min="12028" max="12028" width="3.125" style="12" customWidth="1"/>
    <col min="12029" max="12029" width="5.5" style="12" bestFit="1" customWidth="1"/>
    <col min="12030" max="12031" width="3.125" style="12"/>
    <col min="12032" max="12032" width="7.25" style="12" customWidth="1"/>
    <col min="12033" max="12033" width="12" style="12" customWidth="1"/>
    <col min="12034" max="12038" width="2.625" style="12" customWidth="1"/>
    <col min="12039" max="12041" width="4.625" style="12" customWidth="1"/>
    <col min="12042" max="12042" width="6.5" style="12" customWidth="1"/>
    <col min="12043" max="12043" width="8.5" style="12" customWidth="1"/>
    <col min="12044" max="12044" width="7" style="12" customWidth="1"/>
    <col min="12045" max="12045" width="8.5" style="12" customWidth="1"/>
    <col min="12046" max="12047" width="6.625" style="12" customWidth="1"/>
    <col min="12048" max="12059" width="12.5" style="12" customWidth="1"/>
    <col min="12060" max="12063" width="12" style="12" customWidth="1"/>
    <col min="12064" max="12066" width="6.625" style="12" customWidth="1"/>
    <col min="12067" max="12070" width="7.625" style="12" customWidth="1"/>
    <col min="12071" max="12071" width="10.625" style="12" bestFit="1" customWidth="1"/>
    <col min="12072" max="12073" width="7.375" style="12" customWidth="1"/>
    <col min="12074" max="12089" width="3.125" style="12"/>
    <col min="12090" max="12090" width="4.625" style="12" customWidth="1"/>
    <col min="12091" max="12266" width="3.125" style="12"/>
    <col min="12267" max="12268" width="3.125" style="12" customWidth="1"/>
    <col min="12269" max="12269" width="3" style="12" customWidth="1"/>
    <col min="12270" max="12270" width="3.125" style="12"/>
    <col min="12271" max="12271" width="3.75" style="12" customWidth="1"/>
    <col min="12272" max="12272" width="3.125" style="12" customWidth="1"/>
    <col min="12273" max="12273" width="1.875" style="12" customWidth="1"/>
    <col min="12274" max="12274" width="3.375" style="12" customWidth="1"/>
    <col min="12275" max="12275" width="3.125" style="12"/>
    <col min="12276" max="12276" width="3.875" style="12" customWidth="1"/>
    <col min="12277" max="12277" width="3.125" style="12"/>
    <col min="12278" max="12278" width="3.125" style="12" customWidth="1"/>
    <col min="12279" max="12280" width="3.125" style="12"/>
    <col min="12281" max="12281" width="3.125" style="12" customWidth="1"/>
    <col min="12282" max="12282" width="3.75" style="12" customWidth="1"/>
    <col min="12283" max="12283" width="3.125" style="12"/>
    <col min="12284" max="12284" width="3.125" style="12" customWidth="1"/>
    <col min="12285" max="12285" width="5.5" style="12" bestFit="1" customWidth="1"/>
    <col min="12286" max="12287" width="3.125" style="12"/>
    <col min="12288" max="12288" width="7.25" style="12" customWidth="1"/>
    <col min="12289" max="12289" width="12" style="12" customWidth="1"/>
    <col min="12290" max="12294" width="2.625" style="12" customWidth="1"/>
    <col min="12295" max="12297" width="4.625" style="12" customWidth="1"/>
    <col min="12298" max="12298" width="6.5" style="12" customWidth="1"/>
    <col min="12299" max="12299" width="8.5" style="12" customWidth="1"/>
    <col min="12300" max="12300" width="7" style="12" customWidth="1"/>
    <col min="12301" max="12301" width="8.5" style="12" customWidth="1"/>
    <col min="12302" max="12303" width="6.625" style="12" customWidth="1"/>
    <col min="12304" max="12315" width="12.5" style="12" customWidth="1"/>
    <col min="12316" max="12319" width="12" style="12" customWidth="1"/>
    <col min="12320" max="12322" width="6.625" style="12" customWidth="1"/>
    <col min="12323" max="12326" width="7.625" style="12" customWidth="1"/>
    <col min="12327" max="12327" width="10.625" style="12" bestFit="1" customWidth="1"/>
    <col min="12328" max="12329" width="7.375" style="12" customWidth="1"/>
    <col min="12330" max="12345" width="3.125" style="12"/>
    <col min="12346" max="12346" width="4.625" style="12" customWidth="1"/>
    <col min="12347" max="12522" width="3.125" style="12"/>
    <col min="12523" max="12524" width="3.125" style="12" customWidth="1"/>
    <col min="12525" max="12525" width="3" style="12" customWidth="1"/>
    <col min="12526" max="12526" width="3.125" style="12"/>
    <col min="12527" max="12527" width="3.75" style="12" customWidth="1"/>
    <col min="12528" max="12528" width="3.125" style="12" customWidth="1"/>
    <col min="12529" max="12529" width="1.875" style="12" customWidth="1"/>
    <col min="12530" max="12530" width="3.375" style="12" customWidth="1"/>
    <col min="12531" max="12531" width="3.125" style="12"/>
    <col min="12532" max="12532" width="3.875" style="12" customWidth="1"/>
    <col min="12533" max="12533" width="3.125" style="12"/>
    <col min="12534" max="12534" width="3.125" style="12" customWidth="1"/>
    <col min="12535" max="12536" width="3.125" style="12"/>
    <col min="12537" max="12537" width="3.125" style="12" customWidth="1"/>
    <col min="12538" max="12538" width="3.75" style="12" customWidth="1"/>
    <col min="12539" max="12539" width="3.125" style="12"/>
    <col min="12540" max="12540" width="3.125" style="12" customWidth="1"/>
    <col min="12541" max="12541" width="5.5" style="12" bestFit="1" customWidth="1"/>
    <col min="12542" max="12543" width="3.125" style="12"/>
    <col min="12544" max="12544" width="7.25" style="12" customWidth="1"/>
    <col min="12545" max="12545" width="12" style="12" customWidth="1"/>
    <col min="12546" max="12550" width="2.625" style="12" customWidth="1"/>
    <col min="12551" max="12553" width="4.625" style="12" customWidth="1"/>
    <col min="12554" max="12554" width="6.5" style="12" customWidth="1"/>
    <col min="12555" max="12555" width="8.5" style="12" customWidth="1"/>
    <col min="12556" max="12556" width="7" style="12" customWidth="1"/>
    <col min="12557" max="12557" width="8.5" style="12" customWidth="1"/>
    <col min="12558" max="12559" width="6.625" style="12" customWidth="1"/>
    <col min="12560" max="12571" width="12.5" style="12" customWidth="1"/>
    <col min="12572" max="12575" width="12" style="12" customWidth="1"/>
    <col min="12576" max="12578" width="6.625" style="12" customWidth="1"/>
    <col min="12579" max="12582" width="7.625" style="12" customWidth="1"/>
    <col min="12583" max="12583" width="10.625" style="12" bestFit="1" customWidth="1"/>
    <col min="12584" max="12585" width="7.375" style="12" customWidth="1"/>
    <col min="12586" max="12601" width="3.125" style="12"/>
    <col min="12602" max="12602" width="4.625" style="12" customWidth="1"/>
    <col min="12603" max="12778" width="3.125" style="12"/>
    <col min="12779" max="12780" width="3.125" style="12" customWidth="1"/>
    <col min="12781" max="12781" width="3" style="12" customWidth="1"/>
    <col min="12782" max="12782" width="3.125" style="12"/>
    <col min="12783" max="12783" width="3.75" style="12" customWidth="1"/>
    <col min="12784" max="12784" width="3.125" style="12" customWidth="1"/>
    <col min="12785" max="12785" width="1.875" style="12" customWidth="1"/>
    <col min="12786" max="12786" width="3.375" style="12" customWidth="1"/>
    <col min="12787" max="12787" width="3.125" style="12"/>
    <col min="12788" max="12788" width="3.875" style="12" customWidth="1"/>
    <col min="12789" max="12789" width="3.125" style="12"/>
    <col min="12790" max="12790" width="3.125" style="12" customWidth="1"/>
    <col min="12791" max="12792" width="3.125" style="12"/>
    <col min="12793" max="12793" width="3.125" style="12" customWidth="1"/>
    <col min="12794" max="12794" width="3.75" style="12" customWidth="1"/>
    <col min="12795" max="12795" width="3.125" style="12"/>
    <col min="12796" max="12796" width="3.125" style="12" customWidth="1"/>
    <col min="12797" max="12797" width="5.5" style="12" bestFit="1" customWidth="1"/>
    <col min="12798" max="12799" width="3.125" style="12"/>
    <col min="12800" max="12800" width="7.25" style="12" customWidth="1"/>
    <col min="12801" max="12801" width="12" style="12" customWidth="1"/>
    <col min="12802" max="12806" width="2.625" style="12" customWidth="1"/>
    <col min="12807" max="12809" width="4.625" style="12" customWidth="1"/>
    <col min="12810" max="12810" width="6.5" style="12" customWidth="1"/>
    <col min="12811" max="12811" width="8.5" style="12" customWidth="1"/>
    <col min="12812" max="12812" width="7" style="12" customWidth="1"/>
    <col min="12813" max="12813" width="8.5" style="12" customWidth="1"/>
    <col min="12814" max="12815" width="6.625" style="12" customWidth="1"/>
    <col min="12816" max="12827" width="12.5" style="12" customWidth="1"/>
    <col min="12828" max="12831" width="12" style="12" customWidth="1"/>
    <col min="12832" max="12834" width="6.625" style="12" customWidth="1"/>
    <col min="12835" max="12838" width="7.625" style="12" customWidth="1"/>
    <col min="12839" max="12839" width="10.625" style="12" bestFit="1" customWidth="1"/>
    <col min="12840" max="12841" width="7.375" style="12" customWidth="1"/>
    <col min="12842" max="12857" width="3.125" style="12"/>
    <col min="12858" max="12858" width="4.625" style="12" customWidth="1"/>
    <col min="12859" max="13034" width="3.125" style="12"/>
    <col min="13035" max="13036" width="3.125" style="12" customWidth="1"/>
    <col min="13037" max="13037" width="3" style="12" customWidth="1"/>
    <col min="13038" max="13038" width="3.125" style="12"/>
    <col min="13039" max="13039" width="3.75" style="12" customWidth="1"/>
    <col min="13040" max="13040" width="3.125" style="12" customWidth="1"/>
    <col min="13041" max="13041" width="1.875" style="12" customWidth="1"/>
    <col min="13042" max="13042" width="3.375" style="12" customWidth="1"/>
    <col min="13043" max="13043" width="3.125" style="12"/>
    <col min="13044" max="13044" width="3.875" style="12" customWidth="1"/>
    <col min="13045" max="13045" width="3.125" style="12"/>
    <col min="13046" max="13046" width="3.125" style="12" customWidth="1"/>
    <col min="13047" max="13048" width="3.125" style="12"/>
    <col min="13049" max="13049" width="3.125" style="12" customWidth="1"/>
    <col min="13050" max="13050" width="3.75" style="12" customWidth="1"/>
    <col min="13051" max="13051" width="3.125" style="12"/>
    <col min="13052" max="13052" width="3.125" style="12" customWidth="1"/>
    <col min="13053" max="13053" width="5.5" style="12" bestFit="1" customWidth="1"/>
    <col min="13054" max="13055" width="3.125" style="12"/>
    <col min="13056" max="13056" width="7.25" style="12" customWidth="1"/>
    <col min="13057" max="13057" width="12" style="12" customWidth="1"/>
    <col min="13058" max="13062" width="2.625" style="12" customWidth="1"/>
    <col min="13063" max="13065" width="4.625" style="12" customWidth="1"/>
    <col min="13066" max="13066" width="6.5" style="12" customWidth="1"/>
    <col min="13067" max="13067" width="8.5" style="12" customWidth="1"/>
    <col min="13068" max="13068" width="7" style="12" customWidth="1"/>
    <col min="13069" max="13069" width="8.5" style="12" customWidth="1"/>
    <col min="13070" max="13071" width="6.625" style="12" customWidth="1"/>
    <col min="13072" max="13083" width="12.5" style="12" customWidth="1"/>
    <col min="13084" max="13087" width="12" style="12" customWidth="1"/>
    <col min="13088" max="13090" width="6.625" style="12" customWidth="1"/>
    <col min="13091" max="13094" width="7.625" style="12" customWidth="1"/>
    <col min="13095" max="13095" width="10.625" style="12" bestFit="1" customWidth="1"/>
    <col min="13096" max="13097" width="7.375" style="12" customWidth="1"/>
    <col min="13098" max="13113" width="3.125" style="12"/>
    <col min="13114" max="13114" width="4.625" style="12" customWidth="1"/>
    <col min="13115" max="13290" width="3.125" style="12"/>
    <col min="13291" max="13292" width="3.125" style="12" customWidth="1"/>
    <col min="13293" max="13293" width="3" style="12" customWidth="1"/>
    <col min="13294" max="13294" width="3.125" style="12"/>
    <col min="13295" max="13295" width="3.75" style="12" customWidth="1"/>
    <col min="13296" max="13296" width="3.125" style="12" customWidth="1"/>
    <col min="13297" max="13297" width="1.875" style="12" customWidth="1"/>
    <col min="13298" max="13298" width="3.375" style="12" customWidth="1"/>
    <col min="13299" max="13299" width="3.125" style="12"/>
    <col min="13300" max="13300" width="3.875" style="12" customWidth="1"/>
    <col min="13301" max="13301" width="3.125" style="12"/>
    <col min="13302" max="13302" width="3.125" style="12" customWidth="1"/>
    <col min="13303" max="13304" width="3.125" style="12"/>
    <col min="13305" max="13305" width="3.125" style="12" customWidth="1"/>
    <col min="13306" max="13306" width="3.75" style="12" customWidth="1"/>
    <col min="13307" max="13307" width="3.125" style="12"/>
    <col min="13308" max="13308" width="3.125" style="12" customWidth="1"/>
    <col min="13309" max="13309" width="5.5" style="12" bestFit="1" customWidth="1"/>
    <col min="13310" max="13311" width="3.125" style="12"/>
    <col min="13312" max="13312" width="7.25" style="12" customWidth="1"/>
    <col min="13313" max="13313" width="12" style="12" customWidth="1"/>
    <col min="13314" max="13318" width="2.625" style="12" customWidth="1"/>
    <col min="13319" max="13321" width="4.625" style="12" customWidth="1"/>
    <col min="13322" max="13322" width="6.5" style="12" customWidth="1"/>
    <col min="13323" max="13323" width="8.5" style="12" customWidth="1"/>
    <col min="13324" max="13324" width="7" style="12" customWidth="1"/>
    <col min="13325" max="13325" width="8.5" style="12" customWidth="1"/>
    <col min="13326" max="13327" width="6.625" style="12" customWidth="1"/>
    <col min="13328" max="13339" width="12.5" style="12" customWidth="1"/>
    <col min="13340" max="13343" width="12" style="12" customWidth="1"/>
    <col min="13344" max="13346" width="6.625" style="12" customWidth="1"/>
    <col min="13347" max="13350" width="7.625" style="12" customWidth="1"/>
    <col min="13351" max="13351" width="10.625" style="12" bestFit="1" customWidth="1"/>
    <col min="13352" max="13353" width="7.375" style="12" customWidth="1"/>
    <col min="13354" max="13369" width="3.125" style="12"/>
    <col min="13370" max="13370" width="4.625" style="12" customWidth="1"/>
    <col min="13371" max="13546" width="3.125" style="12"/>
    <col min="13547" max="13548" width="3.125" style="12" customWidth="1"/>
    <col min="13549" max="13549" width="3" style="12" customWidth="1"/>
    <col min="13550" max="13550" width="3.125" style="12"/>
    <col min="13551" max="13551" width="3.75" style="12" customWidth="1"/>
    <col min="13552" max="13552" width="3.125" style="12" customWidth="1"/>
    <col min="13553" max="13553" width="1.875" style="12" customWidth="1"/>
    <col min="13554" max="13554" width="3.375" style="12" customWidth="1"/>
    <col min="13555" max="13555" width="3.125" style="12"/>
    <col min="13556" max="13556" width="3.875" style="12" customWidth="1"/>
    <col min="13557" max="13557" width="3.125" style="12"/>
    <col min="13558" max="13558" width="3.125" style="12" customWidth="1"/>
    <col min="13559" max="13560" width="3.125" style="12"/>
    <col min="13561" max="13561" width="3.125" style="12" customWidth="1"/>
    <col min="13562" max="13562" width="3.75" style="12" customWidth="1"/>
    <col min="13563" max="13563" width="3.125" style="12"/>
    <col min="13564" max="13564" width="3.125" style="12" customWidth="1"/>
    <col min="13565" max="13565" width="5.5" style="12" bestFit="1" customWidth="1"/>
    <col min="13566" max="13567" width="3.125" style="12"/>
    <col min="13568" max="13568" width="7.25" style="12" customWidth="1"/>
    <col min="13569" max="13569" width="12" style="12" customWidth="1"/>
    <col min="13570" max="13574" width="2.625" style="12" customWidth="1"/>
    <col min="13575" max="13577" width="4.625" style="12" customWidth="1"/>
    <col min="13578" max="13578" width="6.5" style="12" customWidth="1"/>
    <col min="13579" max="13579" width="8.5" style="12" customWidth="1"/>
    <col min="13580" max="13580" width="7" style="12" customWidth="1"/>
    <col min="13581" max="13581" width="8.5" style="12" customWidth="1"/>
    <col min="13582" max="13583" width="6.625" style="12" customWidth="1"/>
    <col min="13584" max="13595" width="12.5" style="12" customWidth="1"/>
    <col min="13596" max="13599" width="12" style="12" customWidth="1"/>
    <col min="13600" max="13602" width="6.625" style="12" customWidth="1"/>
    <col min="13603" max="13606" width="7.625" style="12" customWidth="1"/>
    <col min="13607" max="13607" width="10.625" style="12" bestFit="1" customWidth="1"/>
    <col min="13608" max="13609" width="7.375" style="12" customWidth="1"/>
    <col min="13610" max="13625" width="3.125" style="12"/>
    <col min="13626" max="13626" width="4.625" style="12" customWidth="1"/>
    <col min="13627" max="13802" width="3.125" style="12"/>
    <col min="13803" max="13804" width="3.125" style="12" customWidth="1"/>
    <col min="13805" max="13805" width="3" style="12" customWidth="1"/>
    <col min="13806" max="13806" width="3.125" style="12"/>
    <col min="13807" max="13807" width="3.75" style="12" customWidth="1"/>
    <col min="13808" max="13808" width="3.125" style="12" customWidth="1"/>
    <col min="13809" max="13809" width="1.875" style="12" customWidth="1"/>
    <col min="13810" max="13810" width="3.375" style="12" customWidth="1"/>
    <col min="13811" max="13811" width="3.125" style="12"/>
    <col min="13812" max="13812" width="3.875" style="12" customWidth="1"/>
    <col min="13813" max="13813" width="3.125" style="12"/>
    <col min="13814" max="13814" width="3.125" style="12" customWidth="1"/>
    <col min="13815" max="13816" width="3.125" style="12"/>
    <col min="13817" max="13817" width="3.125" style="12" customWidth="1"/>
    <col min="13818" max="13818" width="3.75" style="12" customWidth="1"/>
    <col min="13819" max="13819" width="3.125" style="12"/>
    <col min="13820" max="13820" width="3.125" style="12" customWidth="1"/>
    <col min="13821" max="13821" width="5.5" style="12" bestFit="1" customWidth="1"/>
    <col min="13822" max="13823" width="3.125" style="12"/>
    <col min="13824" max="13824" width="7.25" style="12" customWidth="1"/>
    <col min="13825" max="13825" width="12" style="12" customWidth="1"/>
    <col min="13826" max="13830" width="2.625" style="12" customWidth="1"/>
    <col min="13831" max="13833" width="4.625" style="12" customWidth="1"/>
    <col min="13834" max="13834" width="6.5" style="12" customWidth="1"/>
    <col min="13835" max="13835" width="8.5" style="12" customWidth="1"/>
    <col min="13836" max="13836" width="7" style="12" customWidth="1"/>
    <col min="13837" max="13837" width="8.5" style="12" customWidth="1"/>
    <col min="13838" max="13839" width="6.625" style="12" customWidth="1"/>
    <col min="13840" max="13851" width="12.5" style="12" customWidth="1"/>
    <col min="13852" max="13855" width="12" style="12" customWidth="1"/>
    <col min="13856" max="13858" width="6.625" style="12" customWidth="1"/>
    <col min="13859" max="13862" width="7.625" style="12" customWidth="1"/>
    <col min="13863" max="13863" width="10.625" style="12" bestFit="1" customWidth="1"/>
    <col min="13864" max="13865" width="7.375" style="12" customWidth="1"/>
    <col min="13866" max="13881" width="3.125" style="12"/>
    <col min="13882" max="13882" width="4.625" style="12" customWidth="1"/>
    <col min="13883" max="14058" width="3.125" style="12"/>
    <col min="14059" max="14060" width="3.125" style="12" customWidth="1"/>
    <col min="14061" max="14061" width="3" style="12" customWidth="1"/>
    <col min="14062" max="14062" width="3.125" style="12"/>
    <col min="14063" max="14063" width="3.75" style="12" customWidth="1"/>
    <col min="14064" max="14064" width="3.125" style="12" customWidth="1"/>
    <col min="14065" max="14065" width="1.875" style="12" customWidth="1"/>
    <col min="14066" max="14066" width="3.375" style="12" customWidth="1"/>
    <col min="14067" max="14067" width="3.125" style="12"/>
    <col min="14068" max="14068" width="3.875" style="12" customWidth="1"/>
    <col min="14069" max="14069" width="3.125" style="12"/>
    <col min="14070" max="14070" width="3.125" style="12" customWidth="1"/>
    <col min="14071" max="14072" width="3.125" style="12"/>
    <col min="14073" max="14073" width="3.125" style="12" customWidth="1"/>
    <col min="14074" max="14074" width="3.75" style="12" customWidth="1"/>
    <col min="14075" max="14075" width="3.125" style="12"/>
    <col min="14076" max="14076" width="3.125" style="12" customWidth="1"/>
    <col min="14077" max="14077" width="5.5" style="12" bestFit="1" customWidth="1"/>
    <col min="14078" max="14079" width="3.125" style="12"/>
    <col min="14080" max="14080" width="7.25" style="12" customWidth="1"/>
    <col min="14081" max="14081" width="12" style="12" customWidth="1"/>
    <col min="14082" max="14086" width="2.625" style="12" customWidth="1"/>
    <col min="14087" max="14089" width="4.625" style="12" customWidth="1"/>
    <col min="14090" max="14090" width="6.5" style="12" customWidth="1"/>
    <col min="14091" max="14091" width="8.5" style="12" customWidth="1"/>
    <col min="14092" max="14092" width="7" style="12" customWidth="1"/>
    <col min="14093" max="14093" width="8.5" style="12" customWidth="1"/>
    <col min="14094" max="14095" width="6.625" style="12" customWidth="1"/>
    <col min="14096" max="14107" width="12.5" style="12" customWidth="1"/>
    <col min="14108" max="14111" width="12" style="12" customWidth="1"/>
    <col min="14112" max="14114" width="6.625" style="12" customWidth="1"/>
    <col min="14115" max="14118" width="7.625" style="12" customWidth="1"/>
    <col min="14119" max="14119" width="10.625" style="12" bestFit="1" customWidth="1"/>
    <col min="14120" max="14121" width="7.375" style="12" customWidth="1"/>
    <col min="14122" max="14137" width="3.125" style="12"/>
    <col min="14138" max="14138" width="4.625" style="12" customWidth="1"/>
    <col min="14139" max="14314" width="3.125" style="12"/>
    <col min="14315" max="14316" width="3.125" style="12" customWidth="1"/>
    <col min="14317" max="14317" width="3" style="12" customWidth="1"/>
    <col min="14318" max="14318" width="3.125" style="12"/>
    <col min="14319" max="14319" width="3.75" style="12" customWidth="1"/>
    <col min="14320" max="14320" width="3.125" style="12" customWidth="1"/>
    <col min="14321" max="14321" width="1.875" style="12" customWidth="1"/>
    <col min="14322" max="14322" width="3.375" style="12" customWidth="1"/>
    <col min="14323" max="14323" width="3.125" style="12"/>
    <col min="14324" max="14324" width="3.875" style="12" customWidth="1"/>
    <col min="14325" max="14325" width="3.125" style="12"/>
    <col min="14326" max="14326" width="3.125" style="12" customWidth="1"/>
    <col min="14327" max="14328" width="3.125" style="12"/>
    <col min="14329" max="14329" width="3.125" style="12" customWidth="1"/>
    <col min="14330" max="14330" width="3.75" style="12" customWidth="1"/>
    <col min="14331" max="14331" width="3.125" style="12"/>
    <col min="14332" max="14332" width="3.125" style="12" customWidth="1"/>
    <col min="14333" max="14333" width="5.5" style="12" bestFit="1" customWidth="1"/>
    <col min="14334" max="14335" width="3.125" style="12"/>
    <col min="14336" max="14336" width="7.25" style="12" customWidth="1"/>
    <col min="14337" max="14337" width="12" style="12" customWidth="1"/>
    <col min="14338" max="14342" width="2.625" style="12" customWidth="1"/>
    <col min="14343" max="14345" width="4.625" style="12" customWidth="1"/>
    <col min="14346" max="14346" width="6.5" style="12" customWidth="1"/>
    <col min="14347" max="14347" width="8.5" style="12" customWidth="1"/>
    <col min="14348" max="14348" width="7" style="12" customWidth="1"/>
    <col min="14349" max="14349" width="8.5" style="12" customWidth="1"/>
    <col min="14350" max="14351" width="6.625" style="12" customWidth="1"/>
    <col min="14352" max="14363" width="12.5" style="12" customWidth="1"/>
    <col min="14364" max="14367" width="12" style="12" customWidth="1"/>
    <col min="14368" max="14370" width="6.625" style="12" customWidth="1"/>
    <col min="14371" max="14374" width="7.625" style="12" customWidth="1"/>
    <col min="14375" max="14375" width="10.625" style="12" bestFit="1" customWidth="1"/>
    <col min="14376" max="14377" width="7.375" style="12" customWidth="1"/>
    <col min="14378" max="14393" width="3.125" style="12"/>
    <col min="14394" max="14394" width="4.625" style="12" customWidth="1"/>
    <col min="14395" max="14570" width="3.125" style="12"/>
    <col min="14571" max="14572" width="3.125" style="12" customWidth="1"/>
    <col min="14573" max="14573" width="3" style="12" customWidth="1"/>
    <col min="14574" max="14574" width="3.125" style="12"/>
    <col min="14575" max="14575" width="3.75" style="12" customWidth="1"/>
    <col min="14576" max="14576" width="3.125" style="12" customWidth="1"/>
    <col min="14577" max="14577" width="1.875" style="12" customWidth="1"/>
    <col min="14578" max="14578" width="3.375" style="12" customWidth="1"/>
    <col min="14579" max="14579" width="3.125" style="12"/>
    <col min="14580" max="14580" width="3.875" style="12" customWidth="1"/>
    <col min="14581" max="14581" width="3.125" style="12"/>
    <col min="14582" max="14582" width="3.125" style="12" customWidth="1"/>
    <col min="14583" max="14584" width="3.125" style="12"/>
    <col min="14585" max="14585" width="3.125" style="12" customWidth="1"/>
    <col min="14586" max="14586" width="3.75" style="12" customWidth="1"/>
    <col min="14587" max="14587" width="3.125" style="12"/>
    <col min="14588" max="14588" width="3.125" style="12" customWidth="1"/>
    <col min="14589" max="14589" width="5.5" style="12" bestFit="1" customWidth="1"/>
    <col min="14590" max="14591" width="3.125" style="12"/>
    <col min="14592" max="14592" width="7.25" style="12" customWidth="1"/>
    <col min="14593" max="14593" width="12" style="12" customWidth="1"/>
    <col min="14594" max="14598" width="2.625" style="12" customWidth="1"/>
    <col min="14599" max="14601" width="4.625" style="12" customWidth="1"/>
    <col min="14602" max="14602" width="6.5" style="12" customWidth="1"/>
    <col min="14603" max="14603" width="8.5" style="12" customWidth="1"/>
    <col min="14604" max="14604" width="7" style="12" customWidth="1"/>
    <col min="14605" max="14605" width="8.5" style="12" customWidth="1"/>
    <col min="14606" max="14607" width="6.625" style="12" customWidth="1"/>
    <col min="14608" max="14619" width="12.5" style="12" customWidth="1"/>
    <col min="14620" max="14623" width="12" style="12" customWidth="1"/>
    <col min="14624" max="14626" width="6.625" style="12" customWidth="1"/>
    <col min="14627" max="14630" width="7.625" style="12" customWidth="1"/>
    <col min="14631" max="14631" width="10.625" style="12" bestFit="1" customWidth="1"/>
    <col min="14632" max="14633" width="7.375" style="12" customWidth="1"/>
    <col min="14634" max="14649" width="3.125" style="12"/>
    <col min="14650" max="14650" width="4.625" style="12" customWidth="1"/>
    <col min="14651" max="14826" width="3.125" style="12"/>
    <col min="14827" max="14828" width="3.125" style="12" customWidth="1"/>
    <col min="14829" max="14829" width="3" style="12" customWidth="1"/>
    <col min="14830" max="14830" width="3.125" style="12"/>
    <col min="14831" max="14831" width="3.75" style="12" customWidth="1"/>
    <col min="14832" max="14832" width="3.125" style="12" customWidth="1"/>
    <col min="14833" max="14833" width="1.875" style="12" customWidth="1"/>
    <col min="14834" max="14834" width="3.375" style="12" customWidth="1"/>
    <col min="14835" max="14835" width="3.125" style="12"/>
    <col min="14836" max="14836" width="3.875" style="12" customWidth="1"/>
    <col min="14837" max="14837" width="3.125" style="12"/>
    <col min="14838" max="14838" width="3.125" style="12" customWidth="1"/>
    <col min="14839" max="14840" width="3.125" style="12"/>
    <col min="14841" max="14841" width="3.125" style="12" customWidth="1"/>
    <col min="14842" max="14842" width="3.75" style="12" customWidth="1"/>
    <col min="14843" max="14843" width="3.125" style="12"/>
    <col min="14844" max="14844" width="3.125" style="12" customWidth="1"/>
    <col min="14845" max="14845" width="5.5" style="12" bestFit="1" customWidth="1"/>
    <col min="14846" max="14847" width="3.125" style="12"/>
    <col min="14848" max="14848" width="7.25" style="12" customWidth="1"/>
    <col min="14849" max="14849" width="12" style="12" customWidth="1"/>
    <col min="14850" max="14854" width="2.625" style="12" customWidth="1"/>
    <col min="14855" max="14857" width="4.625" style="12" customWidth="1"/>
    <col min="14858" max="14858" width="6.5" style="12" customWidth="1"/>
    <col min="14859" max="14859" width="8.5" style="12" customWidth="1"/>
    <col min="14860" max="14860" width="7" style="12" customWidth="1"/>
    <col min="14861" max="14861" width="8.5" style="12" customWidth="1"/>
    <col min="14862" max="14863" width="6.625" style="12" customWidth="1"/>
    <col min="14864" max="14875" width="12.5" style="12" customWidth="1"/>
    <col min="14876" max="14879" width="12" style="12" customWidth="1"/>
    <col min="14880" max="14882" width="6.625" style="12" customWidth="1"/>
    <col min="14883" max="14886" width="7.625" style="12" customWidth="1"/>
    <col min="14887" max="14887" width="10.625" style="12" bestFit="1" customWidth="1"/>
    <col min="14888" max="14889" width="7.375" style="12" customWidth="1"/>
    <col min="14890" max="14905" width="3.125" style="12"/>
    <col min="14906" max="14906" width="4.625" style="12" customWidth="1"/>
    <col min="14907" max="15082" width="3.125" style="12"/>
    <col min="15083" max="15084" width="3.125" style="12" customWidth="1"/>
    <col min="15085" max="15085" width="3" style="12" customWidth="1"/>
    <col min="15086" max="15086" width="3.125" style="12"/>
    <col min="15087" max="15087" width="3.75" style="12" customWidth="1"/>
    <col min="15088" max="15088" width="3.125" style="12" customWidth="1"/>
    <col min="15089" max="15089" width="1.875" style="12" customWidth="1"/>
    <col min="15090" max="15090" width="3.375" style="12" customWidth="1"/>
    <col min="15091" max="15091" width="3.125" style="12"/>
    <col min="15092" max="15092" width="3.875" style="12" customWidth="1"/>
    <col min="15093" max="15093" width="3.125" style="12"/>
    <col min="15094" max="15094" width="3.125" style="12" customWidth="1"/>
    <col min="15095" max="15096" width="3.125" style="12"/>
    <col min="15097" max="15097" width="3.125" style="12" customWidth="1"/>
    <col min="15098" max="15098" width="3.75" style="12" customWidth="1"/>
    <col min="15099" max="15099" width="3.125" style="12"/>
    <col min="15100" max="15100" width="3.125" style="12" customWidth="1"/>
    <col min="15101" max="15101" width="5.5" style="12" bestFit="1" customWidth="1"/>
    <col min="15102" max="15103" width="3.125" style="12"/>
    <col min="15104" max="15104" width="7.25" style="12" customWidth="1"/>
    <col min="15105" max="15105" width="12" style="12" customWidth="1"/>
    <col min="15106" max="15110" width="2.625" style="12" customWidth="1"/>
    <col min="15111" max="15113" width="4.625" style="12" customWidth="1"/>
    <col min="15114" max="15114" width="6.5" style="12" customWidth="1"/>
    <col min="15115" max="15115" width="8.5" style="12" customWidth="1"/>
    <col min="15116" max="15116" width="7" style="12" customWidth="1"/>
    <col min="15117" max="15117" width="8.5" style="12" customWidth="1"/>
    <col min="15118" max="15119" width="6.625" style="12" customWidth="1"/>
    <col min="15120" max="15131" width="12.5" style="12" customWidth="1"/>
    <col min="15132" max="15135" width="12" style="12" customWidth="1"/>
    <col min="15136" max="15138" width="6.625" style="12" customWidth="1"/>
    <col min="15139" max="15142" width="7.625" style="12" customWidth="1"/>
    <col min="15143" max="15143" width="10.625" style="12" bestFit="1" customWidth="1"/>
    <col min="15144" max="15145" width="7.375" style="12" customWidth="1"/>
    <col min="15146" max="15161" width="3.125" style="12"/>
    <col min="15162" max="15162" width="4.625" style="12" customWidth="1"/>
    <col min="15163" max="15338" width="3.125" style="12"/>
    <col min="15339" max="15340" width="3.125" style="12" customWidth="1"/>
    <col min="15341" max="15341" width="3" style="12" customWidth="1"/>
    <col min="15342" max="15342" width="3.125" style="12"/>
    <col min="15343" max="15343" width="3.75" style="12" customWidth="1"/>
    <col min="15344" max="15344" width="3.125" style="12" customWidth="1"/>
    <col min="15345" max="15345" width="1.875" style="12" customWidth="1"/>
    <col min="15346" max="15346" width="3.375" style="12" customWidth="1"/>
    <col min="15347" max="15347" width="3.125" style="12"/>
    <col min="15348" max="15348" width="3.875" style="12" customWidth="1"/>
    <col min="15349" max="15349" width="3.125" style="12"/>
    <col min="15350" max="15350" width="3.125" style="12" customWidth="1"/>
    <col min="15351" max="15352" width="3.125" style="12"/>
    <col min="15353" max="15353" width="3.125" style="12" customWidth="1"/>
    <col min="15354" max="15354" width="3.75" style="12" customWidth="1"/>
    <col min="15355" max="15355" width="3.125" style="12"/>
    <col min="15356" max="15356" width="3.125" style="12" customWidth="1"/>
    <col min="15357" max="15357" width="5.5" style="12" bestFit="1" customWidth="1"/>
    <col min="15358" max="15359" width="3.125" style="12"/>
    <col min="15360" max="15360" width="7.25" style="12" customWidth="1"/>
    <col min="15361" max="15361" width="12" style="12" customWidth="1"/>
    <col min="15362" max="15366" width="2.625" style="12" customWidth="1"/>
    <col min="15367" max="15369" width="4.625" style="12" customWidth="1"/>
    <col min="15370" max="15370" width="6.5" style="12" customWidth="1"/>
    <col min="15371" max="15371" width="8.5" style="12" customWidth="1"/>
    <col min="15372" max="15372" width="7" style="12" customWidth="1"/>
    <col min="15373" max="15373" width="8.5" style="12" customWidth="1"/>
    <col min="15374" max="15375" width="6.625" style="12" customWidth="1"/>
    <col min="15376" max="15387" width="12.5" style="12" customWidth="1"/>
    <col min="15388" max="15391" width="12" style="12" customWidth="1"/>
    <col min="15392" max="15394" width="6.625" style="12" customWidth="1"/>
    <col min="15395" max="15398" width="7.625" style="12" customWidth="1"/>
    <col min="15399" max="15399" width="10.625" style="12" bestFit="1" customWidth="1"/>
    <col min="15400" max="15401" width="7.375" style="12" customWidth="1"/>
    <col min="15402" max="15417" width="3.125" style="12"/>
    <col min="15418" max="15418" width="4.625" style="12" customWidth="1"/>
    <col min="15419" max="15594" width="3.125" style="12"/>
    <col min="15595" max="15596" width="3.125" style="12" customWidth="1"/>
    <col min="15597" max="15597" width="3" style="12" customWidth="1"/>
    <col min="15598" max="15598" width="3.125" style="12"/>
    <col min="15599" max="15599" width="3.75" style="12" customWidth="1"/>
    <col min="15600" max="15600" width="3.125" style="12" customWidth="1"/>
    <col min="15601" max="15601" width="1.875" style="12" customWidth="1"/>
    <col min="15602" max="15602" width="3.375" style="12" customWidth="1"/>
    <col min="15603" max="15603" width="3.125" style="12"/>
    <col min="15604" max="15604" width="3.875" style="12" customWidth="1"/>
    <col min="15605" max="15605" width="3.125" style="12"/>
    <col min="15606" max="15606" width="3.125" style="12" customWidth="1"/>
    <col min="15607" max="15608" width="3.125" style="12"/>
    <col min="15609" max="15609" width="3.125" style="12" customWidth="1"/>
    <col min="15610" max="15610" width="3.75" style="12" customWidth="1"/>
    <col min="15611" max="15611" width="3.125" style="12"/>
    <col min="15612" max="15612" width="3.125" style="12" customWidth="1"/>
    <col min="15613" max="15613" width="5.5" style="12" bestFit="1" customWidth="1"/>
    <col min="15614" max="15615" width="3.125" style="12"/>
    <col min="15616" max="15616" width="7.25" style="12" customWidth="1"/>
    <col min="15617" max="15617" width="12" style="12" customWidth="1"/>
    <col min="15618" max="15622" width="2.625" style="12" customWidth="1"/>
    <col min="15623" max="15625" width="4.625" style="12" customWidth="1"/>
    <col min="15626" max="15626" width="6.5" style="12" customWidth="1"/>
    <col min="15627" max="15627" width="8.5" style="12" customWidth="1"/>
    <col min="15628" max="15628" width="7" style="12" customWidth="1"/>
    <col min="15629" max="15629" width="8.5" style="12" customWidth="1"/>
    <col min="15630" max="15631" width="6.625" style="12" customWidth="1"/>
    <col min="15632" max="15643" width="12.5" style="12" customWidth="1"/>
    <col min="15644" max="15647" width="12" style="12" customWidth="1"/>
    <col min="15648" max="15650" width="6.625" style="12" customWidth="1"/>
    <col min="15651" max="15654" width="7.625" style="12" customWidth="1"/>
    <col min="15655" max="15655" width="10.625" style="12" bestFit="1" customWidth="1"/>
    <col min="15656" max="15657" width="7.375" style="12" customWidth="1"/>
    <col min="15658" max="15673" width="3.125" style="12"/>
    <col min="15674" max="15674" width="4.625" style="12" customWidth="1"/>
    <col min="15675" max="15850" width="3.125" style="12"/>
    <col min="15851" max="15852" width="3.125" style="12" customWidth="1"/>
    <col min="15853" max="15853" width="3" style="12" customWidth="1"/>
    <col min="15854" max="15854" width="3.125" style="12"/>
    <col min="15855" max="15855" width="3.75" style="12" customWidth="1"/>
    <col min="15856" max="15856" width="3.125" style="12" customWidth="1"/>
    <col min="15857" max="15857" width="1.875" style="12" customWidth="1"/>
    <col min="15858" max="15858" width="3.375" style="12" customWidth="1"/>
    <col min="15859" max="15859" width="3.125" style="12"/>
    <col min="15860" max="15860" width="3.875" style="12" customWidth="1"/>
    <col min="15861" max="15861" width="3.125" style="12"/>
    <col min="15862" max="15862" width="3.125" style="12" customWidth="1"/>
    <col min="15863" max="15864" width="3.125" style="12"/>
    <col min="15865" max="15865" width="3.125" style="12" customWidth="1"/>
    <col min="15866" max="15866" width="3.75" style="12" customWidth="1"/>
    <col min="15867" max="15867" width="3.125" style="12"/>
    <col min="15868" max="15868" width="3.125" style="12" customWidth="1"/>
    <col min="15869" max="15869" width="5.5" style="12" bestFit="1" customWidth="1"/>
    <col min="15870" max="15871" width="3.125" style="12"/>
    <col min="15872" max="15872" width="7.25" style="12" customWidth="1"/>
    <col min="15873" max="15873" width="12" style="12" customWidth="1"/>
    <col min="15874" max="15878" width="2.625" style="12" customWidth="1"/>
    <col min="15879" max="15881" width="4.625" style="12" customWidth="1"/>
    <col min="15882" max="15882" width="6.5" style="12" customWidth="1"/>
    <col min="15883" max="15883" width="8.5" style="12" customWidth="1"/>
    <col min="15884" max="15884" width="7" style="12" customWidth="1"/>
    <col min="15885" max="15885" width="8.5" style="12" customWidth="1"/>
    <col min="15886" max="15887" width="6.625" style="12" customWidth="1"/>
    <col min="15888" max="15899" width="12.5" style="12" customWidth="1"/>
    <col min="15900" max="15903" width="12" style="12" customWidth="1"/>
    <col min="15904" max="15906" width="6.625" style="12" customWidth="1"/>
    <col min="15907" max="15910" width="7.625" style="12" customWidth="1"/>
    <col min="15911" max="15911" width="10.625" style="12" bestFit="1" customWidth="1"/>
    <col min="15912" max="15913" width="7.375" style="12" customWidth="1"/>
    <col min="15914" max="15929" width="3.125" style="12"/>
    <col min="15930" max="15930" width="4.625" style="12" customWidth="1"/>
    <col min="15931" max="16106" width="3.125" style="12"/>
    <col min="16107" max="16108" width="3.125" style="12" customWidth="1"/>
    <col min="16109" max="16109" width="3" style="12" customWidth="1"/>
    <col min="16110" max="16110" width="3.125" style="12"/>
    <col min="16111" max="16111" width="3.75" style="12" customWidth="1"/>
    <col min="16112" max="16112" width="3.125" style="12" customWidth="1"/>
    <col min="16113" max="16113" width="1.875" style="12" customWidth="1"/>
    <col min="16114" max="16114" width="3.375" style="12" customWidth="1"/>
    <col min="16115" max="16115" width="3.125" style="12"/>
    <col min="16116" max="16116" width="3.875" style="12" customWidth="1"/>
    <col min="16117" max="16117" width="3.125" style="12"/>
    <col min="16118" max="16118" width="3.125" style="12" customWidth="1"/>
    <col min="16119" max="16120" width="3.125" style="12"/>
    <col min="16121" max="16121" width="3.125" style="12" customWidth="1"/>
    <col min="16122" max="16122" width="3.75" style="12" customWidth="1"/>
    <col min="16123" max="16123" width="3.125" style="12"/>
    <col min="16124" max="16124" width="3.125" style="12" customWidth="1"/>
    <col min="16125" max="16125" width="5.5" style="12" bestFit="1" customWidth="1"/>
    <col min="16126" max="16127" width="3.125" style="12"/>
    <col min="16128" max="16128" width="7.25" style="12" customWidth="1"/>
    <col min="16129" max="16129" width="12" style="12" customWidth="1"/>
    <col min="16130" max="16134" width="2.625" style="12" customWidth="1"/>
    <col min="16135" max="16137" width="4.625" style="12" customWidth="1"/>
    <col min="16138" max="16138" width="6.5" style="12" customWidth="1"/>
    <col min="16139" max="16139" width="8.5" style="12" customWidth="1"/>
    <col min="16140" max="16140" width="7" style="12" customWidth="1"/>
    <col min="16141" max="16141" width="8.5" style="12" customWidth="1"/>
    <col min="16142" max="16143" width="6.625" style="12" customWidth="1"/>
    <col min="16144" max="16155" width="12.5" style="12" customWidth="1"/>
    <col min="16156" max="16159" width="12" style="12" customWidth="1"/>
    <col min="16160" max="16162" width="6.625" style="12" customWidth="1"/>
    <col min="16163" max="16166" width="7.625" style="12" customWidth="1"/>
    <col min="16167" max="16167" width="10.625" style="12" bestFit="1" customWidth="1"/>
    <col min="16168" max="16169" width="7.375" style="12" customWidth="1"/>
    <col min="16170" max="16185" width="3.125" style="12"/>
    <col min="16186" max="16186" width="4.625" style="12" customWidth="1"/>
    <col min="16187" max="16384" width="3.125" style="12"/>
  </cols>
  <sheetData>
    <row r="1" spans="1:72" ht="18" customHeight="1">
      <c r="A1" s="401" t="s">
        <v>278</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2"/>
      <c r="AB1" s="403"/>
      <c r="AC1" s="474"/>
      <c r="AD1" s="475"/>
      <c r="AE1" s="475"/>
      <c r="AF1" s="475"/>
      <c r="AG1" s="475"/>
      <c r="AH1" s="9"/>
      <c r="AI1" s="9"/>
      <c r="AJ1" s="8"/>
      <c r="AK1" s="8"/>
      <c r="AL1" s="62"/>
      <c r="AM1" s="62"/>
      <c r="AN1" s="62"/>
      <c r="AO1" s="62"/>
      <c r="AP1" s="30"/>
      <c r="AQ1" s="30"/>
      <c r="AR1" s="30"/>
      <c r="AS1" s="30"/>
      <c r="AT1" s="30"/>
      <c r="AU1" s="30"/>
      <c r="AV1" s="30"/>
      <c r="AW1" s="30"/>
      <c r="AX1" s="30"/>
      <c r="AY1" s="30"/>
      <c r="AZ1" s="30"/>
      <c r="BA1" s="30"/>
      <c r="BB1" s="30"/>
      <c r="BC1" s="30"/>
      <c r="BD1" s="11"/>
      <c r="BE1" s="11"/>
      <c r="BF1" s="11"/>
      <c r="BG1" s="11"/>
      <c r="BH1" s="11"/>
      <c r="BI1" s="11"/>
      <c r="BJ1" s="11"/>
      <c r="BK1" s="11"/>
      <c r="BL1" s="11"/>
      <c r="BM1" s="11"/>
      <c r="BN1" s="11"/>
      <c r="BO1" s="11"/>
      <c r="BP1" s="11"/>
      <c r="BQ1" s="11"/>
      <c r="BR1" s="11"/>
      <c r="BS1" s="11"/>
      <c r="BT1" s="11"/>
    </row>
    <row r="2" spans="1:72" ht="18" customHeight="1">
      <c r="A2" s="404"/>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6"/>
      <c r="AC2" s="474"/>
      <c r="AD2" s="475"/>
      <c r="AE2" s="475"/>
      <c r="AF2" s="475"/>
      <c r="AG2" s="475"/>
      <c r="AH2" s="9"/>
      <c r="AI2" s="9"/>
      <c r="AJ2" s="8"/>
      <c r="AK2" s="8"/>
      <c r="AL2" s="63"/>
      <c r="AM2" s="63"/>
      <c r="AN2" s="63"/>
      <c r="AO2" s="63"/>
      <c r="AP2" s="30"/>
      <c r="AQ2" s="30"/>
      <c r="AR2" s="30"/>
      <c r="AS2" s="30"/>
      <c r="AT2" s="30"/>
      <c r="AU2" s="30"/>
      <c r="AV2" s="30"/>
      <c r="AW2" s="30"/>
      <c r="AX2" s="30"/>
      <c r="AY2" s="30"/>
      <c r="AZ2" s="30"/>
      <c r="BA2" s="30"/>
      <c r="BB2" s="30"/>
      <c r="BC2" s="30"/>
      <c r="BD2" s="11"/>
      <c r="BE2" s="11"/>
      <c r="BF2" s="11"/>
      <c r="BG2" s="11"/>
      <c r="BH2" s="11"/>
      <c r="BI2" s="11"/>
      <c r="BJ2" s="11"/>
      <c r="BK2" s="11"/>
      <c r="BL2" s="11"/>
      <c r="BM2" s="11"/>
      <c r="BN2" s="11"/>
      <c r="BO2" s="11"/>
      <c r="BP2" s="11"/>
      <c r="BQ2" s="11"/>
      <c r="BR2" s="11"/>
      <c r="BS2" s="11"/>
      <c r="BT2" s="11"/>
    </row>
    <row r="3" spans="1:72" ht="18" customHeight="1">
      <c r="A3" s="419" t="str">
        <f>+柜体!A4:C4</f>
        <v>订单编号</v>
      </c>
      <c r="B3" s="419"/>
      <c r="C3" s="419"/>
      <c r="D3" s="429" t="str">
        <f>柜体!D4</f>
        <v>S400374221</v>
      </c>
      <c r="E3" s="429"/>
      <c r="F3" s="429"/>
      <c r="G3" s="429"/>
      <c r="H3" s="429"/>
      <c r="I3" s="429"/>
      <c r="J3" s="429"/>
      <c r="K3" s="408" t="str">
        <f>+柜体!K3</f>
        <v>款式名称</v>
      </c>
      <c r="L3" s="408"/>
      <c r="M3" s="408"/>
      <c r="N3" s="429" t="str">
        <f>+柜体!N3</f>
        <v>左岸都市II</v>
      </c>
      <c r="O3" s="429"/>
      <c r="P3" s="429"/>
      <c r="Q3" s="429"/>
      <c r="R3" s="429"/>
      <c r="S3" s="429"/>
      <c r="T3" s="429"/>
      <c r="U3" s="408" t="str">
        <f>+柜体!U3:W3</f>
        <v>应完成日期</v>
      </c>
      <c r="V3" s="408"/>
      <c r="W3" s="408"/>
      <c r="X3" s="585" t="str">
        <f>柜体!X3</f>
        <v>2017-</v>
      </c>
      <c r="Y3" s="586"/>
      <c r="Z3" s="586"/>
      <c r="AA3" s="586"/>
      <c r="AB3" s="586"/>
      <c r="AC3" s="474"/>
      <c r="AD3" s="475"/>
      <c r="AE3" s="475"/>
      <c r="AF3" s="475"/>
      <c r="AG3" s="475"/>
      <c r="AH3" s="9"/>
      <c r="AI3" s="9"/>
      <c r="AJ3" s="9"/>
      <c r="AK3" s="9"/>
      <c r="AL3" s="63"/>
      <c r="AM3" s="63"/>
      <c r="AN3" s="63"/>
      <c r="AO3" s="63"/>
      <c r="AP3" s="30"/>
      <c r="AQ3" s="30"/>
      <c r="AR3" s="30"/>
      <c r="AS3" s="30"/>
      <c r="AT3" s="30"/>
      <c r="AU3" s="30"/>
      <c r="AV3" s="30"/>
      <c r="AW3" s="30"/>
      <c r="AX3" s="30"/>
      <c r="AY3" s="30"/>
      <c r="AZ3" s="30"/>
      <c r="BA3" s="30"/>
      <c r="BB3" s="30"/>
      <c r="BC3" s="30"/>
      <c r="BD3" s="11"/>
      <c r="BE3" s="11"/>
      <c r="BF3" s="11"/>
      <c r="BG3" s="11"/>
      <c r="BH3" s="11"/>
      <c r="BI3" s="11"/>
      <c r="BJ3" s="11"/>
      <c r="BK3" s="11"/>
      <c r="BL3" s="11"/>
      <c r="BM3" s="11"/>
      <c r="BN3" s="11"/>
      <c r="BO3" s="11"/>
      <c r="BP3" s="11"/>
      <c r="BQ3" s="11"/>
      <c r="BR3" s="11"/>
      <c r="BS3" s="11"/>
      <c r="BT3" s="11"/>
    </row>
    <row r="4" spans="1:72" ht="18" customHeight="1">
      <c r="A4" s="419" t="str">
        <f>+柜体!A3:C3</f>
        <v>客户姓名</v>
      </c>
      <c r="B4" s="419"/>
      <c r="C4" s="419"/>
      <c r="D4" s="587" t="str">
        <f>柜体!D3</f>
        <v>刘万兴</v>
      </c>
      <c r="E4" s="484"/>
      <c r="F4" s="484"/>
      <c r="G4" s="484"/>
      <c r="H4" s="484"/>
      <c r="I4" s="484"/>
      <c r="J4" s="485"/>
      <c r="K4" s="408" t="str">
        <f>+柜体!K4</f>
        <v>产品名称</v>
      </c>
      <c r="L4" s="408"/>
      <c r="M4" s="408"/>
      <c r="N4" s="429" t="str">
        <f>柜体!N4</f>
        <v>壁柜</v>
      </c>
      <c r="O4" s="429"/>
      <c r="P4" s="429"/>
      <c r="Q4" s="429"/>
      <c r="R4" s="429"/>
      <c r="S4" s="429"/>
      <c r="T4" s="429"/>
      <c r="U4" s="408" t="str">
        <f>+柜体!U4:W4</f>
        <v>销售点</v>
      </c>
      <c r="V4" s="408"/>
      <c r="W4" s="408"/>
      <c r="X4" s="429" t="str">
        <f>柜体!X4</f>
        <v>天津</v>
      </c>
      <c r="Y4" s="429"/>
      <c r="Z4" s="429"/>
      <c r="AA4" s="429"/>
      <c r="AB4" s="429"/>
      <c r="AC4" s="474"/>
      <c r="AD4" s="475"/>
      <c r="AE4" s="475"/>
      <c r="AF4" s="475"/>
      <c r="AG4" s="475"/>
      <c r="AH4" s="9"/>
      <c r="AI4" s="9"/>
      <c r="AJ4" s="9"/>
      <c r="AK4" s="9"/>
      <c r="AL4" s="63"/>
      <c r="AM4" s="63"/>
      <c r="AN4" s="63"/>
      <c r="AO4" s="63"/>
      <c r="AP4" s="30"/>
      <c r="AQ4" s="30"/>
      <c r="AR4" s="30"/>
      <c r="AS4" s="30"/>
      <c r="AT4" s="30"/>
      <c r="AU4" s="30"/>
      <c r="AV4" s="30"/>
      <c r="AW4" s="30"/>
      <c r="AX4" s="30"/>
      <c r="AY4" s="30"/>
      <c r="AZ4" s="30"/>
      <c r="BA4" s="30"/>
      <c r="BB4" s="30"/>
      <c r="BC4" s="30"/>
      <c r="BD4" s="11"/>
      <c r="BE4" s="11"/>
      <c r="BF4" s="11"/>
      <c r="BG4" s="11"/>
      <c r="BH4" s="11"/>
      <c r="BI4" s="11"/>
      <c r="BJ4" s="11"/>
      <c r="BK4" s="11"/>
      <c r="BL4" s="11"/>
      <c r="BM4" s="11"/>
      <c r="BN4" s="11"/>
      <c r="BO4" s="11"/>
      <c r="BP4" s="11"/>
      <c r="BQ4" s="11"/>
      <c r="BR4" s="11"/>
      <c r="BS4" s="11"/>
      <c r="BT4" s="11"/>
    </row>
    <row r="5" spans="1:72" ht="18" customHeight="1">
      <c r="A5" s="419" t="s">
        <v>279</v>
      </c>
      <c r="B5" s="419"/>
      <c r="C5" s="419"/>
      <c r="D5" s="584">
        <f>+柜体!V38</f>
        <v>0</v>
      </c>
      <c r="E5" s="584"/>
      <c r="F5" s="584"/>
      <c r="G5" s="584"/>
      <c r="H5" s="584"/>
      <c r="I5" s="584"/>
      <c r="J5" s="584"/>
      <c r="K5" s="584"/>
      <c r="L5" s="584"/>
      <c r="M5" s="584"/>
      <c r="N5" s="584"/>
      <c r="O5" s="584"/>
      <c r="P5" s="584"/>
      <c r="Q5" s="584"/>
      <c r="R5" s="584"/>
      <c r="S5" s="584"/>
      <c r="T5" s="584"/>
      <c r="U5" s="429" t="s">
        <v>280</v>
      </c>
      <c r="V5" s="429"/>
      <c r="W5" s="429"/>
      <c r="X5" s="429">
        <f>柜体!X5</f>
        <v>0</v>
      </c>
      <c r="Y5" s="429"/>
      <c r="Z5" s="429"/>
      <c r="AA5" s="429"/>
      <c r="AB5" s="429"/>
      <c r="AC5" s="430" t="s">
        <v>513</v>
      </c>
      <c r="AD5" s="421"/>
      <c r="AE5" s="421"/>
      <c r="AF5" s="421"/>
      <c r="AG5" s="421"/>
      <c r="AH5" s="431" t="s">
        <v>281</v>
      </c>
      <c r="AI5" s="432"/>
      <c r="AJ5" s="432"/>
      <c r="AK5" s="433"/>
      <c r="AL5" s="18"/>
      <c r="AM5" s="18"/>
      <c r="AN5" s="18"/>
      <c r="AO5" s="18"/>
      <c r="AP5" s="30"/>
      <c r="AQ5" s="30"/>
      <c r="AR5" s="30"/>
      <c r="AS5" s="30"/>
      <c r="AT5" s="30"/>
      <c r="AU5" s="30"/>
      <c r="AV5" s="30"/>
      <c r="AW5" s="30"/>
      <c r="AX5" s="30"/>
      <c r="AY5" s="30"/>
      <c r="AZ5" s="30"/>
      <c r="BA5" s="30"/>
      <c r="BB5" s="30"/>
      <c r="BC5" s="30"/>
      <c r="BD5" s="11"/>
      <c r="BE5" s="11"/>
      <c r="BF5" s="11"/>
      <c r="BG5" s="11"/>
      <c r="BH5" s="11"/>
      <c r="BI5" s="11"/>
      <c r="BJ5" s="11"/>
      <c r="BK5" s="11"/>
      <c r="BL5" s="11"/>
      <c r="BM5" s="11"/>
      <c r="BN5" s="11"/>
      <c r="BO5" s="11"/>
      <c r="BP5" s="11"/>
      <c r="BQ5" s="11"/>
      <c r="BR5" s="11"/>
      <c r="BS5" s="11"/>
      <c r="BT5" s="11"/>
    </row>
    <row r="6" spans="1:72" ht="18" customHeight="1">
      <c r="A6" s="419" t="s">
        <v>8</v>
      </c>
      <c r="B6" s="419"/>
      <c r="C6" s="419" t="s">
        <v>202</v>
      </c>
      <c r="D6" s="419"/>
      <c r="E6" s="419"/>
      <c r="F6" s="419" t="s">
        <v>2</v>
      </c>
      <c r="G6" s="419"/>
      <c r="H6" s="419"/>
      <c r="I6" s="419"/>
      <c r="J6" s="419"/>
      <c r="K6" s="419"/>
      <c r="L6" s="419"/>
      <c r="M6" s="419" t="s">
        <v>203</v>
      </c>
      <c r="N6" s="419"/>
      <c r="O6" s="419"/>
      <c r="P6" s="419"/>
      <c r="Q6" s="419" t="s">
        <v>204</v>
      </c>
      <c r="R6" s="419"/>
      <c r="S6" s="419" t="s">
        <v>11</v>
      </c>
      <c r="T6" s="419"/>
      <c r="U6" s="419"/>
      <c r="V6" s="419"/>
      <c r="W6" s="419"/>
      <c r="X6" s="419" t="s">
        <v>9</v>
      </c>
      <c r="Y6" s="419"/>
      <c r="Z6" s="419"/>
      <c r="AA6" s="419"/>
      <c r="AB6" s="419"/>
      <c r="AC6" s="420" t="s">
        <v>285</v>
      </c>
      <c r="AD6" s="420" t="s">
        <v>286</v>
      </c>
      <c r="AE6" s="420" t="s">
        <v>287</v>
      </c>
      <c r="AF6" s="422" t="s">
        <v>48</v>
      </c>
      <c r="AG6" s="422" t="s">
        <v>207</v>
      </c>
      <c r="AH6" s="425" t="s">
        <v>288</v>
      </c>
      <c r="AI6" s="425" t="s">
        <v>289</v>
      </c>
      <c r="AJ6" s="425" t="s">
        <v>290</v>
      </c>
      <c r="AK6" s="425" t="s">
        <v>291</v>
      </c>
      <c r="AL6" s="588" t="s">
        <v>306</v>
      </c>
      <c r="AM6" s="590" t="s">
        <v>307</v>
      </c>
      <c r="AN6" s="582" t="s">
        <v>623</v>
      </c>
      <c r="AO6" s="582" t="s">
        <v>622</v>
      </c>
      <c r="AP6" s="580"/>
      <c r="AQ6" s="30"/>
      <c r="AR6" s="30"/>
      <c r="AS6" s="30"/>
      <c r="AT6" s="30"/>
      <c r="AU6" s="30"/>
      <c r="AV6" s="30"/>
      <c r="AW6" s="30"/>
      <c r="AX6" s="30"/>
      <c r="AY6" s="30"/>
      <c r="AZ6" s="30"/>
      <c r="BA6" s="30"/>
      <c r="BB6" s="30"/>
      <c r="BC6" s="30"/>
      <c r="BD6" s="11"/>
      <c r="BE6" s="11"/>
      <c r="BF6" s="11"/>
      <c r="BG6" s="11"/>
      <c r="BH6" s="11"/>
      <c r="BI6" s="11"/>
      <c r="BJ6" s="11"/>
      <c r="BK6" s="11"/>
      <c r="BL6" s="11"/>
      <c r="BM6" s="11"/>
      <c r="BN6" s="11"/>
      <c r="BO6" s="11"/>
      <c r="BP6" s="11"/>
      <c r="BQ6" s="11"/>
      <c r="BR6" s="11"/>
      <c r="BS6" s="11"/>
      <c r="BT6" s="11"/>
    </row>
    <row r="7" spans="1:72" ht="18" customHeight="1">
      <c r="A7" s="419"/>
      <c r="B7" s="419"/>
      <c r="C7" s="419"/>
      <c r="D7" s="419"/>
      <c r="E7" s="419"/>
      <c r="F7" s="419" t="s">
        <v>308</v>
      </c>
      <c r="G7" s="419"/>
      <c r="H7" s="419" t="s">
        <v>2</v>
      </c>
      <c r="I7" s="419"/>
      <c r="J7" s="419"/>
      <c r="K7" s="419" t="s">
        <v>309</v>
      </c>
      <c r="L7" s="419"/>
      <c r="M7" s="419" t="s">
        <v>310</v>
      </c>
      <c r="N7" s="419"/>
      <c r="O7" s="419" t="s">
        <v>311</v>
      </c>
      <c r="P7" s="419"/>
      <c r="Q7" s="419"/>
      <c r="R7" s="419"/>
      <c r="S7" s="419"/>
      <c r="T7" s="419"/>
      <c r="U7" s="419"/>
      <c r="V7" s="419"/>
      <c r="W7" s="419"/>
      <c r="X7" s="419"/>
      <c r="Y7" s="419"/>
      <c r="Z7" s="419"/>
      <c r="AA7" s="419"/>
      <c r="AB7" s="419"/>
      <c r="AC7" s="421"/>
      <c r="AD7" s="421"/>
      <c r="AE7" s="421"/>
      <c r="AF7" s="423"/>
      <c r="AG7" s="423"/>
      <c r="AH7" s="425"/>
      <c r="AI7" s="425"/>
      <c r="AJ7" s="425"/>
      <c r="AK7" s="425"/>
      <c r="AL7" s="589"/>
      <c r="AM7" s="591"/>
      <c r="AN7" s="583"/>
      <c r="AO7" s="591"/>
      <c r="AP7" s="581"/>
      <c r="AQ7" s="30"/>
      <c r="AR7" s="30"/>
      <c r="AS7" s="30"/>
      <c r="AT7" s="30"/>
      <c r="AU7" s="30"/>
      <c r="AV7" s="30"/>
      <c r="AW7" s="30"/>
      <c r="AX7" s="30"/>
      <c r="AY7" s="30"/>
      <c r="AZ7" s="30"/>
      <c r="BA7" s="30"/>
      <c r="BB7" s="30"/>
      <c r="BC7" s="30"/>
      <c r="BD7" s="11"/>
      <c r="BE7" s="11"/>
      <c r="BF7" s="11"/>
      <c r="BG7" s="11"/>
      <c r="BH7" s="11"/>
      <c r="BI7" s="11"/>
      <c r="BJ7" s="11"/>
      <c r="BK7" s="11"/>
      <c r="BL7" s="11"/>
      <c r="BM7" s="11"/>
      <c r="BN7" s="11"/>
      <c r="BO7" s="11"/>
      <c r="BP7" s="11"/>
      <c r="BQ7" s="11"/>
      <c r="BR7" s="11"/>
      <c r="BS7" s="11"/>
      <c r="BT7" s="11"/>
    </row>
    <row r="8" spans="1:72" ht="17.45" customHeight="1">
      <c r="A8" s="419">
        <v>1</v>
      </c>
      <c r="B8" s="419"/>
      <c r="C8" s="597" t="s">
        <v>312</v>
      </c>
      <c r="D8" s="597"/>
      <c r="E8" s="597"/>
      <c r="F8" s="597">
        <v>25</v>
      </c>
      <c r="G8" s="597"/>
      <c r="H8" s="447">
        <f>IF((C8&lt;&gt;""),柜体!$V$39,"")</f>
        <v>0</v>
      </c>
      <c r="I8" s="496"/>
      <c r="J8" s="448"/>
      <c r="K8" s="447" t="str">
        <f>++IF((C8&lt;&gt;""),柜体!$V$26,"")</f>
        <v>吸塑</v>
      </c>
      <c r="L8" s="448"/>
      <c r="M8" s="434">
        <v>75</v>
      </c>
      <c r="N8" s="434"/>
      <c r="O8" s="434" t="s">
        <v>313</v>
      </c>
      <c r="P8" s="434"/>
      <c r="Q8" s="434">
        <v>8</v>
      </c>
      <c r="R8" s="434"/>
      <c r="S8" s="447">
        <f>IF((C8&lt;&gt;""),柜体!$V$37,"")</f>
        <v>0</v>
      </c>
      <c r="T8" s="496"/>
      <c r="U8" s="496"/>
      <c r="V8" s="496"/>
      <c r="W8" s="448"/>
      <c r="X8" s="447" t="str">
        <f>+IF(AND(C8="门板",O8&gt;1600),"铣拉直器","")</f>
        <v/>
      </c>
      <c r="Y8" s="496"/>
      <c r="Z8" s="496"/>
      <c r="AA8" s="496"/>
      <c r="AB8" s="448"/>
      <c r="AC8" s="14">
        <f>+IF(OR(X8="1"),"",Q8)</f>
        <v>8</v>
      </c>
      <c r="AD8" s="15">
        <f t="shared" ref="AD8:AD27" si="0">IF(OR(S8="不裁口",X8="半成品"),"",Q8)</f>
        <v>8</v>
      </c>
      <c r="AE8" s="15" t="str">
        <f>+IF(OR(K8="吸塑"),"",Q8)</f>
        <v/>
      </c>
      <c r="AF8" s="16" t="e">
        <f>IF(F8&gt;11,M8*O8*Q8/1000000,"")</f>
        <v>#VALUE!</v>
      </c>
      <c r="AG8" s="16" t="e">
        <f>IF((X8="半成品"),"",(M8*O8*Q8/1000000/1.22/2.44/0.85))</f>
        <v>#VALUE!</v>
      </c>
      <c r="AH8" s="17" t="e">
        <f>IF(F8=25,AG8,"")</f>
        <v>#VALUE!</v>
      </c>
      <c r="AI8" s="17" t="str">
        <f>IF(F8=18,AG8,"")</f>
        <v/>
      </c>
      <c r="AJ8" s="17" t="str">
        <f>IF(F8=22,AG8,"")</f>
        <v/>
      </c>
      <c r="AK8" s="17" t="str">
        <f>IF(F8=12,AG8,"")</f>
        <v/>
      </c>
      <c r="AL8" s="18" t="e">
        <f>(M8+F8*2+36+170)*(O8+F8*2+36+170)*Q8/1000000</f>
        <v>#VALUE!</v>
      </c>
      <c r="AM8" s="18" t="e">
        <f>+IF(OR(X8="半成品"),"",(AL8))</f>
        <v>#VALUE!</v>
      </c>
      <c r="AN8" s="18" t="e">
        <f>(M8+F8*2)*(O8+F8*2)*Q8/1000000</f>
        <v>#VALUE!</v>
      </c>
      <c r="AO8" s="18" t="e">
        <f>AN8*152</f>
        <v>#VALUE!</v>
      </c>
      <c r="AP8" s="30"/>
      <c r="AQ8" s="30"/>
      <c r="AR8" s="30"/>
      <c r="AS8" s="30"/>
      <c r="AT8" s="30"/>
      <c r="AU8" s="30"/>
      <c r="AV8" s="30"/>
      <c r="AW8" s="30"/>
      <c r="AX8" s="30"/>
      <c r="AY8" s="30"/>
      <c r="AZ8" s="30"/>
      <c r="BA8" s="30"/>
      <c r="BB8" s="30"/>
      <c r="BC8" s="30"/>
      <c r="BD8" s="11"/>
      <c r="BE8" s="11"/>
      <c r="BF8" s="11"/>
      <c r="BG8" s="11"/>
      <c r="BH8" s="11"/>
      <c r="BI8" s="11"/>
      <c r="BJ8" s="11"/>
      <c r="BK8" s="11"/>
      <c r="BL8" s="11"/>
      <c r="BM8" s="11"/>
      <c r="BN8" s="11"/>
      <c r="BO8" s="11"/>
      <c r="BP8" s="11"/>
      <c r="BQ8" s="11"/>
      <c r="BR8" s="11"/>
      <c r="BS8" s="11"/>
      <c r="BT8" s="11"/>
    </row>
    <row r="9" spans="1:72" ht="17.25" customHeight="1">
      <c r="A9" s="419">
        <v>2</v>
      </c>
      <c r="B9" s="419"/>
      <c r="C9" s="592" t="s">
        <v>314</v>
      </c>
      <c r="D9" s="593"/>
      <c r="E9" s="594"/>
      <c r="F9" s="595">
        <v>25</v>
      </c>
      <c r="G9" s="596"/>
      <c r="H9" s="447">
        <f>IF((C9&lt;&gt;""),柜体!$V$39,"")</f>
        <v>0</v>
      </c>
      <c r="I9" s="496"/>
      <c r="J9" s="448"/>
      <c r="K9" s="447" t="str">
        <f>++IF((C9&lt;&gt;""),柜体!$V$26,"")</f>
        <v>吸塑</v>
      </c>
      <c r="L9" s="448"/>
      <c r="M9" s="434">
        <v>75</v>
      </c>
      <c r="N9" s="434"/>
      <c r="O9" s="434">
        <v>600</v>
      </c>
      <c r="P9" s="434"/>
      <c r="Q9" s="434">
        <v>4</v>
      </c>
      <c r="R9" s="434"/>
      <c r="S9" s="447">
        <f>IF((C9&lt;&gt;""),柜体!$V$37,"")</f>
        <v>0</v>
      </c>
      <c r="T9" s="496"/>
      <c r="U9" s="496"/>
      <c r="V9" s="496"/>
      <c r="W9" s="448"/>
      <c r="X9" s="447" t="str">
        <f t="shared" ref="X9:X19" si="1">+IF(AND(C9="门板",O9&gt;1600),"铣拉直器","")</f>
        <v/>
      </c>
      <c r="Y9" s="496"/>
      <c r="Z9" s="496"/>
      <c r="AA9" s="496"/>
      <c r="AB9" s="448"/>
      <c r="AC9" s="14">
        <f t="shared" ref="AC9:AC27" si="2">+IF(OR(X9="1"),"",Q9)</f>
        <v>4</v>
      </c>
      <c r="AD9" s="15">
        <f t="shared" si="0"/>
        <v>4</v>
      </c>
      <c r="AE9" s="15" t="str">
        <f t="shared" ref="AE9:AE27" si="3">+IF(OR(K9="吸塑"),"",Q9)</f>
        <v/>
      </c>
      <c r="AF9" s="16">
        <f t="shared" ref="AF9:AF27" si="4">IF(F9&gt;11,M9*O9*Q9/1000000,"")</f>
        <v>0.18</v>
      </c>
      <c r="AG9" s="16">
        <f t="shared" ref="AG9:AG27" si="5">IF((X9="半成品"),"",(M9*O9*Q9/1000000/1.22/2.44/0.85))</f>
        <v>7.1138372037877234E-2</v>
      </c>
      <c r="AH9" s="17">
        <f t="shared" ref="AH9:AH27" si="6">IF(F9=25,AG9,"")</f>
        <v>7.1138372037877234E-2</v>
      </c>
      <c r="AI9" s="17" t="str">
        <f t="shared" ref="AI9:AI27" si="7">IF(F9=18,AG9,"")</f>
        <v/>
      </c>
      <c r="AJ9" s="17" t="str">
        <f t="shared" ref="AJ9:AJ27" si="8">IF(F9=22,AG9,"")</f>
        <v/>
      </c>
      <c r="AK9" s="17" t="str">
        <f t="shared" ref="AK9:AK27" si="9">IF(F9=12,AG9,"")</f>
        <v/>
      </c>
      <c r="AL9" s="18">
        <f t="shared" ref="AL9:AL27" si="10">(M9+F9*2+36+170)*(O9+F9*2+36+170)*Q9/1000000</f>
        <v>1.1333439999999999</v>
      </c>
      <c r="AM9" s="18">
        <f t="shared" ref="AM9:AM19" si="11">+IF(OR(X9="半成品"),"",(AL9))</f>
        <v>1.1333439999999999</v>
      </c>
      <c r="AN9" s="18">
        <f t="shared" ref="AN9:AN27" si="12">(M9+F9*2)*(O9+F9*2)*Q9/1000000</f>
        <v>0.32500000000000001</v>
      </c>
      <c r="AO9" s="18">
        <f>AN9*152</f>
        <v>49.4</v>
      </c>
      <c r="AP9" s="30"/>
      <c r="AQ9" s="30"/>
      <c r="AR9" s="30"/>
      <c r="AS9" s="30"/>
      <c r="AT9" s="30"/>
      <c r="AU9" s="30"/>
      <c r="AV9" s="30"/>
      <c r="AW9" s="30"/>
      <c r="AX9" s="30"/>
      <c r="AY9" s="30"/>
      <c r="AZ9" s="30"/>
      <c r="BA9" s="30"/>
      <c r="BB9" s="30"/>
      <c r="BC9" s="30"/>
      <c r="BD9" s="11"/>
      <c r="BE9" s="11"/>
      <c r="BF9" s="11"/>
      <c r="BG9" s="11"/>
      <c r="BH9" s="11"/>
      <c r="BI9" s="11"/>
      <c r="BJ9" s="11"/>
      <c r="BK9" s="11"/>
      <c r="BL9" s="11"/>
      <c r="BM9" s="11"/>
      <c r="BN9" s="11"/>
      <c r="BO9" s="11"/>
      <c r="BP9" s="11"/>
      <c r="BQ9" s="11"/>
      <c r="BR9" s="11"/>
      <c r="BS9" s="11"/>
      <c r="BT9" s="11"/>
    </row>
    <row r="10" spans="1:72" ht="17.45" customHeight="1">
      <c r="A10" s="419">
        <v>3</v>
      </c>
      <c r="B10" s="419"/>
      <c r="C10" s="495"/>
      <c r="D10" s="495"/>
      <c r="E10" s="495"/>
      <c r="F10" s="495"/>
      <c r="G10" s="495"/>
      <c r="H10" s="447" t="str">
        <f>IF((C10&lt;&gt;""),柜体!$V$39,"")</f>
        <v/>
      </c>
      <c r="I10" s="496"/>
      <c r="J10" s="448"/>
      <c r="K10" s="447" t="str">
        <f>++IF((C10&lt;&gt;""),柜体!$V$26,"")</f>
        <v/>
      </c>
      <c r="L10" s="448"/>
      <c r="M10" s="434"/>
      <c r="N10" s="434"/>
      <c r="O10" s="434"/>
      <c r="P10" s="434"/>
      <c r="Q10" s="434"/>
      <c r="R10" s="434"/>
      <c r="S10" s="447" t="str">
        <f>IF((C10&lt;&gt;""),柜体!$V$37,"")</f>
        <v/>
      </c>
      <c r="T10" s="496"/>
      <c r="U10" s="496"/>
      <c r="V10" s="496"/>
      <c r="W10" s="448"/>
      <c r="X10" s="447" t="str">
        <f t="shared" si="1"/>
        <v/>
      </c>
      <c r="Y10" s="496"/>
      <c r="Z10" s="496"/>
      <c r="AA10" s="496"/>
      <c r="AB10" s="448"/>
      <c r="AC10" s="14">
        <f t="shared" si="2"/>
        <v>0</v>
      </c>
      <c r="AD10" s="15">
        <f t="shared" si="0"/>
        <v>0</v>
      </c>
      <c r="AE10" s="15">
        <f t="shared" si="3"/>
        <v>0</v>
      </c>
      <c r="AF10" s="16" t="str">
        <f t="shared" si="4"/>
        <v/>
      </c>
      <c r="AG10" s="16">
        <f t="shared" si="5"/>
        <v>0</v>
      </c>
      <c r="AH10" s="17" t="str">
        <f t="shared" si="6"/>
        <v/>
      </c>
      <c r="AI10" s="17" t="str">
        <f t="shared" si="7"/>
        <v/>
      </c>
      <c r="AJ10" s="17" t="str">
        <f t="shared" si="8"/>
        <v/>
      </c>
      <c r="AK10" s="17" t="str">
        <f t="shared" si="9"/>
        <v/>
      </c>
      <c r="AL10" s="18">
        <f t="shared" si="10"/>
        <v>0</v>
      </c>
      <c r="AM10" s="18">
        <f t="shared" si="11"/>
        <v>0</v>
      </c>
      <c r="AN10" s="18">
        <f t="shared" si="12"/>
        <v>0</v>
      </c>
      <c r="AO10" s="18"/>
      <c r="AP10" s="30"/>
      <c r="AQ10" s="30"/>
      <c r="AR10" s="30"/>
      <c r="AS10" s="30"/>
      <c r="AT10" s="30"/>
      <c r="AU10" s="30"/>
      <c r="AV10" s="30"/>
      <c r="AW10" s="30"/>
      <c r="AX10" s="30"/>
      <c r="AY10" s="30"/>
      <c r="AZ10" s="30"/>
      <c r="BA10" s="30"/>
      <c r="BB10" s="30"/>
      <c r="BC10" s="30"/>
      <c r="BD10" s="11"/>
      <c r="BE10" s="11"/>
      <c r="BF10" s="11"/>
      <c r="BG10" s="11"/>
      <c r="BH10" s="11"/>
      <c r="BI10" s="11"/>
      <c r="BJ10" s="11"/>
      <c r="BK10" s="11"/>
      <c r="BL10" s="11"/>
      <c r="BM10" s="11"/>
      <c r="BN10" s="11"/>
      <c r="BO10" s="11"/>
      <c r="BP10" s="11"/>
      <c r="BQ10" s="11"/>
      <c r="BR10" s="11"/>
      <c r="BS10" s="11"/>
      <c r="BT10" s="11"/>
    </row>
    <row r="11" spans="1:72" ht="17.45" customHeight="1">
      <c r="A11" s="419">
        <v>4</v>
      </c>
      <c r="B11" s="419"/>
      <c r="C11" s="598" t="s">
        <v>315</v>
      </c>
      <c r="D11" s="598"/>
      <c r="E11" s="598"/>
      <c r="F11" s="487">
        <v>25</v>
      </c>
      <c r="G11" s="489"/>
      <c r="H11" s="447">
        <f>IF((C11&lt;&gt;""),柜体!$V$39,"")</f>
        <v>0</v>
      </c>
      <c r="I11" s="496"/>
      <c r="J11" s="448"/>
      <c r="K11" s="447" t="str">
        <f>++IF((C11&lt;&gt;""),柜体!$V$26,"")</f>
        <v>吸塑</v>
      </c>
      <c r="L11" s="448"/>
      <c r="M11" s="434" t="s">
        <v>316</v>
      </c>
      <c r="N11" s="434"/>
      <c r="O11" s="434" t="s">
        <v>317</v>
      </c>
      <c r="P11" s="434"/>
      <c r="Q11" s="434">
        <v>2</v>
      </c>
      <c r="R11" s="434"/>
      <c r="S11" s="447">
        <f>IF((C11&lt;&gt;""),柜体!$V$37,"")</f>
        <v>0</v>
      </c>
      <c r="T11" s="496"/>
      <c r="U11" s="496"/>
      <c r="V11" s="496"/>
      <c r="W11" s="448"/>
      <c r="X11" s="447" t="str">
        <f>+IF(AND(C11="门板",O11&gt;1600),"铣拉直器","")</f>
        <v/>
      </c>
      <c r="Y11" s="496"/>
      <c r="Z11" s="496"/>
      <c r="AA11" s="496"/>
      <c r="AB11" s="448"/>
      <c r="AC11" s="14">
        <f t="shared" si="2"/>
        <v>2</v>
      </c>
      <c r="AD11" s="15">
        <f>IF(OR(S11="不裁口",X11="半成品"),"",Q11)</f>
        <v>2</v>
      </c>
      <c r="AE11" s="15" t="str">
        <f>+IF(OR(K11="吸塑"),"",Q11)</f>
        <v/>
      </c>
      <c r="AF11" s="16" t="e">
        <f>IF(F11&gt;11,M11*O11*Q11/1000000,"")</f>
        <v>#VALUE!</v>
      </c>
      <c r="AG11" s="16" t="e">
        <f t="shared" si="5"/>
        <v>#VALUE!</v>
      </c>
      <c r="AH11" s="17" t="e">
        <f>IF(F11=25,AG11,"")</f>
        <v>#VALUE!</v>
      </c>
      <c r="AI11" s="17" t="str">
        <f>IF(F11=18,AG11,"")</f>
        <v/>
      </c>
      <c r="AJ11" s="17" t="str">
        <f>IF(F11=22,AG11,"")</f>
        <v/>
      </c>
      <c r="AK11" s="17" t="str">
        <f>IF(F11=12,AG11,"")</f>
        <v/>
      </c>
      <c r="AL11" s="18" t="e">
        <f t="shared" si="10"/>
        <v>#VALUE!</v>
      </c>
      <c r="AM11" s="18" t="e">
        <f t="shared" si="11"/>
        <v>#VALUE!</v>
      </c>
      <c r="AN11" s="18" t="e">
        <f t="shared" si="12"/>
        <v>#VALUE!</v>
      </c>
      <c r="AO11" s="18" t="e">
        <f>AN11*72</f>
        <v>#VALUE!</v>
      </c>
      <c r="AP11" s="30"/>
      <c r="AQ11" s="30"/>
      <c r="AR11" s="30"/>
      <c r="AS11" s="30"/>
      <c r="AT11" s="30"/>
      <c r="AU11" s="30"/>
      <c r="AV11" s="30"/>
      <c r="AW11" s="30"/>
      <c r="AX11" s="30"/>
      <c r="AY11" s="30"/>
      <c r="AZ11" s="30"/>
      <c r="BA11" s="30"/>
      <c r="BB11" s="30"/>
      <c r="BC11" s="30"/>
      <c r="BD11" s="11"/>
      <c r="BE11" s="11"/>
      <c r="BF11" s="11"/>
      <c r="BG11" s="11"/>
      <c r="BH11" s="11"/>
      <c r="BI11" s="11"/>
      <c r="BJ11" s="11"/>
      <c r="BK11" s="11"/>
      <c r="BL11" s="11"/>
      <c r="BM11" s="11"/>
      <c r="BN11" s="11"/>
      <c r="BO11" s="11"/>
      <c r="BP11" s="11"/>
      <c r="BQ11" s="11"/>
      <c r="BR11" s="11"/>
      <c r="BS11" s="11"/>
      <c r="BT11" s="11"/>
    </row>
    <row r="12" spans="1:72" ht="17.45" customHeight="1">
      <c r="A12" s="419">
        <v>5</v>
      </c>
      <c r="B12" s="419"/>
      <c r="C12" s="495" t="s">
        <v>318</v>
      </c>
      <c r="D12" s="495"/>
      <c r="E12" s="495"/>
      <c r="F12" s="495">
        <v>18</v>
      </c>
      <c r="G12" s="495"/>
      <c r="H12" s="447">
        <f>IF((C12&lt;&gt;""),柜体!$V$39,"")</f>
        <v>0</v>
      </c>
      <c r="I12" s="496"/>
      <c r="J12" s="448"/>
      <c r="K12" s="447" t="str">
        <f>++IF((C12&lt;&gt;""),柜体!$V$26,"")</f>
        <v>吸塑</v>
      </c>
      <c r="L12" s="448"/>
      <c r="M12" s="434" t="s">
        <v>319</v>
      </c>
      <c r="N12" s="434"/>
      <c r="O12" s="434">
        <f>75+2</f>
        <v>77</v>
      </c>
      <c r="P12" s="434"/>
      <c r="Q12" s="434">
        <v>4</v>
      </c>
      <c r="R12" s="434"/>
      <c r="S12" s="447">
        <f>IF((C12&lt;&gt;""),柜体!$V$37,"")</f>
        <v>0</v>
      </c>
      <c r="T12" s="496"/>
      <c r="U12" s="496"/>
      <c r="V12" s="496"/>
      <c r="W12" s="448"/>
      <c r="X12" s="447" t="str">
        <f t="shared" si="1"/>
        <v/>
      </c>
      <c r="Y12" s="496"/>
      <c r="Z12" s="496"/>
      <c r="AA12" s="496"/>
      <c r="AB12" s="448"/>
      <c r="AC12" s="14">
        <f t="shared" si="2"/>
        <v>4</v>
      </c>
      <c r="AD12" s="15">
        <f t="shared" si="0"/>
        <v>4</v>
      </c>
      <c r="AE12" s="15" t="str">
        <f t="shared" si="3"/>
        <v/>
      </c>
      <c r="AF12" s="16" t="e">
        <f t="shared" si="4"/>
        <v>#VALUE!</v>
      </c>
      <c r="AG12" s="16" t="e">
        <f t="shared" si="5"/>
        <v>#VALUE!</v>
      </c>
      <c r="AH12" s="17" t="str">
        <f t="shared" si="6"/>
        <v/>
      </c>
      <c r="AI12" s="17" t="e">
        <f t="shared" si="7"/>
        <v>#VALUE!</v>
      </c>
      <c r="AJ12" s="17" t="str">
        <f t="shared" si="8"/>
        <v/>
      </c>
      <c r="AK12" s="17" t="str">
        <f t="shared" si="9"/>
        <v/>
      </c>
      <c r="AL12" s="18" t="e">
        <f t="shared" si="10"/>
        <v>#VALUE!</v>
      </c>
      <c r="AM12" s="18" t="e">
        <f t="shared" si="11"/>
        <v>#VALUE!</v>
      </c>
      <c r="AN12" s="18" t="e">
        <f t="shared" si="12"/>
        <v>#VALUE!</v>
      </c>
      <c r="AO12" s="18" t="e">
        <f t="shared" ref="AO12:AO19" si="13">AN12*72</f>
        <v>#VALUE!</v>
      </c>
      <c r="AP12" s="30"/>
      <c r="AQ12" s="30"/>
      <c r="AR12" s="30"/>
      <c r="AS12" s="30"/>
      <c r="AT12" s="30"/>
      <c r="AU12" s="30"/>
      <c r="AV12" s="30"/>
      <c r="AW12" s="30"/>
      <c r="AX12" s="30"/>
      <c r="AY12" s="30"/>
      <c r="AZ12" s="30"/>
      <c r="BA12" s="30"/>
      <c r="BB12" s="30"/>
      <c r="BC12" s="30"/>
      <c r="BD12" s="11"/>
      <c r="BE12" s="11"/>
      <c r="BF12" s="11"/>
      <c r="BG12" s="11"/>
      <c r="BH12" s="11"/>
      <c r="BI12" s="11"/>
      <c r="BJ12" s="11"/>
      <c r="BK12" s="11"/>
      <c r="BL12" s="11"/>
      <c r="BM12" s="11"/>
      <c r="BN12" s="11"/>
      <c r="BO12" s="11"/>
      <c r="BP12" s="11"/>
      <c r="BQ12" s="11"/>
      <c r="BR12" s="11"/>
      <c r="BS12" s="11"/>
      <c r="BT12" s="11"/>
    </row>
    <row r="13" spans="1:72" ht="17.45" customHeight="1">
      <c r="A13" s="419">
        <v>6</v>
      </c>
      <c r="B13" s="419"/>
      <c r="C13" s="495" t="s">
        <v>320</v>
      </c>
      <c r="D13" s="495"/>
      <c r="E13" s="495"/>
      <c r="F13" s="487">
        <v>18</v>
      </c>
      <c r="G13" s="489"/>
      <c r="H13" s="447">
        <f>IF((C13&lt;&gt;""),柜体!$V$39,"")</f>
        <v>0</v>
      </c>
      <c r="I13" s="496"/>
      <c r="J13" s="448"/>
      <c r="K13" s="447" t="str">
        <f>++IF((C13&lt;&gt;""),柜体!$V$26,"")</f>
        <v>吸塑</v>
      </c>
      <c r="L13" s="448"/>
      <c r="M13" s="434" t="s">
        <v>321</v>
      </c>
      <c r="N13" s="434"/>
      <c r="O13" s="434">
        <v>192</v>
      </c>
      <c r="P13" s="434"/>
      <c r="Q13" s="434">
        <v>2</v>
      </c>
      <c r="R13" s="434"/>
      <c r="S13" s="447">
        <f>IF((C13&lt;&gt;""),柜体!$V$37,"")</f>
        <v>0</v>
      </c>
      <c r="T13" s="496"/>
      <c r="U13" s="496"/>
      <c r="V13" s="496"/>
      <c r="W13" s="448"/>
      <c r="X13" s="447" t="str">
        <f t="shared" si="1"/>
        <v/>
      </c>
      <c r="Y13" s="496"/>
      <c r="Z13" s="496"/>
      <c r="AA13" s="496"/>
      <c r="AB13" s="448"/>
      <c r="AC13" s="14">
        <f t="shared" si="2"/>
        <v>2</v>
      </c>
      <c r="AD13" s="15">
        <f t="shared" si="0"/>
        <v>2</v>
      </c>
      <c r="AE13" s="15" t="str">
        <f t="shared" si="3"/>
        <v/>
      </c>
      <c r="AF13" s="16" t="e">
        <f t="shared" si="4"/>
        <v>#VALUE!</v>
      </c>
      <c r="AG13" s="16" t="e">
        <f t="shared" si="5"/>
        <v>#VALUE!</v>
      </c>
      <c r="AH13" s="17" t="str">
        <f t="shared" si="6"/>
        <v/>
      </c>
      <c r="AI13" s="17" t="e">
        <f t="shared" si="7"/>
        <v>#VALUE!</v>
      </c>
      <c r="AJ13" s="17" t="str">
        <f t="shared" si="8"/>
        <v/>
      </c>
      <c r="AK13" s="17" t="str">
        <f t="shared" si="9"/>
        <v/>
      </c>
      <c r="AL13" s="18" t="e">
        <f t="shared" si="10"/>
        <v>#VALUE!</v>
      </c>
      <c r="AM13" s="18" t="e">
        <f t="shared" si="11"/>
        <v>#VALUE!</v>
      </c>
      <c r="AN13" s="18" t="e">
        <f t="shared" si="12"/>
        <v>#VALUE!</v>
      </c>
      <c r="AO13" s="18" t="e">
        <f t="shared" si="13"/>
        <v>#VALUE!</v>
      </c>
      <c r="AP13" s="30"/>
      <c r="AQ13" s="30"/>
      <c r="AR13" s="30"/>
      <c r="AS13" s="30"/>
      <c r="AT13" s="30"/>
      <c r="AU13" s="30"/>
      <c r="AV13" s="30"/>
      <c r="AW13" s="30"/>
      <c r="AX13" s="30"/>
      <c r="AY13" s="30"/>
      <c r="AZ13" s="30"/>
      <c r="BA13" s="30"/>
      <c r="BB13" s="30"/>
      <c r="BC13" s="30"/>
      <c r="BD13" s="11"/>
      <c r="BE13" s="11"/>
      <c r="BF13" s="11"/>
      <c r="BG13" s="11"/>
      <c r="BH13" s="11"/>
      <c r="BI13" s="11"/>
      <c r="BJ13" s="11"/>
      <c r="BK13" s="11"/>
      <c r="BL13" s="11"/>
      <c r="BM13" s="11"/>
      <c r="BN13" s="11"/>
      <c r="BO13" s="11"/>
      <c r="BP13" s="11"/>
      <c r="BQ13" s="11"/>
      <c r="BR13" s="11"/>
      <c r="BS13" s="11"/>
      <c r="BT13" s="11"/>
    </row>
    <row r="14" spans="1:72" ht="17.45" customHeight="1">
      <c r="A14" s="419">
        <v>7</v>
      </c>
      <c r="B14" s="419"/>
      <c r="C14" s="495" t="s">
        <v>320</v>
      </c>
      <c r="D14" s="495"/>
      <c r="E14" s="495"/>
      <c r="F14" s="487">
        <v>18</v>
      </c>
      <c r="G14" s="489"/>
      <c r="H14" s="447">
        <f>IF((C14&lt;&gt;""),柜体!$V$39,"")</f>
        <v>0</v>
      </c>
      <c r="I14" s="496"/>
      <c r="J14" s="448"/>
      <c r="K14" s="447" t="str">
        <f>++IF((C14&lt;&gt;""),柜体!$V$26,"")</f>
        <v>吸塑</v>
      </c>
      <c r="L14" s="448"/>
      <c r="M14" s="434" t="s">
        <v>321</v>
      </c>
      <c r="N14" s="434"/>
      <c r="O14" s="434">
        <v>384</v>
      </c>
      <c r="P14" s="434"/>
      <c r="Q14" s="434">
        <v>1</v>
      </c>
      <c r="R14" s="434"/>
      <c r="S14" s="447">
        <f>IF((C14&lt;&gt;""),柜体!$V$37,"")</f>
        <v>0</v>
      </c>
      <c r="T14" s="496"/>
      <c r="U14" s="496"/>
      <c r="V14" s="496"/>
      <c r="W14" s="448"/>
      <c r="X14" s="447" t="str">
        <f t="shared" si="1"/>
        <v/>
      </c>
      <c r="Y14" s="496"/>
      <c r="Z14" s="496"/>
      <c r="AA14" s="496"/>
      <c r="AB14" s="448"/>
      <c r="AC14" s="14">
        <f t="shared" si="2"/>
        <v>1</v>
      </c>
      <c r="AD14" s="15">
        <f t="shared" si="0"/>
        <v>1</v>
      </c>
      <c r="AE14" s="15" t="str">
        <f t="shared" si="3"/>
        <v/>
      </c>
      <c r="AF14" s="16" t="e">
        <f t="shared" si="4"/>
        <v>#VALUE!</v>
      </c>
      <c r="AG14" s="16" t="e">
        <f t="shared" si="5"/>
        <v>#VALUE!</v>
      </c>
      <c r="AH14" s="17" t="str">
        <f t="shared" si="6"/>
        <v/>
      </c>
      <c r="AI14" s="17" t="e">
        <f t="shared" si="7"/>
        <v>#VALUE!</v>
      </c>
      <c r="AJ14" s="17" t="str">
        <f t="shared" si="8"/>
        <v/>
      </c>
      <c r="AK14" s="17" t="str">
        <f t="shared" si="9"/>
        <v/>
      </c>
      <c r="AL14" s="18" t="e">
        <f t="shared" si="10"/>
        <v>#VALUE!</v>
      </c>
      <c r="AM14" s="18" t="e">
        <f t="shared" si="11"/>
        <v>#VALUE!</v>
      </c>
      <c r="AN14" s="18" t="e">
        <f t="shared" si="12"/>
        <v>#VALUE!</v>
      </c>
      <c r="AO14" s="18" t="e">
        <f t="shared" si="13"/>
        <v>#VALUE!</v>
      </c>
      <c r="AP14" s="30"/>
      <c r="AQ14" s="30"/>
      <c r="AR14" s="30"/>
      <c r="AS14" s="30"/>
      <c r="AT14" s="30"/>
      <c r="AU14" s="30"/>
      <c r="AV14" s="30"/>
      <c r="AW14" s="30"/>
      <c r="AX14" s="30"/>
      <c r="AY14" s="30"/>
      <c r="AZ14" s="30"/>
      <c r="BA14" s="30"/>
      <c r="BB14" s="30"/>
      <c r="BC14" s="30"/>
      <c r="BD14" s="11"/>
      <c r="BE14" s="11"/>
      <c r="BF14" s="11"/>
      <c r="BG14" s="11"/>
      <c r="BH14" s="11"/>
      <c r="BI14" s="11"/>
      <c r="BJ14" s="11"/>
      <c r="BK14" s="11"/>
      <c r="BL14" s="11"/>
      <c r="BM14" s="11"/>
      <c r="BN14" s="11"/>
      <c r="BO14" s="11"/>
      <c r="BP14" s="11"/>
      <c r="BQ14" s="11"/>
      <c r="BR14" s="11"/>
      <c r="BS14" s="11"/>
      <c r="BT14" s="11"/>
    </row>
    <row r="15" spans="1:72" ht="17.45" customHeight="1">
      <c r="A15" s="419">
        <v>8</v>
      </c>
      <c r="B15" s="419"/>
      <c r="C15" s="495"/>
      <c r="D15" s="495"/>
      <c r="E15" s="495"/>
      <c r="F15" s="495"/>
      <c r="G15" s="495"/>
      <c r="H15" s="447" t="str">
        <f>IF((C15&lt;&gt;""),柜体!$V$39,"")</f>
        <v/>
      </c>
      <c r="I15" s="496"/>
      <c r="J15" s="448"/>
      <c r="K15" s="447" t="str">
        <f>++IF((C15&lt;&gt;""),柜体!$V$26,"")</f>
        <v/>
      </c>
      <c r="L15" s="448"/>
      <c r="M15" s="434"/>
      <c r="N15" s="434"/>
      <c r="O15" s="434"/>
      <c r="P15" s="434"/>
      <c r="Q15" s="434"/>
      <c r="R15" s="434"/>
      <c r="S15" s="447" t="str">
        <f>IF((C15&lt;&gt;""),柜体!$V$37,"")</f>
        <v/>
      </c>
      <c r="T15" s="496"/>
      <c r="U15" s="496"/>
      <c r="V15" s="496"/>
      <c r="W15" s="448"/>
      <c r="X15" s="447" t="str">
        <f t="shared" si="1"/>
        <v/>
      </c>
      <c r="Y15" s="496"/>
      <c r="Z15" s="496"/>
      <c r="AA15" s="496"/>
      <c r="AB15" s="448"/>
      <c r="AC15" s="14">
        <f t="shared" si="2"/>
        <v>0</v>
      </c>
      <c r="AD15" s="15">
        <f t="shared" si="0"/>
        <v>0</v>
      </c>
      <c r="AE15" s="15">
        <f t="shared" si="3"/>
        <v>0</v>
      </c>
      <c r="AF15" s="16" t="str">
        <f t="shared" si="4"/>
        <v/>
      </c>
      <c r="AG15" s="16">
        <f t="shared" si="5"/>
        <v>0</v>
      </c>
      <c r="AH15" s="17" t="str">
        <f t="shared" si="6"/>
        <v/>
      </c>
      <c r="AI15" s="17" t="str">
        <f t="shared" si="7"/>
        <v/>
      </c>
      <c r="AJ15" s="17" t="str">
        <f t="shared" si="8"/>
        <v/>
      </c>
      <c r="AK15" s="17" t="str">
        <f t="shared" si="9"/>
        <v/>
      </c>
      <c r="AL15" s="18">
        <f t="shared" si="10"/>
        <v>0</v>
      </c>
      <c r="AM15" s="18">
        <f t="shared" si="11"/>
        <v>0</v>
      </c>
      <c r="AN15" s="18">
        <f t="shared" si="12"/>
        <v>0</v>
      </c>
      <c r="AO15" s="18">
        <f t="shared" si="13"/>
        <v>0</v>
      </c>
      <c r="AP15" s="30"/>
      <c r="AQ15" s="30"/>
      <c r="AR15" s="30"/>
      <c r="AS15" s="30"/>
      <c r="AT15" s="30"/>
      <c r="AU15" s="30"/>
      <c r="AV15" s="30"/>
      <c r="AW15" s="30"/>
      <c r="AX15" s="30"/>
      <c r="AY15" s="30"/>
      <c r="AZ15" s="30"/>
      <c r="BA15" s="30"/>
      <c r="BB15" s="30"/>
      <c r="BC15" s="30"/>
      <c r="BD15" s="11"/>
      <c r="BE15" s="11"/>
      <c r="BF15" s="11"/>
      <c r="BG15" s="11"/>
      <c r="BH15" s="11"/>
      <c r="BI15" s="11"/>
      <c r="BJ15" s="11"/>
      <c r="BK15" s="11"/>
      <c r="BL15" s="11"/>
      <c r="BM15" s="11"/>
      <c r="BN15" s="11"/>
      <c r="BO15" s="11"/>
      <c r="BP15" s="11"/>
      <c r="BQ15" s="11"/>
      <c r="BR15" s="11"/>
      <c r="BS15" s="11"/>
      <c r="BT15" s="11"/>
    </row>
    <row r="16" spans="1:72" ht="17.45" customHeight="1">
      <c r="A16" s="419">
        <v>9</v>
      </c>
      <c r="B16" s="419"/>
      <c r="C16" s="597" t="s">
        <v>42</v>
      </c>
      <c r="D16" s="597"/>
      <c r="E16" s="597"/>
      <c r="F16" s="597" t="s">
        <v>322</v>
      </c>
      <c r="G16" s="597"/>
      <c r="H16" s="447">
        <f>IF((C16&lt;&gt;""),柜体!$V$39,"")</f>
        <v>0</v>
      </c>
      <c r="I16" s="496"/>
      <c r="J16" s="448"/>
      <c r="K16" s="447" t="str">
        <f>++IF((C16&lt;&gt;""),柜体!$V$26,"")</f>
        <v>吸塑</v>
      </c>
      <c r="L16" s="448"/>
      <c r="M16" s="434" t="s">
        <v>323</v>
      </c>
      <c r="N16" s="434"/>
      <c r="O16" s="434" t="s">
        <v>733</v>
      </c>
      <c r="P16" s="434"/>
      <c r="Q16" s="434">
        <v>4</v>
      </c>
      <c r="R16" s="434"/>
      <c r="S16" s="447">
        <f>IF((C16&lt;&gt;""),柜体!$V$37,"")</f>
        <v>0</v>
      </c>
      <c r="T16" s="496"/>
      <c r="U16" s="496"/>
      <c r="V16" s="496"/>
      <c r="W16" s="448"/>
      <c r="X16" s="447" t="str">
        <f t="shared" si="1"/>
        <v>铣拉直器</v>
      </c>
      <c r="Y16" s="496"/>
      <c r="Z16" s="496"/>
      <c r="AA16" s="496"/>
      <c r="AB16" s="448"/>
      <c r="AC16" s="14">
        <f t="shared" si="2"/>
        <v>4</v>
      </c>
      <c r="AD16" s="15">
        <f t="shared" si="0"/>
        <v>4</v>
      </c>
      <c r="AE16" s="15" t="str">
        <f t="shared" si="3"/>
        <v/>
      </c>
      <c r="AF16" s="16" t="e">
        <f t="shared" si="4"/>
        <v>#VALUE!</v>
      </c>
      <c r="AG16" s="16" t="e">
        <f t="shared" si="5"/>
        <v>#VALUE!</v>
      </c>
      <c r="AH16" s="17" t="str">
        <f t="shared" si="6"/>
        <v/>
      </c>
      <c r="AI16" s="17" t="str">
        <f t="shared" si="7"/>
        <v/>
      </c>
      <c r="AJ16" s="17" t="str">
        <f t="shared" si="8"/>
        <v/>
      </c>
      <c r="AK16" s="17" t="str">
        <f t="shared" si="9"/>
        <v/>
      </c>
      <c r="AL16" s="18" t="e">
        <f t="shared" si="10"/>
        <v>#VALUE!</v>
      </c>
      <c r="AM16" s="18" t="e">
        <f t="shared" si="11"/>
        <v>#VALUE!</v>
      </c>
      <c r="AN16" s="18" t="e">
        <f t="shared" si="12"/>
        <v>#VALUE!</v>
      </c>
      <c r="AO16" s="18" t="e">
        <f t="shared" si="13"/>
        <v>#VALUE!</v>
      </c>
      <c r="AP16" s="30"/>
      <c r="AQ16" s="30"/>
      <c r="AR16" s="30"/>
      <c r="AS16" s="30"/>
      <c r="AT16" s="30"/>
      <c r="AU16" s="30"/>
      <c r="AV16" s="30"/>
      <c r="AW16" s="30"/>
      <c r="AX16" s="30"/>
      <c r="AY16" s="30"/>
      <c r="AZ16" s="30"/>
      <c r="BA16" s="30"/>
      <c r="BB16" s="30"/>
      <c r="BC16" s="30"/>
      <c r="BD16" s="11"/>
      <c r="BE16" s="11"/>
      <c r="BF16" s="11"/>
      <c r="BG16" s="11"/>
      <c r="BH16" s="11"/>
      <c r="BI16" s="11"/>
      <c r="BJ16" s="11"/>
      <c r="BK16" s="11"/>
      <c r="BL16" s="11"/>
      <c r="BM16" s="11"/>
      <c r="BN16" s="11"/>
      <c r="BO16" s="11"/>
      <c r="BP16" s="11"/>
      <c r="BQ16" s="11"/>
      <c r="BR16" s="11"/>
      <c r="BS16" s="11"/>
      <c r="BT16" s="11"/>
    </row>
    <row r="17" spans="1:72" ht="17.45" customHeight="1">
      <c r="A17" s="419">
        <v>10</v>
      </c>
      <c r="B17" s="419"/>
      <c r="C17" s="597" t="s">
        <v>42</v>
      </c>
      <c r="D17" s="597"/>
      <c r="E17" s="597"/>
      <c r="F17" s="597" t="s">
        <v>322</v>
      </c>
      <c r="G17" s="597"/>
      <c r="H17" s="447">
        <f>IF((C17&lt;&gt;""),柜体!$V$39,"")</f>
        <v>0</v>
      </c>
      <c r="I17" s="496"/>
      <c r="J17" s="448"/>
      <c r="K17" s="447" t="str">
        <f>++IF((C17&lt;&gt;""),柜体!$V$26,"")</f>
        <v>吸塑</v>
      </c>
      <c r="L17" s="448"/>
      <c r="M17" s="434" t="s">
        <v>324</v>
      </c>
      <c r="N17" s="434"/>
      <c r="O17" s="434" t="s">
        <v>733</v>
      </c>
      <c r="P17" s="434"/>
      <c r="Q17" s="434">
        <v>4</v>
      </c>
      <c r="R17" s="434"/>
      <c r="S17" s="447">
        <f>IF((C17&lt;&gt;""),柜体!$V$37,"")</f>
        <v>0</v>
      </c>
      <c r="T17" s="496"/>
      <c r="U17" s="496"/>
      <c r="V17" s="496"/>
      <c r="W17" s="448"/>
      <c r="X17" s="447" t="str">
        <f t="shared" si="1"/>
        <v>铣拉直器</v>
      </c>
      <c r="Y17" s="496"/>
      <c r="Z17" s="496"/>
      <c r="AA17" s="496"/>
      <c r="AB17" s="448"/>
      <c r="AC17" s="14">
        <f t="shared" si="2"/>
        <v>4</v>
      </c>
      <c r="AD17" s="15">
        <f t="shared" si="0"/>
        <v>4</v>
      </c>
      <c r="AE17" s="15" t="str">
        <f t="shared" si="3"/>
        <v/>
      </c>
      <c r="AF17" s="16" t="e">
        <f t="shared" si="4"/>
        <v>#VALUE!</v>
      </c>
      <c r="AG17" s="16" t="e">
        <f t="shared" si="5"/>
        <v>#VALUE!</v>
      </c>
      <c r="AH17" s="17" t="str">
        <f t="shared" si="6"/>
        <v/>
      </c>
      <c r="AI17" s="17" t="str">
        <f t="shared" si="7"/>
        <v/>
      </c>
      <c r="AJ17" s="17" t="str">
        <f t="shared" si="8"/>
        <v/>
      </c>
      <c r="AK17" s="17" t="str">
        <f t="shared" si="9"/>
        <v/>
      </c>
      <c r="AL17" s="18" t="e">
        <f t="shared" si="10"/>
        <v>#VALUE!</v>
      </c>
      <c r="AM17" s="18" t="e">
        <f t="shared" si="11"/>
        <v>#VALUE!</v>
      </c>
      <c r="AN17" s="18" t="e">
        <f t="shared" si="12"/>
        <v>#VALUE!</v>
      </c>
      <c r="AO17" s="18" t="e">
        <f t="shared" si="13"/>
        <v>#VALUE!</v>
      </c>
      <c r="AP17" s="30"/>
      <c r="AQ17" s="30"/>
      <c r="AR17" s="30"/>
      <c r="AS17" s="30"/>
      <c r="AT17" s="30"/>
      <c r="AU17" s="30"/>
      <c r="AV17" s="30"/>
      <c r="AW17" s="30"/>
      <c r="AX17" s="30"/>
      <c r="AY17" s="30"/>
      <c r="AZ17" s="30"/>
      <c r="BA17" s="30"/>
      <c r="BB17" s="30"/>
      <c r="BC17" s="30"/>
      <c r="BD17" s="11"/>
      <c r="BE17" s="11"/>
      <c r="BF17" s="11"/>
      <c r="BG17" s="11"/>
      <c r="BH17" s="11"/>
      <c r="BI17" s="11"/>
      <c r="BJ17" s="11"/>
      <c r="BK17" s="11"/>
      <c r="BL17" s="11"/>
      <c r="BM17" s="11"/>
      <c r="BN17" s="11"/>
      <c r="BO17" s="11"/>
      <c r="BP17" s="11"/>
      <c r="BQ17" s="11"/>
      <c r="BR17" s="11"/>
      <c r="BS17" s="11"/>
      <c r="BT17" s="11"/>
    </row>
    <row r="18" spans="1:72" ht="17.45" customHeight="1">
      <c r="A18" s="419">
        <v>11</v>
      </c>
      <c r="B18" s="419"/>
      <c r="C18" s="597" t="s">
        <v>325</v>
      </c>
      <c r="D18" s="597"/>
      <c r="E18" s="597"/>
      <c r="F18" s="597" t="s">
        <v>322</v>
      </c>
      <c r="G18" s="597"/>
      <c r="H18" s="447">
        <f>IF((C18&lt;&gt;""),柜体!$V$39,"")</f>
        <v>0</v>
      </c>
      <c r="I18" s="496"/>
      <c r="J18" s="448"/>
      <c r="K18" s="447" t="str">
        <f>++IF((C18&lt;&gt;""),柜体!$V$26,"")</f>
        <v>吸塑</v>
      </c>
      <c r="L18" s="448"/>
      <c r="M18" s="434" t="s">
        <v>326</v>
      </c>
      <c r="N18" s="434"/>
      <c r="O18" s="434" t="s">
        <v>36</v>
      </c>
      <c r="P18" s="434"/>
      <c r="Q18" s="434">
        <v>4</v>
      </c>
      <c r="R18" s="434"/>
      <c r="S18" s="447">
        <f>IF((C18&lt;&gt;""),柜体!$V$37,"")</f>
        <v>0</v>
      </c>
      <c r="T18" s="496"/>
      <c r="U18" s="496"/>
      <c r="V18" s="496"/>
      <c r="W18" s="448"/>
      <c r="X18" s="447" t="str">
        <f t="shared" si="1"/>
        <v/>
      </c>
      <c r="Y18" s="496"/>
      <c r="Z18" s="496"/>
      <c r="AA18" s="496"/>
      <c r="AB18" s="448"/>
      <c r="AC18" s="14">
        <f t="shared" si="2"/>
        <v>4</v>
      </c>
      <c r="AD18" s="15">
        <f t="shared" si="0"/>
        <v>4</v>
      </c>
      <c r="AE18" s="15" t="str">
        <f t="shared" si="3"/>
        <v/>
      </c>
      <c r="AF18" s="16" t="e">
        <f t="shared" si="4"/>
        <v>#VALUE!</v>
      </c>
      <c r="AG18" s="16" t="e">
        <f t="shared" si="5"/>
        <v>#VALUE!</v>
      </c>
      <c r="AH18" s="17" t="str">
        <f t="shared" si="6"/>
        <v/>
      </c>
      <c r="AI18" s="17" t="str">
        <f t="shared" si="7"/>
        <v/>
      </c>
      <c r="AJ18" s="17" t="str">
        <f t="shared" si="8"/>
        <v/>
      </c>
      <c r="AK18" s="17" t="str">
        <f t="shared" si="9"/>
        <v/>
      </c>
      <c r="AL18" s="18" t="e">
        <f t="shared" si="10"/>
        <v>#VALUE!</v>
      </c>
      <c r="AM18" s="18" t="e">
        <f t="shared" si="11"/>
        <v>#VALUE!</v>
      </c>
      <c r="AN18" s="18" t="e">
        <f t="shared" si="12"/>
        <v>#VALUE!</v>
      </c>
      <c r="AO18" s="18" t="e">
        <f t="shared" si="13"/>
        <v>#VALUE!</v>
      </c>
      <c r="AP18" s="30"/>
      <c r="AQ18" s="30"/>
      <c r="AR18" s="30"/>
      <c r="AS18" s="30"/>
      <c r="AT18" s="30"/>
      <c r="AU18" s="30"/>
      <c r="AV18" s="30"/>
      <c r="AW18" s="30"/>
      <c r="AX18" s="30"/>
      <c r="AY18" s="30"/>
      <c r="AZ18" s="30"/>
      <c r="BA18" s="30"/>
      <c r="BB18" s="30"/>
      <c r="BC18" s="30"/>
      <c r="BD18" s="11"/>
      <c r="BE18" s="11"/>
      <c r="BF18" s="11"/>
      <c r="BG18" s="11"/>
      <c r="BH18" s="11"/>
      <c r="BI18" s="11"/>
      <c r="BJ18" s="11"/>
      <c r="BK18" s="11"/>
      <c r="BL18" s="11"/>
      <c r="BM18" s="11"/>
      <c r="BN18" s="11"/>
      <c r="BO18" s="11"/>
      <c r="BP18" s="11"/>
      <c r="BQ18" s="11"/>
      <c r="BR18" s="11"/>
      <c r="BS18" s="11"/>
      <c r="BT18" s="11"/>
    </row>
    <row r="19" spans="1:72" ht="17.45" customHeight="1">
      <c r="A19" s="419">
        <v>12</v>
      </c>
      <c r="B19" s="419"/>
      <c r="C19" s="597" t="s">
        <v>325</v>
      </c>
      <c r="D19" s="597"/>
      <c r="E19" s="597"/>
      <c r="F19" s="597" t="s">
        <v>322</v>
      </c>
      <c r="G19" s="597"/>
      <c r="H19" s="447">
        <f>IF((C19&lt;&gt;""),柜体!$V$39,"")</f>
        <v>0</v>
      </c>
      <c r="I19" s="496"/>
      <c r="J19" s="448"/>
      <c r="K19" s="447" t="str">
        <f>++IF((C19&lt;&gt;""),柜体!$V$26,"")</f>
        <v>吸塑</v>
      </c>
      <c r="L19" s="448"/>
      <c r="M19" s="434" t="s">
        <v>324</v>
      </c>
      <c r="N19" s="434"/>
      <c r="O19" s="434" t="s">
        <v>36</v>
      </c>
      <c r="P19" s="434"/>
      <c r="Q19" s="434">
        <v>4</v>
      </c>
      <c r="R19" s="434"/>
      <c r="S19" s="447">
        <f>IF((C19&lt;&gt;""),柜体!$V$37,"")</f>
        <v>0</v>
      </c>
      <c r="T19" s="496"/>
      <c r="U19" s="496"/>
      <c r="V19" s="496"/>
      <c r="W19" s="448"/>
      <c r="X19" s="447" t="str">
        <f t="shared" si="1"/>
        <v/>
      </c>
      <c r="Y19" s="496"/>
      <c r="Z19" s="496"/>
      <c r="AA19" s="496"/>
      <c r="AB19" s="448"/>
      <c r="AC19" s="14">
        <f t="shared" si="2"/>
        <v>4</v>
      </c>
      <c r="AD19" s="15">
        <f t="shared" si="0"/>
        <v>4</v>
      </c>
      <c r="AE19" s="15" t="str">
        <f t="shared" si="3"/>
        <v/>
      </c>
      <c r="AF19" s="16" t="e">
        <f t="shared" si="4"/>
        <v>#VALUE!</v>
      </c>
      <c r="AG19" s="16" t="e">
        <f t="shared" si="5"/>
        <v>#VALUE!</v>
      </c>
      <c r="AH19" s="17" t="str">
        <f t="shared" si="6"/>
        <v/>
      </c>
      <c r="AI19" s="17" t="str">
        <f t="shared" si="7"/>
        <v/>
      </c>
      <c r="AJ19" s="17" t="str">
        <f t="shared" si="8"/>
        <v/>
      </c>
      <c r="AK19" s="17" t="str">
        <f t="shared" si="9"/>
        <v/>
      </c>
      <c r="AL19" s="18" t="e">
        <f>(M19+F19*2+36+170)*(O19+F19*2+36+170)*Q19/1000000</f>
        <v>#VALUE!</v>
      </c>
      <c r="AM19" s="18" t="e">
        <f t="shared" si="11"/>
        <v>#VALUE!</v>
      </c>
      <c r="AN19" s="18" t="e">
        <f t="shared" si="12"/>
        <v>#VALUE!</v>
      </c>
      <c r="AO19" s="18" t="e">
        <f t="shared" si="13"/>
        <v>#VALUE!</v>
      </c>
      <c r="AP19" s="30"/>
      <c r="AQ19" s="30"/>
      <c r="AR19" s="30"/>
      <c r="AS19" s="30"/>
      <c r="AT19" s="30"/>
      <c r="AU19" s="30"/>
      <c r="AV19" s="30"/>
      <c r="AW19" s="30"/>
      <c r="AX19" s="30"/>
      <c r="AY19" s="30"/>
      <c r="AZ19" s="30"/>
      <c r="BA19" s="30"/>
      <c r="BB19" s="30"/>
      <c r="BC19" s="30"/>
      <c r="BD19" s="11"/>
      <c r="BE19" s="11"/>
      <c r="BF19" s="11"/>
      <c r="BG19" s="11"/>
      <c r="BH19" s="11"/>
      <c r="BI19" s="11"/>
      <c r="BJ19" s="11"/>
      <c r="BK19" s="11"/>
      <c r="BL19" s="11"/>
      <c r="BM19" s="11"/>
      <c r="BN19" s="11"/>
      <c r="BO19" s="11"/>
      <c r="BP19" s="11"/>
      <c r="BQ19" s="11"/>
      <c r="BR19" s="11"/>
      <c r="BS19" s="11"/>
      <c r="BT19" s="11"/>
    </row>
    <row r="20" spans="1:72" ht="17.45" customHeight="1">
      <c r="A20" s="419">
        <v>11</v>
      </c>
      <c r="B20" s="419"/>
      <c r="C20" s="603" t="s">
        <v>700</v>
      </c>
      <c r="D20" s="604"/>
      <c r="E20" s="604"/>
      <c r="F20" s="604"/>
      <c r="G20" s="604"/>
      <c r="H20" s="604"/>
      <c r="I20" s="604"/>
      <c r="J20" s="604"/>
      <c r="K20" s="604"/>
      <c r="L20" s="604"/>
      <c r="M20" s="604"/>
      <c r="N20" s="604"/>
      <c r="O20" s="604"/>
      <c r="P20" s="604"/>
      <c r="Q20" s="604"/>
      <c r="R20" s="604"/>
      <c r="S20" s="604"/>
      <c r="T20" s="604"/>
      <c r="U20" s="604"/>
      <c r="V20" s="604"/>
      <c r="W20" s="604"/>
      <c r="X20" s="604"/>
      <c r="Y20" s="604"/>
      <c r="Z20" s="604"/>
      <c r="AA20" s="604"/>
      <c r="AB20" s="605"/>
      <c r="AC20" s="14">
        <f t="shared" si="2"/>
        <v>0</v>
      </c>
      <c r="AD20" s="15">
        <f t="shared" si="0"/>
        <v>0</v>
      </c>
      <c r="AE20" s="15">
        <f t="shared" si="3"/>
        <v>0</v>
      </c>
      <c r="AF20" s="16" t="str">
        <f t="shared" si="4"/>
        <v/>
      </c>
      <c r="AG20" s="16">
        <f t="shared" si="5"/>
        <v>0</v>
      </c>
      <c r="AH20" s="17" t="str">
        <f t="shared" si="6"/>
        <v/>
      </c>
      <c r="AI20" s="17" t="str">
        <f t="shared" si="7"/>
        <v/>
      </c>
      <c r="AJ20" s="17" t="str">
        <f t="shared" si="8"/>
        <v/>
      </c>
      <c r="AK20" s="17" t="str">
        <f t="shared" si="9"/>
        <v/>
      </c>
      <c r="AL20" s="18">
        <f t="shared" si="10"/>
        <v>0</v>
      </c>
      <c r="AM20" s="18"/>
      <c r="AN20" s="18">
        <f t="shared" si="12"/>
        <v>0</v>
      </c>
      <c r="AO20" s="18"/>
      <c r="AP20" s="30"/>
      <c r="AQ20" s="30"/>
      <c r="AR20" s="30"/>
      <c r="AS20" s="30"/>
      <c r="AT20" s="30"/>
      <c r="AU20" s="30"/>
      <c r="AV20" s="30"/>
      <c r="AW20" s="30"/>
      <c r="AX20" s="30"/>
      <c r="AY20" s="30"/>
      <c r="AZ20" s="30"/>
      <c r="BA20" s="30"/>
      <c r="BB20" s="30"/>
      <c r="BC20" s="30"/>
      <c r="BD20" s="11"/>
      <c r="BE20" s="11"/>
      <c r="BF20" s="11"/>
      <c r="BG20" s="11"/>
      <c r="BH20" s="11"/>
      <c r="BI20" s="11"/>
      <c r="BJ20" s="11"/>
      <c r="BK20" s="11"/>
      <c r="BL20" s="11"/>
      <c r="BM20" s="11"/>
      <c r="BN20" s="11"/>
      <c r="BO20" s="11"/>
      <c r="BP20" s="11"/>
      <c r="BQ20" s="11"/>
      <c r="BR20" s="11"/>
      <c r="BS20" s="11"/>
      <c r="BT20" s="11"/>
    </row>
    <row r="21" spans="1:72" ht="17.45" customHeight="1">
      <c r="A21" s="419">
        <v>12</v>
      </c>
      <c r="B21" s="419"/>
      <c r="C21" s="606"/>
      <c r="D21" s="607"/>
      <c r="E21" s="607"/>
      <c r="F21" s="607"/>
      <c r="G21" s="607"/>
      <c r="H21" s="607"/>
      <c r="I21" s="607"/>
      <c r="J21" s="607"/>
      <c r="K21" s="607"/>
      <c r="L21" s="607"/>
      <c r="M21" s="607"/>
      <c r="N21" s="607"/>
      <c r="O21" s="607"/>
      <c r="P21" s="607"/>
      <c r="Q21" s="607"/>
      <c r="R21" s="607"/>
      <c r="S21" s="607"/>
      <c r="T21" s="607"/>
      <c r="U21" s="607"/>
      <c r="V21" s="607"/>
      <c r="W21" s="607"/>
      <c r="X21" s="607"/>
      <c r="Y21" s="607"/>
      <c r="Z21" s="607"/>
      <c r="AA21" s="607"/>
      <c r="AB21" s="608"/>
      <c r="AC21" s="14">
        <f t="shared" si="2"/>
        <v>0</v>
      </c>
      <c r="AD21" s="15">
        <f t="shared" si="0"/>
        <v>0</v>
      </c>
      <c r="AE21" s="15">
        <f t="shared" si="3"/>
        <v>0</v>
      </c>
      <c r="AF21" s="16" t="str">
        <f t="shared" si="4"/>
        <v/>
      </c>
      <c r="AG21" s="16">
        <f t="shared" si="5"/>
        <v>0</v>
      </c>
      <c r="AH21" s="17" t="str">
        <f t="shared" si="6"/>
        <v/>
      </c>
      <c r="AI21" s="17" t="str">
        <f t="shared" si="7"/>
        <v/>
      </c>
      <c r="AJ21" s="17" t="str">
        <f t="shared" si="8"/>
        <v/>
      </c>
      <c r="AK21" s="17" t="str">
        <f t="shared" si="9"/>
        <v/>
      </c>
      <c r="AL21" s="18">
        <f t="shared" si="10"/>
        <v>0</v>
      </c>
      <c r="AM21" s="18"/>
      <c r="AN21" s="18">
        <f t="shared" si="12"/>
        <v>0</v>
      </c>
      <c r="AO21" s="18"/>
      <c r="AP21" s="30"/>
      <c r="AQ21" s="30"/>
      <c r="AR21" s="30"/>
      <c r="AS21" s="30"/>
      <c r="AT21" s="30"/>
      <c r="AU21" s="30"/>
      <c r="AV21" s="30"/>
      <c r="AW21" s="30"/>
      <c r="AX21" s="30"/>
      <c r="AY21" s="30"/>
      <c r="AZ21" s="30"/>
      <c r="BA21" s="30"/>
      <c r="BB21" s="30"/>
      <c r="BC21" s="30"/>
      <c r="BD21" s="11"/>
      <c r="BE21" s="11"/>
      <c r="BF21" s="11"/>
      <c r="BG21" s="11"/>
      <c r="BH21" s="11"/>
      <c r="BI21" s="11"/>
      <c r="BJ21" s="11"/>
      <c r="BK21" s="11"/>
      <c r="BL21" s="11"/>
      <c r="BM21" s="11"/>
      <c r="BN21" s="11"/>
      <c r="BO21" s="11"/>
      <c r="BP21" s="11"/>
      <c r="BQ21" s="11"/>
      <c r="BR21" s="11"/>
      <c r="BS21" s="11"/>
      <c r="BT21" s="11"/>
    </row>
    <row r="22" spans="1:72" ht="17.45" customHeight="1">
      <c r="A22" s="419">
        <v>13</v>
      </c>
      <c r="B22" s="419"/>
      <c r="C22" s="602" t="s">
        <v>327</v>
      </c>
      <c r="D22" s="602"/>
      <c r="E22" s="602"/>
      <c r="F22" s="434">
        <v>18</v>
      </c>
      <c r="G22" s="434"/>
      <c r="H22" s="447">
        <f>IF((C22&lt;&gt;""),柜体!$V$39,"")</f>
        <v>0</v>
      </c>
      <c r="I22" s="496"/>
      <c r="J22" s="448"/>
      <c r="K22" s="447" t="str">
        <f>++IF((C22&lt;&gt;""),柜体!$V$26,"")</f>
        <v>吸塑</v>
      </c>
      <c r="L22" s="448"/>
      <c r="M22" s="599">
        <v>65</v>
      </c>
      <c r="N22" s="599"/>
      <c r="O22" s="599">
        <v>65</v>
      </c>
      <c r="P22" s="599"/>
      <c r="Q22" s="599">
        <f>+Q8*2</f>
        <v>16</v>
      </c>
      <c r="R22" s="599"/>
      <c r="S22" s="447">
        <f>+柜体!$V$37</f>
        <v>0</v>
      </c>
      <c r="T22" s="496"/>
      <c r="U22" s="496"/>
      <c r="V22" s="496"/>
      <c r="W22" s="448"/>
      <c r="X22" s="600" t="str">
        <f>+IF(OR(S22="单面吸塑月牙白",S22="单面吸塑米黄",S22="单面吸塑红樱桃"),"半成品","")</f>
        <v/>
      </c>
      <c r="Y22" s="600"/>
      <c r="Z22" s="600"/>
      <c r="AA22" s="600"/>
      <c r="AB22" s="600"/>
      <c r="AC22" s="14">
        <f t="shared" si="2"/>
        <v>16</v>
      </c>
      <c r="AD22" s="15">
        <f t="shared" si="0"/>
        <v>16</v>
      </c>
      <c r="AE22" s="15" t="str">
        <f t="shared" si="3"/>
        <v/>
      </c>
      <c r="AF22" s="16">
        <f t="shared" si="4"/>
        <v>6.7599999999999993E-2</v>
      </c>
      <c r="AG22" s="16">
        <f t="shared" si="5"/>
        <v>2.6716410832002779E-2</v>
      </c>
      <c r="AH22" s="17" t="str">
        <f t="shared" si="6"/>
        <v/>
      </c>
      <c r="AI22" s="17">
        <f t="shared" si="7"/>
        <v>2.6716410832002779E-2</v>
      </c>
      <c r="AJ22" s="17" t="str">
        <f t="shared" si="8"/>
        <v/>
      </c>
      <c r="AK22" s="17" t="str">
        <f t="shared" si="9"/>
        <v/>
      </c>
      <c r="AL22" s="18">
        <f t="shared" si="10"/>
        <v>1.507984</v>
      </c>
      <c r="AM22" s="275">
        <f t="shared" ref="AM22:AM27" si="14">AL22</f>
        <v>1.507984</v>
      </c>
      <c r="AN22" s="18">
        <f t="shared" si="12"/>
        <v>0.163216</v>
      </c>
      <c r="AO22" s="18">
        <f>IF(AM22="","",AN22*122)</f>
        <v>19.912351999999998</v>
      </c>
      <c r="AP22" s="30"/>
      <c r="AQ22" s="30"/>
      <c r="AR22" s="30"/>
      <c r="AS22" s="30"/>
      <c r="AT22" s="30"/>
      <c r="AU22" s="30"/>
      <c r="AV22" s="30"/>
      <c r="AW22" s="30"/>
      <c r="AX22" s="30"/>
      <c r="AY22" s="30"/>
      <c r="AZ22" s="30"/>
      <c r="BA22" s="30"/>
      <c r="BB22" s="30"/>
      <c r="BC22" s="30"/>
      <c r="BD22" s="11"/>
      <c r="BE22" s="11"/>
      <c r="BF22" s="11"/>
      <c r="BG22" s="11"/>
      <c r="BH22" s="11"/>
      <c r="BI22" s="11"/>
      <c r="BJ22" s="11"/>
      <c r="BK22" s="11"/>
      <c r="BL22" s="11"/>
      <c r="BM22" s="11"/>
      <c r="BN22" s="11"/>
      <c r="BO22" s="11"/>
      <c r="BP22" s="11"/>
      <c r="BQ22" s="11"/>
      <c r="BR22" s="11"/>
      <c r="BS22" s="11"/>
      <c r="BT22" s="11"/>
    </row>
    <row r="23" spans="1:72" ht="17.45" customHeight="1">
      <c r="A23" s="419">
        <v>14</v>
      </c>
      <c r="B23" s="419"/>
      <c r="C23" s="601" t="s">
        <v>328</v>
      </c>
      <c r="D23" s="601"/>
      <c r="E23" s="601"/>
      <c r="F23" s="434">
        <v>25</v>
      </c>
      <c r="G23" s="434"/>
      <c r="H23" s="447">
        <f>IF((C23&lt;&gt;""),柜体!$V$39,"")</f>
        <v>0</v>
      </c>
      <c r="I23" s="496"/>
      <c r="J23" s="448"/>
      <c r="K23" s="447" t="str">
        <f>++IF((C23&lt;&gt;""),柜体!$V$26,"")</f>
        <v>吸塑</v>
      </c>
      <c r="L23" s="448"/>
      <c r="M23" s="599">
        <v>75</v>
      </c>
      <c r="N23" s="599"/>
      <c r="O23" s="599">
        <v>76.5</v>
      </c>
      <c r="P23" s="599"/>
      <c r="Q23" s="599">
        <f>+Q8</f>
        <v>8</v>
      </c>
      <c r="R23" s="599"/>
      <c r="S23" s="447">
        <f>+柜体!$V$37</f>
        <v>0</v>
      </c>
      <c r="T23" s="496"/>
      <c r="U23" s="496"/>
      <c r="V23" s="496"/>
      <c r="W23" s="448"/>
      <c r="X23" s="600" t="str">
        <f>+IF(OR(S23="单面吸塑月牙白",S23="单面吸塑米黄"),"半成品","")</f>
        <v/>
      </c>
      <c r="Y23" s="600"/>
      <c r="Z23" s="600"/>
      <c r="AA23" s="600"/>
      <c r="AB23" s="600"/>
      <c r="AC23" s="14">
        <f t="shared" si="2"/>
        <v>8</v>
      </c>
      <c r="AD23" s="15">
        <f t="shared" si="0"/>
        <v>8</v>
      </c>
      <c r="AE23" s="15" t="str">
        <f t="shared" si="3"/>
        <v/>
      </c>
      <c r="AF23" s="16">
        <f t="shared" si="4"/>
        <v>4.5900000000000003E-2</v>
      </c>
      <c r="AG23" s="16">
        <f t="shared" si="5"/>
        <v>1.8140284869658699E-2</v>
      </c>
      <c r="AH23" s="17">
        <f t="shared" si="6"/>
        <v>1.8140284869658699E-2</v>
      </c>
      <c r="AI23" s="17" t="str">
        <f t="shared" si="7"/>
        <v/>
      </c>
      <c r="AJ23" s="17" t="str">
        <f t="shared" si="8"/>
        <v/>
      </c>
      <c r="AK23" s="17" t="str">
        <f t="shared" si="9"/>
        <v/>
      </c>
      <c r="AL23" s="18">
        <f t="shared" si="10"/>
        <v>0.88046000000000002</v>
      </c>
      <c r="AM23" s="275">
        <f t="shared" si="14"/>
        <v>0.88046000000000002</v>
      </c>
      <c r="AN23" s="18">
        <f t="shared" si="12"/>
        <v>0.1265</v>
      </c>
      <c r="AO23" s="18">
        <f>IF(AM23="","",AN23*122)</f>
        <v>15.433</v>
      </c>
      <c r="AP23" s="30"/>
      <c r="AQ23" s="30"/>
      <c r="AR23" s="30"/>
      <c r="AS23" s="30"/>
      <c r="AT23" s="30"/>
      <c r="AU23" s="30"/>
      <c r="AV23" s="30"/>
      <c r="AW23" s="30"/>
      <c r="AX23" s="30"/>
      <c r="AY23" s="30"/>
      <c r="AZ23" s="30"/>
      <c r="BA23" s="30"/>
      <c r="BB23" s="30"/>
      <c r="BC23" s="30"/>
      <c r="BD23" s="11"/>
      <c r="BE23" s="11"/>
      <c r="BF23" s="11"/>
      <c r="BG23" s="11"/>
      <c r="BH23" s="11"/>
      <c r="BI23" s="11"/>
      <c r="BJ23" s="11"/>
      <c r="BK23" s="11"/>
      <c r="BL23" s="11"/>
      <c r="BM23" s="11"/>
      <c r="BN23" s="11"/>
      <c r="BO23" s="11"/>
      <c r="BP23" s="11"/>
      <c r="BQ23" s="11"/>
      <c r="BR23" s="11"/>
      <c r="BS23" s="11"/>
      <c r="BT23" s="11"/>
    </row>
    <row r="24" spans="1:72" ht="17.45" customHeight="1">
      <c r="A24" s="419">
        <v>15</v>
      </c>
      <c r="B24" s="419"/>
      <c r="C24" s="609" t="s">
        <v>329</v>
      </c>
      <c r="D24" s="609"/>
      <c r="E24" s="609"/>
      <c r="F24" s="434">
        <v>25</v>
      </c>
      <c r="G24" s="434"/>
      <c r="H24" s="447">
        <f>IF((C24&lt;&gt;""),柜体!$V$39,"")</f>
        <v>0</v>
      </c>
      <c r="I24" s="496"/>
      <c r="J24" s="448"/>
      <c r="K24" s="447" t="str">
        <f>++IF((C24&lt;&gt;""),柜体!$V$26,"")</f>
        <v>吸塑</v>
      </c>
      <c r="L24" s="448"/>
      <c r="M24" s="434">
        <v>85</v>
      </c>
      <c r="N24" s="434"/>
      <c r="O24" s="434">
        <v>2440</v>
      </c>
      <c r="P24" s="434"/>
      <c r="Q24" s="434">
        <v>2.5</v>
      </c>
      <c r="R24" s="434"/>
      <c r="S24" s="447">
        <f>+柜体!$V$37</f>
        <v>0</v>
      </c>
      <c r="T24" s="496"/>
      <c r="U24" s="496"/>
      <c r="V24" s="496"/>
      <c r="W24" s="448"/>
      <c r="X24" s="600" t="str">
        <f>+IF(OR(S24="单面吸塑月牙白",S24="单面吸塑米黄",S24="单面吸塑红樱桃"),"半成品","")</f>
        <v/>
      </c>
      <c r="Y24" s="600"/>
      <c r="Z24" s="600"/>
      <c r="AA24" s="600"/>
      <c r="AB24" s="600"/>
      <c r="AC24" s="14">
        <f t="shared" si="2"/>
        <v>2.5</v>
      </c>
      <c r="AD24" s="15">
        <f t="shared" si="0"/>
        <v>2.5</v>
      </c>
      <c r="AE24" s="15" t="str">
        <f t="shared" si="3"/>
        <v/>
      </c>
      <c r="AF24" s="16">
        <f t="shared" si="4"/>
        <v>0.51849999999999996</v>
      </c>
      <c r="AG24" s="16">
        <f t="shared" si="5"/>
        <v>0.20491803278688525</v>
      </c>
      <c r="AH24" s="17">
        <f t="shared" si="6"/>
        <v>0.20491803278688525</v>
      </c>
      <c r="AI24" s="17" t="str">
        <f t="shared" si="7"/>
        <v/>
      </c>
      <c r="AJ24" s="17" t="str">
        <f t="shared" si="8"/>
        <v/>
      </c>
      <c r="AK24" s="17" t="str">
        <f t="shared" si="9"/>
        <v/>
      </c>
      <c r="AL24" s="18">
        <f t="shared" si="10"/>
        <v>2.29834</v>
      </c>
      <c r="AM24" s="275">
        <f t="shared" si="14"/>
        <v>2.29834</v>
      </c>
      <c r="AN24" s="18">
        <f t="shared" si="12"/>
        <v>0.84037499999999998</v>
      </c>
      <c r="AO24" s="18">
        <f>IF(AM24="","",AN24*152)</f>
        <v>127.73699999999999</v>
      </c>
      <c r="AP24" s="30"/>
      <c r="AQ24" s="30"/>
      <c r="AR24" s="30"/>
      <c r="AS24" s="30"/>
      <c r="AT24" s="30"/>
      <c r="AU24" s="30"/>
      <c r="AV24" s="30"/>
      <c r="AW24" s="30"/>
      <c r="AX24" s="30"/>
      <c r="AY24" s="30"/>
      <c r="AZ24" s="30"/>
      <c r="BA24" s="30"/>
      <c r="BB24" s="30"/>
      <c r="BC24" s="30"/>
      <c r="BD24" s="11"/>
      <c r="BE24" s="11"/>
      <c r="BF24" s="11"/>
      <c r="BG24" s="11"/>
      <c r="BH24" s="11"/>
      <c r="BI24" s="11"/>
      <c r="BJ24" s="11"/>
      <c r="BK24" s="11"/>
      <c r="BL24" s="11"/>
      <c r="BM24" s="11"/>
      <c r="BN24" s="11"/>
      <c r="BO24" s="11"/>
      <c r="BP24" s="11"/>
      <c r="BQ24" s="11"/>
      <c r="BR24" s="11"/>
      <c r="BS24" s="11"/>
      <c r="BT24" s="11"/>
    </row>
    <row r="25" spans="1:72" ht="17.45" customHeight="1">
      <c r="A25" s="419">
        <v>16</v>
      </c>
      <c r="B25" s="419"/>
      <c r="C25" s="609" t="s">
        <v>330</v>
      </c>
      <c r="D25" s="609"/>
      <c r="E25" s="609"/>
      <c r="F25" s="434">
        <v>18</v>
      </c>
      <c r="G25" s="434"/>
      <c r="H25" s="447">
        <f>IF((C25&lt;&gt;""),柜体!$V$39,"")</f>
        <v>0</v>
      </c>
      <c r="I25" s="496"/>
      <c r="J25" s="448"/>
      <c r="K25" s="447" t="str">
        <f>++IF((C25&lt;&gt;""),柜体!$V$26,"")</f>
        <v>吸塑</v>
      </c>
      <c r="L25" s="448"/>
      <c r="M25" s="434">
        <v>60</v>
      </c>
      <c r="N25" s="434"/>
      <c r="O25" s="434">
        <v>2440</v>
      </c>
      <c r="P25" s="434"/>
      <c r="Q25" s="434">
        <f>+Q24</f>
        <v>2.5</v>
      </c>
      <c r="R25" s="434"/>
      <c r="S25" s="447">
        <f>+柜体!$V$37</f>
        <v>0</v>
      </c>
      <c r="T25" s="496"/>
      <c r="U25" s="496"/>
      <c r="V25" s="496"/>
      <c r="W25" s="448"/>
      <c r="X25" s="600" t="str">
        <f>+IF(OR(S25="单面吸塑月牙白",S25="单面吸塑米黄",S25="单面吸塑红樱桃"),"半成品","")</f>
        <v/>
      </c>
      <c r="Y25" s="600"/>
      <c r="Z25" s="600"/>
      <c r="AA25" s="600"/>
      <c r="AB25" s="600"/>
      <c r="AC25" s="14">
        <f t="shared" si="2"/>
        <v>2.5</v>
      </c>
      <c r="AD25" s="15">
        <f t="shared" si="0"/>
        <v>2.5</v>
      </c>
      <c r="AE25" s="15" t="str">
        <f t="shared" si="3"/>
        <v/>
      </c>
      <c r="AF25" s="16">
        <f t="shared" si="4"/>
        <v>0.36599999999999999</v>
      </c>
      <c r="AG25" s="16">
        <f t="shared" si="5"/>
        <v>0.14464802314368369</v>
      </c>
      <c r="AH25" s="17" t="str">
        <f t="shared" si="6"/>
        <v/>
      </c>
      <c r="AI25" s="17">
        <f t="shared" si="7"/>
        <v>0.14464802314368369</v>
      </c>
      <c r="AJ25" s="17" t="str">
        <f t="shared" si="8"/>
        <v/>
      </c>
      <c r="AK25" s="17" t="str">
        <f t="shared" si="9"/>
        <v/>
      </c>
      <c r="AL25" s="18">
        <f t="shared" si="10"/>
        <v>2.0249100000000002</v>
      </c>
      <c r="AM25" s="275">
        <f t="shared" si="14"/>
        <v>2.0249100000000002</v>
      </c>
      <c r="AN25" s="18">
        <f t="shared" si="12"/>
        <v>0.59423999999999999</v>
      </c>
      <c r="AO25" s="18">
        <f>IF(AM25="","",AN25*152)</f>
        <v>90.324479999999994</v>
      </c>
      <c r="AP25" s="30"/>
      <c r="AQ25" s="30"/>
      <c r="AR25" s="30"/>
      <c r="AS25" s="30"/>
      <c r="AT25" s="30"/>
      <c r="AU25" s="30"/>
      <c r="AV25" s="30"/>
      <c r="AW25" s="30"/>
      <c r="AX25" s="30"/>
      <c r="AY25" s="30"/>
      <c r="AZ25" s="30"/>
      <c r="BA25" s="30"/>
      <c r="BB25" s="30"/>
      <c r="BC25" s="30"/>
      <c r="BD25" s="11"/>
      <c r="BE25" s="11"/>
      <c r="BF25" s="11"/>
      <c r="BG25" s="11"/>
      <c r="BH25" s="11"/>
      <c r="BI25" s="11"/>
      <c r="BJ25" s="11"/>
      <c r="BK25" s="11"/>
      <c r="BL25" s="11"/>
      <c r="BM25" s="11"/>
      <c r="BN25" s="11"/>
      <c r="BO25" s="11"/>
      <c r="BP25" s="11"/>
      <c r="BQ25" s="11"/>
      <c r="BR25" s="11"/>
      <c r="BS25" s="11"/>
      <c r="BT25" s="11"/>
    </row>
    <row r="26" spans="1:72" ht="17.45" customHeight="1">
      <c r="A26" s="419">
        <v>17</v>
      </c>
      <c r="B26" s="419"/>
      <c r="C26" s="609" t="s">
        <v>331</v>
      </c>
      <c r="D26" s="609"/>
      <c r="E26" s="609"/>
      <c r="F26" s="434">
        <f>IF((C26&lt;&gt;""),18,"")</f>
        <v>18</v>
      </c>
      <c r="G26" s="434"/>
      <c r="H26" s="447">
        <f>IF((C26&lt;&gt;""),柜体!$V$39,"")</f>
        <v>0</v>
      </c>
      <c r="I26" s="496"/>
      <c r="J26" s="448"/>
      <c r="K26" s="447" t="str">
        <f>++IF((C26&lt;&gt;""),柜体!$V$26,"")</f>
        <v>吸塑</v>
      </c>
      <c r="L26" s="448"/>
      <c r="M26" s="434">
        <f>IF((C26&lt;&gt;""),70,"")</f>
        <v>70</v>
      </c>
      <c r="N26" s="434"/>
      <c r="O26" s="434">
        <f>IF((C26&lt;&gt;""),2400,"")</f>
        <v>2400</v>
      </c>
      <c r="P26" s="434"/>
      <c r="Q26" s="434">
        <f>IF((C26&lt;&gt;""),Q27,"")</f>
        <v>3</v>
      </c>
      <c r="R26" s="434"/>
      <c r="S26" s="447">
        <f>+IF((C26&lt;&gt;""),柜体!$V$37,"")</f>
        <v>0</v>
      </c>
      <c r="T26" s="496"/>
      <c r="U26" s="496"/>
      <c r="V26" s="496"/>
      <c r="W26" s="448"/>
      <c r="X26" s="600" t="str">
        <f>+IF(OR(S26="单面吸塑月牙白",S26="单面吸塑米黄",S26="单面吸塑红樱桃"),"半成品","")</f>
        <v/>
      </c>
      <c r="Y26" s="600"/>
      <c r="Z26" s="600"/>
      <c r="AA26" s="600"/>
      <c r="AB26" s="600"/>
      <c r="AC26" s="14">
        <f t="shared" si="2"/>
        <v>3</v>
      </c>
      <c r="AD26" s="15">
        <f t="shared" si="0"/>
        <v>3</v>
      </c>
      <c r="AE26" s="15" t="str">
        <f t="shared" si="3"/>
        <v/>
      </c>
      <c r="AF26" s="16">
        <f t="shared" si="4"/>
        <v>0.504</v>
      </c>
      <c r="AG26" s="16">
        <f t="shared" si="5"/>
        <v>0.19918744170605626</v>
      </c>
      <c r="AH26" s="17" t="str">
        <f t="shared" si="6"/>
        <v/>
      </c>
      <c r="AI26" s="17">
        <f t="shared" si="7"/>
        <v>0.19918744170605626</v>
      </c>
      <c r="AJ26" s="17" t="str">
        <f t="shared" si="8"/>
        <v/>
      </c>
      <c r="AK26" s="17" t="str">
        <f t="shared" si="9"/>
        <v/>
      </c>
      <c r="AL26" s="18">
        <f t="shared" si="10"/>
        <v>2.472912</v>
      </c>
      <c r="AM26" s="275">
        <f t="shared" si="14"/>
        <v>2.472912</v>
      </c>
      <c r="AN26" s="18">
        <f t="shared" si="12"/>
        <v>0.774648</v>
      </c>
      <c r="AO26" s="18">
        <f>IF(AM26="","",AN26*50)</f>
        <v>38.732399999999998</v>
      </c>
      <c r="AP26" s="30"/>
      <c r="AQ26" s="30"/>
      <c r="AR26" s="30"/>
      <c r="AS26" s="30"/>
      <c r="AT26" s="30"/>
      <c r="AU26" s="30"/>
      <c r="AV26" s="30"/>
      <c r="AW26" s="30"/>
      <c r="AX26" s="30"/>
      <c r="AY26" s="30"/>
      <c r="AZ26" s="30"/>
      <c r="BA26" s="30"/>
      <c r="BB26" s="30"/>
      <c r="BC26" s="30"/>
      <c r="BD26" s="11"/>
      <c r="BE26" s="11"/>
      <c r="BF26" s="11"/>
      <c r="BG26" s="11"/>
      <c r="BH26" s="11"/>
      <c r="BI26" s="11"/>
      <c r="BJ26" s="11"/>
      <c r="BK26" s="11"/>
      <c r="BL26" s="11"/>
      <c r="BM26" s="11"/>
      <c r="BN26" s="11"/>
      <c r="BO26" s="11"/>
      <c r="BP26" s="11"/>
      <c r="BQ26" s="11"/>
      <c r="BR26" s="11"/>
      <c r="BS26" s="11"/>
      <c r="BT26" s="11"/>
    </row>
    <row r="27" spans="1:72" ht="17.45" customHeight="1">
      <c r="A27" s="419">
        <v>18</v>
      </c>
      <c r="B27" s="419"/>
      <c r="C27" s="609" t="s">
        <v>332</v>
      </c>
      <c r="D27" s="609"/>
      <c r="E27" s="609"/>
      <c r="F27" s="434">
        <f>IF((C27&lt;&gt;""),22,"")</f>
        <v>22</v>
      </c>
      <c r="G27" s="434"/>
      <c r="H27" s="447">
        <f>IF((C27&lt;&gt;""),柜体!$V$39,"")</f>
        <v>0</v>
      </c>
      <c r="I27" s="496"/>
      <c r="J27" s="448"/>
      <c r="K27" s="447" t="str">
        <f>++IF((C27&lt;&gt;""),柜体!$V$26,"")</f>
        <v>吸塑</v>
      </c>
      <c r="L27" s="448"/>
      <c r="M27" s="434" t="str">
        <f>+IF(OR(X27="半成品"),"74","76")</f>
        <v>76</v>
      </c>
      <c r="N27" s="434"/>
      <c r="O27" s="434">
        <f>IF((C27&lt;&gt;""),2440,"")</f>
        <v>2440</v>
      </c>
      <c r="P27" s="434"/>
      <c r="Q27" s="434">
        <v>3</v>
      </c>
      <c r="R27" s="434"/>
      <c r="S27" s="447">
        <f>+IF((C27&lt;&gt;""),柜体!$V$37,"")</f>
        <v>0</v>
      </c>
      <c r="T27" s="496"/>
      <c r="U27" s="496"/>
      <c r="V27" s="496"/>
      <c r="W27" s="448"/>
      <c r="X27" s="600" t="str">
        <f>+IF(OR(S27="单面吸塑月牙白",S27="单面吸塑米黄",S27="单面吸塑红樱桃"),"半成品","")</f>
        <v/>
      </c>
      <c r="Y27" s="600"/>
      <c r="Z27" s="600"/>
      <c r="AA27" s="600"/>
      <c r="AB27" s="600"/>
      <c r="AC27" s="14">
        <f t="shared" si="2"/>
        <v>3</v>
      </c>
      <c r="AD27" s="15">
        <f t="shared" si="0"/>
        <v>3</v>
      </c>
      <c r="AE27" s="15" t="str">
        <f t="shared" si="3"/>
        <v/>
      </c>
      <c r="AF27" s="16">
        <f t="shared" si="4"/>
        <v>0.55632000000000004</v>
      </c>
      <c r="AG27" s="16">
        <f t="shared" si="5"/>
        <v>0.21986499517839925</v>
      </c>
      <c r="AH27" s="17" t="str">
        <f t="shared" si="6"/>
        <v/>
      </c>
      <c r="AI27" s="17" t="str">
        <f t="shared" si="7"/>
        <v/>
      </c>
      <c r="AJ27" s="17">
        <f t="shared" si="8"/>
        <v>0.21986499517839925</v>
      </c>
      <c r="AK27" s="17" t="str">
        <f t="shared" si="9"/>
        <v/>
      </c>
      <c r="AL27" s="18">
        <f t="shared" si="10"/>
        <v>2.6308199999999999</v>
      </c>
      <c r="AM27" s="275">
        <f t="shared" si="14"/>
        <v>2.6308199999999999</v>
      </c>
      <c r="AN27" s="18">
        <f t="shared" si="12"/>
        <v>0.89424000000000003</v>
      </c>
      <c r="AO27" s="18">
        <f>IF(AM27="","",AN27*50)</f>
        <v>44.712000000000003</v>
      </c>
      <c r="AP27" s="30"/>
      <c r="AQ27" s="30"/>
      <c r="AR27" s="30"/>
      <c r="AS27" s="30"/>
      <c r="AT27" s="30"/>
      <c r="AU27" s="30"/>
      <c r="AV27" s="30"/>
      <c r="AW27" s="30"/>
      <c r="AX27" s="30"/>
      <c r="AY27" s="30"/>
      <c r="AZ27" s="30"/>
      <c r="BA27" s="30"/>
      <c r="BB27" s="30"/>
      <c r="BC27" s="30"/>
      <c r="BD27" s="11"/>
      <c r="BE27" s="11"/>
      <c r="BF27" s="11"/>
      <c r="BG27" s="11"/>
      <c r="BH27" s="11"/>
      <c r="BI27" s="11"/>
      <c r="BJ27" s="11"/>
      <c r="BK27" s="11"/>
      <c r="BL27" s="11"/>
      <c r="BM27" s="11"/>
      <c r="BN27" s="11"/>
      <c r="BO27" s="11"/>
      <c r="BP27" s="11"/>
      <c r="BQ27" s="11"/>
      <c r="BR27" s="11"/>
      <c r="BS27" s="11"/>
      <c r="BT27" s="11"/>
    </row>
    <row r="28" spans="1:72" ht="17.45" customHeight="1">
      <c r="A28" s="64" t="s">
        <v>10</v>
      </c>
      <c r="B28" s="64"/>
      <c r="C28" s="419">
        <f>SUM(AC8:AC27)</f>
        <v>72</v>
      </c>
      <c r="D28" s="419"/>
      <c r="E28" s="419"/>
      <c r="F28" s="419" t="s">
        <v>45</v>
      </c>
      <c r="G28" s="419"/>
      <c r="H28" s="419" t="s">
        <v>46</v>
      </c>
      <c r="I28" s="419"/>
      <c r="J28" s="419"/>
      <c r="K28" s="553"/>
      <c r="L28" s="553"/>
      <c r="M28" s="419" t="s">
        <v>45</v>
      </c>
      <c r="N28" s="419"/>
      <c r="O28" s="419" t="s">
        <v>47</v>
      </c>
      <c r="P28" s="419"/>
      <c r="Q28" s="419"/>
      <c r="R28" s="419"/>
      <c r="S28" s="64" t="s">
        <v>45</v>
      </c>
      <c r="T28" s="419" t="s">
        <v>48</v>
      </c>
      <c r="U28" s="419"/>
      <c r="V28" s="610" t="e">
        <f>+SUM(AF8:AF27)</f>
        <v>#VALUE!</v>
      </c>
      <c r="W28" s="610"/>
      <c r="X28" s="611" t="s">
        <v>49</v>
      </c>
      <c r="Y28" s="611"/>
      <c r="Z28" s="611"/>
      <c r="AA28" s="611"/>
      <c r="AB28" s="611"/>
      <c r="AC28" s="22"/>
      <c r="AD28" s="22"/>
      <c r="AE28" s="22"/>
      <c r="AF28" s="32"/>
      <c r="AG28" s="24"/>
      <c r="AH28" s="25" t="str">
        <f>AH6</f>
        <v>25A</v>
      </c>
      <c r="AI28" s="25" t="str">
        <f>AI6</f>
        <v>18A</v>
      </c>
      <c r="AJ28" s="25" t="str">
        <f>AJ6</f>
        <v>22A</v>
      </c>
      <c r="AK28" s="25" t="str">
        <f>AK6</f>
        <v>12A</v>
      </c>
      <c r="AL28" s="30"/>
      <c r="AM28" s="255" t="s">
        <v>552</v>
      </c>
      <c r="AN28" s="255"/>
      <c r="AO28" s="30"/>
      <c r="AP28" s="30"/>
      <c r="AQ28" s="30"/>
      <c r="AR28" s="30"/>
      <c r="AS28" s="30"/>
      <c r="AT28" s="30"/>
      <c r="AU28" s="30"/>
      <c r="AV28" s="30"/>
      <c r="AW28" s="30"/>
      <c r="AX28" s="30"/>
      <c r="AY28" s="30"/>
      <c r="AZ28" s="30"/>
      <c r="BA28" s="30"/>
      <c r="BB28" s="30"/>
      <c r="BC28" s="30"/>
      <c r="BD28" s="11"/>
      <c r="BE28" s="11"/>
      <c r="BF28" s="11"/>
      <c r="BG28" s="11"/>
      <c r="BH28" s="11"/>
      <c r="BI28" s="11"/>
      <c r="BJ28" s="11"/>
      <c r="BK28" s="11"/>
      <c r="BL28" s="11"/>
      <c r="BM28" s="11"/>
      <c r="BN28" s="11"/>
      <c r="BO28" s="11"/>
      <c r="BP28" s="11"/>
      <c r="BQ28" s="11"/>
      <c r="BR28" s="11"/>
      <c r="BS28" s="11"/>
      <c r="BT28" s="11"/>
    </row>
    <row r="29" spans="1:72" ht="39.950000000000003" customHeight="1">
      <c r="A29" s="451" t="s">
        <v>544</v>
      </c>
      <c r="B29" s="452"/>
      <c r="C29" s="452"/>
      <c r="D29" s="452"/>
      <c r="E29" s="452"/>
      <c r="F29" s="452"/>
      <c r="G29" s="452"/>
      <c r="H29" s="452"/>
      <c r="I29" s="452"/>
      <c r="J29" s="452"/>
      <c r="K29" s="452"/>
      <c r="L29" s="452"/>
      <c r="M29" s="452"/>
      <c r="N29" s="452"/>
      <c r="O29" s="452"/>
      <c r="P29" s="452"/>
      <c r="Q29" s="452"/>
      <c r="R29" s="452"/>
      <c r="S29" s="452"/>
      <c r="T29" s="452"/>
      <c r="U29" s="452"/>
      <c r="V29" s="452"/>
      <c r="W29" s="452"/>
      <c r="X29" s="452"/>
      <c r="Y29" s="452"/>
      <c r="Z29" s="452"/>
      <c r="AA29" s="452"/>
      <c r="AB29" s="28"/>
      <c r="AC29" s="29">
        <f>+SUM(AC8:AC27)</f>
        <v>72</v>
      </c>
      <c r="AD29" s="29">
        <f>+SUM(AD8:AD27)</f>
        <v>72</v>
      </c>
      <c r="AE29" s="65">
        <f>+SUM(AE8:AE27)</f>
        <v>0</v>
      </c>
      <c r="AF29" s="32"/>
      <c r="AH29" s="25" t="e">
        <f t="shared" ref="AH29:AO29" si="15">+SUM(AH8:AH27)</f>
        <v>#VALUE!</v>
      </c>
      <c r="AI29" s="25" t="e">
        <f t="shared" si="15"/>
        <v>#VALUE!</v>
      </c>
      <c r="AJ29" s="25">
        <f t="shared" si="15"/>
        <v>0.21986499517839925</v>
      </c>
      <c r="AK29" s="25">
        <f t="shared" si="15"/>
        <v>0</v>
      </c>
      <c r="AL29" s="25" t="e">
        <f t="shared" si="15"/>
        <v>#VALUE!</v>
      </c>
      <c r="AM29" s="25" t="e">
        <f t="shared" si="15"/>
        <v>#VALUE!</v>
      </c>
      <c r="AN29" s="25"/>
      <c r="AO29" s="25" t="e">
        <f t="shared" si="15"/>
        <v>#VALUE!</v>
      </c>
      <c r="AP29" s="30"/>
      <c r="AQ29" s="30"/>
      <c r="AR29" s="30"/>
      <c r="AS29" s="30"/>
      <c r="AT29" s="30"/>
      <c r="AU29" s="30"/>
      <c r="AV29" s="30"/>
      <c r="AW29" s="30"/>
      <c r="AX29" s="30"/>
      <c r="AY29" s="30"/>
      <c r="AZ29" s="30"/>
      <c r="BA29" s="30"/>
      <c r="BB29" s="30"/>
      <c r="BC29" s="30"/>
      <c r="BD29" s="11"/>
      <c r="BE29" s="11"/>
      <c r="BF29" s="11"/>
      <c r="BG29" s="11"/>
      <c r="BH29" s="11"/>
      <c r="BI29" s="11"/>
      <c r="BJ29" s="11"/>
      <c r="BK29" s="11"/>
      <c r="BL29" s="11"/>
      <c r="BM29" s="11"/>
      <c r="BN29" s="11"/>
      <c r="BO29" s="11"/>
      <c r="BP29" s="11"/>
      <c r="BQ29" s="11"/>
      <c r="BR29" s="11"/>
      <c r="BS29" s="11"/>
      <c r="BT29" s="11"/>
    </row>
    <row r="30" spans="1:72" ht="18" customHeight="1">
      <c r="T30" s="29"/>
      <c r="U30" s="29"/>
      <c r="V30" s="29"/>
      <c r="W30" s="29"/>
      <c r="X30" s="29"/>
      <c r="Y30" s="29"/>
      <c r="Z30" s="29"/>
      <c r="AA30" s="29"/>
      <c r="AB30" s="29"/>
      <c r="AC30" s="29"/>
      <c r="AD30" s="29"/>
      <c r="AE30" s="29"/>
      <c r="AF30" s="32"/>
      <c r="AG30" s="32"/>
      <c r="AH30" s="26" t="e">
        <f>+ROUNDUP(AH29,1)</f>
        <v>#VALUE!</v>
      </c>
      <c r="AI30" s="26" t="e">
        <f>+ROUNDUP(AI29,1)</f>
        <v>#VALUE!</v>
      </c>
      <c r="AJ30" s="26">
        <f>+ROUNDUP(AJ29,1)</f>
        <v>0.30000000000000004</v>
      </c>
      <c r="AK30" s="26">
        <f>+ROUNDUP(AK29,1)</f>
        <v>0</v>
      </c>
      <c r="AL30" s="30"/>
      <c r="AM30" s="30"/>
      <c r="AN30" s="30"/>
      <c r="AO30" s="30"/>
      <c r="AP30" s="30"/>
      <c r="AQ30" s="30"/>
      <c r="AR30" s="30"/>
      <c r="AS30" s="30"/>
      <c r="AT30" s="30"/>
      <c r="AU30" s="30"/>
      <c r="AV30" s="30"/>
      <c r="AW30" s="30"/>
      <c r="AX30" s="30"/>
      <c r="AY30" s="30"/>
      <c r="AZ30" s="30"/>
      <c r="BA30" s="30"/>
      <c r="BB30" s="30"/>
      <c r="BC30" s="30"/>
      <c r="BD30" s="11"/>
      <c r="BE30" s="11"/>
      <c r="BF30" s="11"/>
      <c r="BG30" s="11"/>
      <c r="BH30" s="11"/>
      <c r="BI30" s="11"/>
      <c r="BJ30" s="11"/>
      <c r="BK30" s="11"/>
      <c r="BL30" s="11"/>
      <c r="BM30" s="11"/>
      <c r="BN30" s="11"/>
      <c r="BO30" s="11"/>
      <c r="BP30" s="11"/>
      <c r="BQ30" s="11"/>
      <c r="BR30" s="11"/>
      <c r="BS30" s="11"/>
      <c r="BT30" s="11"/>
    </row>
    <row r="31" spans="1:72" ht="18" customHeight="1">
      <c r="AD31" s="29"/>
      <c r="AE31" s="29"/>
      <c r="AF31" s="32"/>
      <c r="AG31" s="32"/>
      <c r="AL31" s="30"/>
      <c r="AM31" s="30"/>
      <c r="AN31" s="30"/>
      <c r="AO31" s="30"/>
      <c r="AP31" s="30"/>
      <c r="AQ31" s="30"/>
      <c r="AR31" s="30"/>
      <c r="AS31" s="30"/>
      <c r="AT31" s="30"/>
      <c r="AU31" s="30"/>
      <c r="AV31" s="30"/>
      <c r="AW31" s="30"/>
      <c r="AX31" s="30"/>
      <c r="AY31" s="30"/>
      <c r="AZ31" s="30"/>
      <c r="BA31" s="30"/>
      <c r="BB31" s="30"/>
      <c r="BC31" s="30"/>
      <c r="BD31" s="11"/>
      <c r="BE31" s="11"/>
      <c r="BF31" s="11"/>
      <c r="BG31" s="11"/>
      <c r="BH31" s="11"/>
      <c r="BI31" s="11"/>
      <c r="BJ31" s="11"/>
      <c r="BK31" s="11"/>
      <c r="BL31" s="11"/>
      <c r="BM31" s="11"/>
      <c r="BN31" s="11"/>
      <c r="BO31" s="11"/>
      <c r="BP31" s="11"/>
      <c r="BQ31" s="11"/>
      <c r="BR31" s="11"/>
      <c r="BS31" s="11"/>
      <c r="BT31" s="11"/>
    </row>
    <row r="32" spans="1:72" ht="35.25" customHeight="1">
      <c r="T32" s="29"/>
      <c r="U32" s="29"/>
      <c r="V32" s="29"/>
      <c r="W32" s="29"/>
      <c r="X32" s="29"/>
      <c r="Y32" s="29"/>
      <c r="Z32" s="29"/>
      <c r="AA32" s="29"/>
      <c r="AB32" s="29"/>
      <c r="AC32" s="29"/>
      <c r="AD32" s="29"/>
      <c r="AE32" s="29"/>
      <c r="AF32" s="32"/>
      <c r="AG32" s="32"/>
      <c r="AL32" s="258" t="s">
        <v>553</v>
      </c>
      <c r="AM32" s="257" t="e">
        <f>IF(D5="樱桃吸塑膜",AM29/0.95,AM29)</f>
        <v>#VALUE!</v>
      </c>
      <c r="AN32" s="30"/>
      <c r="AO32" s="30"/>
      <c r="AP32" s="30"/>
      <c r="AQ32" s="30"/>
      <c r="AR32" s="30"/>
      <c r="AS32" s="30"/>
      <c r="AT32" s="30"/>
      <c r="AU32" s="30"/>
      <c r="AV32" s="30"/>
      <c r="AW32" s="30"/>
      <c r="AX32" s="30"/>
      <c r="AY32" s="30"/>
      <c r="AZ32" s="30"/>
      <c r="BA32" s="30"/>
      <c r="BB32" s="30"/>
      <c r="BC32" s="30"/>
      <c r="BD32" s="11"/>
      <c r="BE32" s="11"/>
      <c r="BF32" s="11"/>
      <c r="BG32" s="11"/>
      <c r="BH32" s="11"/>
      <c r="BI32" s="11"/>
      <c r="BJ32" s="11"/>
      <c r="BK32" s="11"/>
      <c r="BL32" s="11"/>
      <c r="BM32" s="11"/>
      <c r="BN32" s="11"/>
      <c r="BO32" s="11"/>
      <c r="BP32" s="11"/>
      <c r="BQ32" s="11"/>
      <c r="BR32" s="11"/>
      <c r="BS32" s="11"/>
      <c r="BT32" s="11"/>
    </row>
    <row r="33" spans="4:72" ht="18" customHeight="1">
      <c r="AL33" s="30"/>
      <c r="AM33" s="30"/>
      <c r="AN33" s="30"/>
      <c r="AO33" s="30"/>
      <c r="AP33" s="30"/>
      <c r="AQ33" s="30"/>
      <c r="AR33" s="30"/>
      <c r="AS33" s="612"/>
      <c r="AT33" s="612"/>
      <c r="AU33" s="613"/>
      <c r="AV33" s="613"/>
      <c r="AW33" s="613"/>
      <c r="AX33" s="613"/>
      <c r="AY33" s="613"/>
      <c r="AZ33" s="613"/>
      <c r="BA33" s="613"/>
      <c r="BB33" s="613"/>
      <c r="BC33" s="456"/>
      <c r="BD33" s="456"/>
      <c r="BE33" s="456"/>
      <c r="BF33" s="456"/>
      <c r="BG33" s="456"/>
      <c r="BH33" s="456"/>
      <c r="BI33" s="458"/>
      <c r="BJ33" s="458"/>
      <c r="BK33" s="463"/>
      <c r="BL33" s="463"/>
      <c r="BM33" s="463"/>
      <c r="BN33" s="463"/>
      <c r="BO33" s="463"/>
      <c r="BP33" s="463"/>
      <c r="BQ33" s="463"/>
      <c r="BR33" s="463"/>
      <c r="BS33" s="463"/>
      <c r="BT33" s="463"/>
    </row>
    <row r="34" spans="4:72" ht="18" customHeight="1">
      <c r="AL34" s="30"/>
      <c r="AM34" s="30"/>
      <c r="AN34" s="30"/>
      <c r="AO34" s="30"/>
      <c r="AP34" s="30"/>
      <c r="AQ34" s="30"/>
      <c r="AR34" s="30"/>
      <c r="AS34" s="612"/>
      <c r="AT34" s="612"/>
      <c r="AU34" s="613"/>
      <c r="AV34" s="613"/>
      <c r="AW34" s="613"/>
      <c r="AX34" s="613"/>
      <c r="AY34" s="613"/>
      <c r="AZ34" s="613"/>
      <c r="BA34" s="613"/>
      <c r="BB34" s="613"/>
      <c r="BC34" s="456"/>
      <c r="BD34" s="456"/>
      <c r="BE34" s="456"/>
      <c r="BF34" s="456"/>
      <c r="BG34" s="456"/>
      <c r="BH34" s="456"/>
      <c r="BI34" s="456"/>
      <c r="BJ34" s="456"/>
      <c r="BK34" s="463"/>
      <c r="BL34" s="463"/>
      <c r="BM34" s="463"/>
      <c r="BN34" s="463"/>
      <c r="BO34" s="463"/>
      <c r="BP34" s="463"/>
      <c r="BQ34" s="463"/>
      <c r="BR34" s="463"/>
      <c r="BS34" s="463"/>
      <c r="BT34" s="463"/>
    </row>
    <row r="35" spans="4:72" ht="18" customHeight="1">
      <c r="AL35" s="30"/>
      <c r="AM35" s="30"/>
      <c r="AN35" s="30"/>
      <c r="AO35" s="30"/>
      <c r="AP35" s="30"/>
      <c r="AQ35" s="30"/>
      <c r="AR35" s="30"/>
      <c r="AS35" s="612"/>
      <c r="AT35" s="612"/>
      <c r="AU35" s="613"/>
      <c r="AV35" s="613"/>
      <c r="AW35" s="613"/>
      <c r="AX35" s="613"/>
      <c r="AY35" s="613"/>
      <c r="AZ35" s="613"/>
      <c r="BA35" s="613"/>
      <c r="BB35" s="613"/>
      <c r="BC35" s="456"/>
      <c r="BD35" s="456"/>
      <c r="BE35" s="456"/>
      <c r="BF35" s="456"/>
      <c r="BG35" s="456"/>
      <c r="BH35" s="456"/>
      <c r="BI35" s="458"/>
      <c r="BJ35" s="458"/>
      <c r="BK35" s="463"/>
      <c r="BL35" s="463"/>
      <c r="BM35" s="463"/>
      <c r="BN35" s="463"/>
      <c r="BO35" s="463"/>
      <c r="BP35" s="463"/>
      <c r="BQ35" s="463"/>
      <c r="BR35" s="463"/>
      <c r="BS35" s="463"/>
      <c r="BT35" s="463"/>
    </row>
    <row r="36" spans="4:72" ht="18" customHeight="1">
      <c r="AL36" s="30"/>
      <c r="AM36" s="30"/>
      <c r="AN36" s="30"/>
      <c r="AO36" s="30"/>
      <c r="AP36" s="30"/>
      <c r="AQ36" s="30"/>
      <c r="AR36" s="30"/>
      <c r="AS36" s="612"/>
      <c r="AT36" s="612"/>
      <c r="AU36" s="613"/>
      <c r="AV36" s="613"/>
      <c r="AW36" s="613"/>
      <c r="AX36" s="613"/>
      <c r="AY36" s="613"/>
      <c r="AZ36" s="613"/>
      <c r="BA36" s="613"/>
      <c r="BB36" s="613"/>
      <c r="BC36" s="456"/>
      <c r="BD36" s="456"/>
      <c r="BE36" s="456"/>
      <c r="BF36" s="456"/>
      <c r="BG36" s="456"/>
      <c r="BH36" s="456"/>
      <c r="BI36" s="458"/>
      <c r="BJ36" s="458"/>
      <c r="BK36" s="463"/>
      <c r="BL36" s="463"/>
      <c r="BM36" s="463"/>
      <c r="BN36" s="463"/>
      <c r="BO36" s="463"/>
      <c r="BP36" s="463"/>
      <c r="BQ36" s="463"/>
      <c r="BR36" s="463"/>
      <c r="BS36" s="463"/>
      <c r="BT36" s="463"/>
    </row>
    <row r="37" spans="4:72" ht="18" customHeight="1">
      <c r="AL37" s="30"/>
      <c r="AM37" s="30"/>
      <c r="AN37" s="30"/>
      <c r="AO37" s="30"/>
      <c r="AP37" s="30"/>
      <c r="AQ37" s="30"/>
      <c r="AR37" s="30"/>
      <c r="AS37" s="612"/>
      <c r="AT37" s="612"/>
      <c r="AU37" s="616"/>
      <c r="AV37" s="616"/>
      <c r="AW37" s="616"/>
      <c r="AX37" s="616"/>
      <c r="AY37" s="616"/>
      <c r="AZ37" s="616"/>
      <c r="BA37" s="616"/>
      <c r="BB37" s="616"/>
      <c r="BC37" s="466"/>
      <c r="BD37" s="466"/>
      <c r="BE37" s="466"/>
      <c r="BF37" s="466"/>
      <c r="BG37" s="466"/>
      <c r="BH37" s="466"/>
      <c r="BI37" s="466"/>
      <c r="BJ37" s="466"/>
      <c r="BK37" s="456"/>
      <c r="BL37" s="456"/>
      <c r="BM37" s="456"/>
      <c r="BN37" s="456"/>
      <c r="BO37" s="456"/>
      <c r="BP37" s="456"/>
      <c r="BQ37" s="456"/>
      <c r="BR37" s="456"/>
      <c r="BS37" s="456"/>
      <c r="BT37" s="456"/>
    </row>
    <row r="38" spans="4:72" ht="18" customHeight="1">
      <c r="AL38" s="30"/>
      <c r="AM38" s="30"/>
      <c r="AN38" s="30"/>
      <c r="AO38" s="30"/>
      <c r="AP38" s="30"/>
      <c r="AQ38" s="30"/>
      <c r="AR38" s="30"/>
      <c r="AS38" s="612"/>
      <c r="AT38" s="612"/>
      <c r="AU38" s="615"/>
      <c r="AV38" s="613"/>
      <c r="AW38" s="613"/>
      <c r="AX38" s="613"/>
      <c r="AY38" s="613"/>
      <c r="AZ38" s="613"/>
      <c r="BA38" s="613"/>
      <c r="BB38" s="613"/>
      <c r="BC38" s="456"/>
      <c r="BD38" s="456"/>
      <c r="BE38" s="456"/>
      <c r="BF38" s="456"/>
      <c r="BG38" s="456"/>
      <c r="BH38" s="456"/>
      <c r="BI38" s="456"/>
      <c r="BJ38" s="456"/>
      <c r="BK38" s="456"/>
      <c r="BL38" s="456"/>
      <c r="BM38" s="456"/>
      <c r="BN38" s="456"/>
      <c r="BO38" s="456"/>
      <c r="BP38" s="456"/>
      <c r="BQ38" s="456"/>
      <c r="BR38" s="456"/>
      <c r="BS38" s="456"/>
      <c r="BT38" s="456"/>
    </row>
    <row r="39" spans="4:72" ht="18" customHeight="1">
      <c r="D39" s="29"/>
      <c r="E39" s="66"/>
      <c r="F39" s="66"/>
      <c r="G39" s="66"/>
      <c r="H39" s="66"/>
      <c r="I39" s="66"/>
      <c r="J39" s="66"/>
      <c r="K39" s="66"/>
      <c r="L39" s="66"/>
      <c r="M39" s="66"/>
      <c r="N39" s="66"/>
      <c r="O39" s="66"/>
      <c r="P39" s="66"/>
      <c r="Q39" s="66"/>
      <c r="R39" s="66"/>
      <c r="S39" s="66"/>
      <c r="T39" s="29"/>
      <c r="U39" s="29"/>
      <c r="V39" s="29"/>
      <c r="AL39" s="30"/>
      <c r="AM39" s="30"/>
      <c r="AN39" s="30"/>
      <c r="AO39" s="30"/>
      <c r="AP39" s="30"/>
      <c r="AQ39" s="30"/>
      <c r="AR39" s="30"/>
      <c r="AS39" s="612"/>
      <c r="AT39" s="612"/>
      <c r="AU39" s="614"/>
      <c r="AV39" s="614"/>
      <c r="AW39" s="614"/>
      <c r="AX39" s="614"/>
      <c r="AY39" s="614"/>
      <c r="AZ39" s="614"/>
      <c r="BA39" s="614"/>
      <c r="BB39" s="614"/>
      <c r="BC39" s="614"/>
      <c r="BD39" s="614"/>
      <c r="BE39" s="614"/>
      <c r="BF39" s="614"/>
      <c r="BG39" s="614"/>
      <c r="BH39" s="614"/>
      <c r="BI39" s="614"/>
      <c r="BJ39" s="614"/>
      <c r="BK39" s="614"/>
      <c r="BL39" s="614"/>
      <c r="BM39" s="614"/>
      <c r="BN39" s="614"/>
      <c r="BO39" s="614"/>
      <c r="BP39" s="614"/>
      <c r="BQ39" s="614"/>
      <c r="BR39" s="614"/>
      <c r="BS39" s="614"/>
      <c r="BT39" s="614"/>
    </row>
    <row r="40" spans="4:72" ht="18" customHeight="1">
      <c r="D40" s="29"/>
      <c r="E40" s="66"/>
      <c r="F40" s="66"/>
      <c r="G40" s="66"/>
      <c r="H40" s="66"/>
      <c r="I40" s="66"/>
      <c r="J40" s="66"/>
      <c r="K40" s="66"/>
      <c r="L40" s="66"/>
      <c r="M40" s="66"/>
      <c r="N40" s="66"/>
      <c r="O40" s="66"/>
      <c r="P40" s="66"/>
      <c r="Q40" s="66"/>
      <c r="R40" s="66"/>
      <c r="S40" s="66"/>
      <c r="T40" s="29"/>
      <c r="U40" s="29"/>
      <c r="V40" s="29"/>
      <c r="AL40" s="30"/>
      <c r="AM40" s="30"/>
      <c r="AN40" s="30"/>
      <c r="AO40" s="30"/>
      <c r="AP40" s="30"/>
      <c r="AQ40" s="30"/>
      <c r="AR40" s="30"/>
      <c r="AS40" s="612"/>
      <c r="AT40" s="612"/>
      <c r="AU40" s="613"/>
      <c r="AV40" s="613"/>
      <c r="AW40" s="613"/>
      <c r="AX40" s="613"/>
      <c r="AY40" s="613"/>
      <c r="AZ40" s="613"/>
      <c r="BA40" s="613"/>
      <c r="BB40" s="613"/>
      <c r="BC40" s="456"/>
      <c r="BD40" s="456"/>
      <c r="BE40" s="456"/>
      <c r="BF40" s="456"/>
      <c r="BG40" s="456"/>
      <c r="BH40" s="456"/>
      <c r="BI40" s="456"/>
      <c r="BJ40" s="456"/>
      <c r="BK40" s="456"/>
      <c r="BL40" s="456"/>
      <c r="BM40" s="456"/>
      <c r="BN40" s="456"/>
      <c r="BO40" s="456"/>
      <c r="BP40" s="456"/>
      <c r="BQ40" s="456"/>
      <c r="BR40" s="456"/>
      <c r="BS40" s="456"/>
      <c r="BT40" s="456"/>
    </row>
    <row r="41" spans="4:72" ht="18" customHeight="1">
      <c r="D41" s="29"/>
      <c r="E41" s="66"/>
      <c r="F41" s="66"/>
      <c r="G41" s="66"/>
      <c r="H41" s="66"/>
      <c r="I41" s="66"/>
      <c r="J41" s="66"/>
      <c r="K41" s="66"/>
      <c r="L41" s="66"/>
      <c r="M41" s="66"/>
      <c r="N41" s="66"/>
      <c r="O41" s="66"/>
      <c r="P41" s="66"/>
      <c r="Q41" s="66"/>
      <c r="R41" s="66"/>
      <c r="S41" s="66"/>
      <c r="T41" s="29"/>
      <c r="U41" s="29"/>
      <c r="V41" s="29"/>
      <c r="AL41" s="30"/>
      <c r="AM41" s="30"/>
      <c r="AN41" s="30"/>
      <c r="AO41" s="30"/>
      <c r="AP41" s="30"/>
      <c r="AQ41" s="30"/>
      <c r="AR41" s="30"/>
      <c r="AS41" s="612"/>
      <c r="AT41" s="612"/>
      <c r="AU41" s="613"/>
      <c r="AV41" s="613"/>
      <c r="AW41" s="613"/>
      <c r="AX41" s="613"/>
      <c r="AY41" s="613"/>
      <c r="AZ41" s="613"/>
      <c r="BA41" s="613"/>
      <c r="BB41" s="613"/>
      <c r="BC41" s="456"/>
      <c r="BD41" s="456"/>
      <c r="BE41" s="456"/>
      <c r="BF41" s="456"/>
      <c r="BG41" s="456"/>
      <c r="BH41" s="456"/>
      <c r="BI41" s="456"/>
      <c r="BJ41" s="456"/>
      <c r="BK41" s="460"/>
      <c r="BL41" s="460"/>
      <c r="BM41" s="460"/>
      <c r="BN41" s="460"/>
      <c r="BO41" s="460"/>
      <c r="BP41" s="460"/>
      <c r="BQ41" s="460"/>
      <c r="BR41" s="460"/>
      <c r="BS41" s="460"/>
      <c r="BT41" s="460"/>
    </row>
    <row r="42" spans="4:72" ht="18" customHeight="1">
      <c r="D42" s="29"/>
      <c r="E42" s="66"/>
      <c r="F42" s="66"/>
      <c r="G42" s="66"/>
      <c r="H42" s="66"/>
      <c r="I42" s="66"/>
      <c r="J42" s="66"/>
      <c r="K42" s="66"/>
      <c r="L42" s="66"/>
      <c r="M42" s="66"/>
      <c r="N42" s="66"/>
      <c r="O42" s="66"/>
      <c r="P42" s="66"/>
      <c r="Q42" s="66"/>
      <c r="R42" s="66"/>
      <c r="S42" s="66"/>
      <c r="T42" s="29"/>
      <c r="U42" s="29"/>
      <c r="V42" s="29"/>
      <c r="AL42" s="30"/>
      <c r="AM42" s="30"/>
      <c r="AN42" s="30"/>
      <c r="AO42" s="30"/>
      <c r="AP42" s="30"/>
      <c r="AQ42" s="30"/>
      <c r="AR42" s="30"/>
      <c r="AS42" s="612"/>
      <c r="AT42" s="612"/>
      <c r="AU42" s="613"/>
      <c r="AV42" s="613"/>
      <c r="AW42" s="613"/>
      <c r="AX42" s="613"/>
      <c r="AY42" s="613"/>
      <c r="AZ42" s="613"/>
      <c r="BA42" s="613"/>
      <c r="BB42" s="613"/>
      <c r="BC42" s="456"/>
      <c r="BD42" s="456"/>
      <c r="BE42" s="456"/>
      <c r="BF42" s="456"/>
      <c r="BG42" s="456"/>
      <c r="BH42" s="456"/>
      <c r="BI42" s="456"/>
      <c r="BJ42" s="456"/>
      <c r="BK42" s="456"/>
      <c r="BL42" s="456"/>
      <c r="BM42" s="456"/>
      <c r="BN42" s="456"/>
      <c r="BO42" s="456"/>
      <c r="BP42" s="456"/>
      <c r="BQ42" s="456"/>
      <c r="BR42" s="456"/>
      <c r="BS42" s="456"/>
      <c r="BT42" s="456"/>
    </row>
    <row r="43" spans="4:72" ht="18" customHeight="1">
      <c r="D43" s="29"/>
      <c r="E43" s="66"/>
      <c r="F43" s="66"/>
      <c r="G43" s="66"/>
      <c r="H43" s="66"/>
      <c r="I43" s="66"/>
      <c r="J43" s="66"/>
      <c r="K43" s="66"/>
      <c r="L43" s="66"/>
      <c r="M43" s="66"/>
      <c r="N43" s="66"/>
      <c r="O43" s="66"/>
      <c r="P43" s="66"/>
      <c r="Q43" s="66"/>
      <c r="R43" s="66"/>
      <c r="S43" s="66"/>
      <c r="T43" s="29"/>
      <c r="U43" s="29"/>
      <c r="V43" s="29"/>
      <c r="AL43" s="30"/>
      <c r="AM43" s="30"/>
      <c r="AN43" s="30"/>
      <c r="AO43" s="30"/>
      <c r="AP43" s="30"/>
      <c r="AQ43" s="30"/>
      <c r="AR43" s="30"/>
      <c r="AS43" s="612"/>
      <c r="AT43" s="612"/>
      <c r="AU43" s="617"/>
      <c r="AV43" s="617"/>
      <c r="AW43" s="617"/>
      <c r="AX43" s="617"/>
      <c r="AY43" s="617"/>
      <c r="AZ43" s="617"/>
      <c r="BA43" s="617"/>
      <c r="BB43" s="617"/>
      <c r="BC43" s="617"/>
      <c r="BD43" s="617"/>
      <c r="BE43" s="67"/>
      <c r="BF43" s="67"/>
      <c r="BG43" s="67"/>
      <c r="BH43" s="67"/>
      <c r="BI43" s="67"/>
      <c r="BJ43" s="67"/>
      <c r="BK43" s="67"/>
      <c r="BL43" s="67"/>
      <c r="BM43" s="67"/>
      <c r="BN43" s="67"/>
      <c r="BO43" s="67"/>
      <c r="BP43" s="67"/>
      <c r="BQ43" s="67"/>
      <c r="BR43" s="67"/>
      <c r="BS43" s="67"/>
      <c r="BT43" s="67"/>
    </row>
    <row r="44" spans="4:72" ht="18" customHeight="1">
      <c r="D44" s="29"/>
      <c r="E44" s="66"/>
      <c r="F44" s="66"/>
      <c r="G44" s="66"/>
      <c r="H44" s="66"/>
      <c r="I44" s="66"/>
      <c r="J44" s="66"/>
      <c r="K44" s="66"/>
      <c r="L44" s="66"/>
      <c r="M44" s="66"/>
      <c r="N44" s="66"/>
      <c r="O44" s="66"/>
      <c r="P44" s="66"/>
      <c r="Q44" s="66"/>
      <c r="R44" s="66"/>
      <c r="S44" s="66"/>
      <c r="T44" s="29"/>
      <c r="U44" s="29"/>
      <c r="V44" s="29"/>
      <c r="AL44" s="30"/>
      <c r="AM44" s="30"/>
      <c r="AN44" s="30"/>
      <c r="AO44" s="30"/>
      <c r="AP44" s="30"/>
      <c r="AQ44" s="30"/>
      <c r="AR44" s="30"/>
      <c r="AS44" s="612"/>
      <c r="AT44" s="612"/>
      <c r="AU44" s="613"/>
      <c r="AV44" s="613"/>
      <c r="AW44" s="613"/>
      <c r="AX44" s="613"/>
      <c r="AY44" s="613"/>
      <c r="AZ44" s="613"/>
      <c r="BA44" s="613"/>
      <c r="BB44" s="613"/>
      <c r="BC44" s="456"/>
      <c r="BD44" s="456"/>
      <c r="BE44" s="456"/>
      <c r="BF44" s="456"/>
      <c r="BG44" s="456"/>
      <c r="BH44" s="456"/>
      <c r="BI44" s="456"/>
      <c r="BJ44" s="456"/>
      <c r="BK44" s="463"/>
      <c r="BL44" s="463"/>
      <c r="BM44" s="463"/>
      <c r="BN44" s="463"/>
      <c r="BO44" s="463"/>
      <c r="BP44" s="463"/>
      <c r="BQ44" s="463"/>
      <c r="BR44" s="463"/>
      <c r="BS44" s="463"/>
      <c r="BT44" s="463"/>
    </row>
    <row r="45" spans="4:72" ht="18" customHeight="1">
      <c r="D45" s="29"/>
      <c r="E45" s="66"/>
      <c r="F45" s="66"/>
      <c r="G45" s="66"/>
      <c r="H45" s="66"/>
      <c r="I45" s="66"/>
      <c r="J45" s="66"/>
      <c r="K45" s="66"/>
      <c r="L45" s="66"/>
      <c r="M45" s="66"/>
      <c r="N45" s="66"/>
      <c r="O45" s="66"/>
      <c r="P45" s="66"/>
      <c r="Q45" s="66"/>
      <c r="R45" s="66"/>
      <c r="S45" s="66"/>
      <c r="T45" s="29"/>
      <c r="U45" s="29"/>
      <c r="V45" s="29"/>
      <c r="AL45" s="30"/>
      <c r="AM45" s="30"/>
      <c r="AN45" s="30"/>
      <c r="AO45" s="30"/>
      <c r="AP45" s="30"/>
      <c r="AQ45" s="30"/>
      <c r="AR45" s="30"/>
      <c r="AS45" s="612"/>
      <c r="AT45" s="612"/>
      <c r="AU45" s="613"/>
      <c r="AV45" s="613"/>
      <c r="AW45" s="613"/>
      <c r="AX45" s="613"/>
      <c r="AY45" s="613"/>
      <c r="AZ45" s="613"/>
      <c r="BA45" s="613"/>
      <c r="BB45" s="613"/>
      <c r="BC45" s="456"/>
      <c r="BD45" s="456"/>
      <c r="BE45" s="456"/>
      <c r="BF45" s="456"/>
      <c r="BG45" s="456"/>
      <c r="BH45" s="456"/>
      <c r="BI45" s="458"/>
      <c r="BJ45" s="458"/>
      <c r="BK45" s="463"/>
      <c r="BL45" s="463"/>
      <c r="BM45" s="463"/>
      <c r="BN45" s="463"/>
      <c r="BO45" s="463"/>
      <c r="BP45" s="463"/>
      <c r="BQ45" s="463"/>
      <c r="BR45" s="463"/>
      <c r="BS45" s="463"/>
      <c r="BT45" s="463"/>
    </row>
    <row r="46" spans="4:72" ht="18" customHeight="1">
      <c r="D46" s="29"/>
      <c r="E46" s="66"/>
      <c r="F46" s="66"/>
      <c r="G46" s="66"/>
      <c r="H46" s="66"/>
      <c r="I46" s="66"/>
      <c r="J46" s="66"/>
      <c r="K46" s="66"/>
      <c r="L46" s="66"/>
      <c r="M46" s="66"/>
      <c r="N46" s="66"/>
      <c r="O46" s="66"/>
      <c r="P46" s="66"/>
      <c r="Q46" s="66"/>
      <c r="R46" s="66"/>
      <c r="S46" s="66"/>
      <c r="T46" s="29"/>
      <c r="U46" s="29"/>
      <c r="V46" s="29"/>
      <c r="AL46" s="30"/>
      <c r="AM46" s="30"/>
      <c r="AN46" s="30"/>
      <c r="AO46" s="30"/>
      <c r="AP46" s="30"/>
      <c r="AQ46" s="30"/>
      <c r="AR46" s="30"/>
      <c r="AS46" s="612"/>
      <c r="AT46" s="612"/>
      <c r="AU46" s="613"/>
      <c r="AV46" s="613"/>
      <c r="AW46" s="613"/>
      <c r="AX46" s="613"/>
      <c r="AY46" s="613"/>
      <c r="AZ46" s="613"/>
      <c r="BA46" s="613"/>
      <c r="BB46" s="613"/>
      <c r="BC46" s="456"/>
      <c r="BD46" s="456"/>
      <c r="BE46" s="456"/>
      <c r="BF46" s="456"/>
      <c r="BG46" s="456"/>
      <c r="BH46" s="456"/>
      <c r="BI46" s="456"/>
      <c r="BJ46" s="456"/>
      <c r="BK46" s="463"/>
      <c r="BL46" s="463"/>
      <c r="BM46" s="463"/>
      <c r="BN46" s="463"/>
      <c r="BO46" s="463"/>
      <c r="BP46" s="463"/>
      <c r="BQ46" s="463"/>
      <c r="BR46" s="463"/>
      <c r="BS46" s="463"/>
      <c r="BT46" s="463"/>
    </row>
    <row r="47" spans="4:72" ht="18" customHeight="1">
      <c r="D47" s="29"/>
      <c r="E47" s="66"/>
      <c r="F47" s="66"/>
      <c r="G47" s="66"/>
      <c r="H47" s="66"/>
      <c r="I47" s="66"/>
      <c r="J47" s="66"/>
      <c r="K47" s="66"/>
      <c r="L47" s="66"/>
      <c r="M47" s="66"/>
      <c r="N47" s="66"/>
      <c r="O47" s="66"/>
      <c r="P47" s="66"/>
      <c r="Q47" s="66"/>
      <c r="R47" s="66"/>
      <c r="S47" s="66"/>
      <c r="T47" s="29"/>
      <c r="U47" s="29"/>
      <c r="V47" s="29"/>
      <c r="AL47" s="30"/>
      <c r="AM47" s="30"/>
      <c r="AN47" s="30"/>
      <c r="AO47" s="30"/>
      <c r="AP47" s="30"/>
      <c r="AQ47" s="30"/>
      <c r="AR47" s="30"/>
      <c r="AS47" s="612"/>
      <c r="AT47" s="612"/>
      <c r="AU47" s="613"/>
      <c r="AV47" s="613"/>
      <c r="AW47" s="613"/>
      <c r="AX47" s="613"/>
      <c r="AY47" s="613"/>
      <c r="AZ47" s="613"/>
      <c r="BA47" s="613"/>
      <c r="BB47" s="613"/>
      <c r="BC47" s="456"/>
      <c r="BD47" s="456"/>
      <c r="BE47" s="456"/>
      <c r="BF47" s="456"/>
      <c r="BG47" s="456"/>
      <c r="BH47" s="456"/>
      <c r="BI47" s="458"/>
      <c r="BJ47" s="458"/>
      <c r="BK47" s="463"/>
      <c r="BL47" s="463"/>
      <c r="BM47" s="463"/>
      <c r="BN47" s="463"/>
      <c r="BO47" s="463"/>
      <c r="BP47" s="463"/>
      <c r="BQ47" s="463"/>
      <c r="BR47" s="463"/>
      <c r="BS47" s="463"/>
      <c r="BT47" s="463"/>
    </row>
    <row r="48" spans="4:72" ht="18" customHeight="1">
      <c r="D48" s="29"/>
      <c r="E48" s="66"/>
      <c r="F48" s="66"/>
      <c r="G48" s="66"/>
      <c r="H48" s="66"/>
      <c r="I48" s="66"/>
      <c r="J48" s="66"/>
      <c r="K48" s="66"/>
      <c r="L48" s="66"/>
      <c r="M48" s="66"/>
      <c r="N48" s="66"/>
      <c r="O48" s="66"/>
      <c r="P48" s="66"/>
      <c r="Q48" s="66"/>
      <c r="R48" s="66"/>
      <c r="S48" s="66"/>
      <c r="T48" s="29"/>
      <c r="U48" s="29"/>
      <c r="V48" s="29"/>
      <c r="AL48" s="30"/>
      <c r="AM48" s="30"/>
      <c r="AN48" s="30"/>
      <c r="AO48" s="30"/>
      <c r="AP48" s="30"/>
      <c r="AQ48" s="30"/>
      <c r="AR48" s="30"/>
      <c r="AS48" s="612"/>
      <c r="AT48" s="612"/>
      <c r="AU48" s="613"/>
      <c r="AV48" s="613"/>
      <c r="AW48" s="613"/>
      <c r="AX48" s="613"/>
      <c r="AY48" s="613"/>
      <c r="AZ48" s="613"/>
      <c r="BA48" s="613"/>
      <c r="BB48" s="613"/>
      <c r="BC48" s="456"/>
      <c r="BD48" s="456"/>
      <c r="BE48" s="456"/>
      <c r="BF48" s="456"/>
      <c r="BG48" s="456"/>
      <c r="BH48" s="456"/>
      <c r="BI48" s="458"/>
      <c r="BJ48" s="458"/>
      <c r="BK48" s="463"/>
      <c r="BL48" s="463"/>
      <c r="BM48" s="463"/>
      <c r="BN48" s="463"/>
      <c r="BO48" s="463"/>
      <c r="BP48" s="463"/>
      <c r="BQ48" s="463"/>
      <c r="BR48" s="463"/>
      <c r="BS48" s="463"/>
      <c r="BT48" s="463"/>
    </row>
    <row r="49" spans="4:72" ht="18" customHeight="1">
      <c r="D49" s="29"/>
      <c r="E49" s="66"/>
      <c r="F49" s="66"/>
      <c r="G49" s="66"/>
      <c r="H49" s="66"/>
      <c r="I49" s="66"/>
      <c r="J49" s="66"/>
      <c r="K49" s="66"/>
      <c r="L49" s="66"/>
      <c r="M49" s="66"/>
      <c r="N49" s="66"/>
      <c r="O49" s="66"/>
      <c r="P49" s="66"/>
      <c r="Q49" s="66"/>
      <c r="R49" s="66"/>
      <c r="S49" s="66"/>
      <c r="T49" s="29"/>
      <c r="U49" s="29"/>
      <c r="V49" s="29"/>
      <c r="AL49" s="30"/>
      <c r="AM49" s="30"/>
      <c r="AN49" s="30"/>
      <c r="AO49" s="30"/>
      <c r="AP49" s="30"/>
      <c r="AQ49" s="30"/>
      <c r="AR49" s="30"/>
      <c r="AS49" s="612"/>
      <c r="AT49" s="612"/>
      <c r="AU49" s="616"/>
      <c r="AV49" s="616"/>
      <c r="AW49" s="616"/>
      <c r="AX49" s="616"/>
      <c r="AY49" s="616"/>
      <c r="AZ49" s="616"/>
      <c r="BA49" s="616"/>
      <c r="BB49" s="616"/>
      <c r="BC49" s="466"/>
      <c r="BD49" s="466"/>
      <c r="BE49" s="466"/>
      <c r="BF49" s="466"/>
      <c r="BG49" s="466"/>
      <c r="BH49" s="466"/>
      <c r="BI49" s="466"/>
      <c r="BJ49" s="466"/>
      <c r="BK49" s="456"/>
      <c r="BL49" s="456"/>
      <c r="BM49" s="456"/>
      <c r="BN49" s="456"/>
      <c r="BO49" s="456"/>
      <c r="BP49" s="456"/>
      <c r="BQ49" s="456"/>
      <c r="BR49" s="456"/>
      <c r="BS49" s="456"/>
      <c r="BT49" s="456"/>
    </row>
    <row r="50" spans="4:72" ht="18" customHeight="1">
      <c r="D50" s="29"/>
      <c r="E50" s="29"/>
      <c r="F50" s="29"/>
      <c r="G50" s="29"/>
      <c r="H50" s="29"/>
      <c r="I50" s="29"/>
      <c r="J50" s="29"/>
      <c r="K50" s="29"/>
      <c r="L50" s="29"/>
      <c r="M50" s="29"/>
      <c r="N50" s="29"/>
      <c r="O50" s="29"/>
      <c r="P50" s="29"/>
      <c r="Q50" s="29"/>
      <c r="R50" s="29"/>
      <c r="S50" s="29"/>
      <c r="T50" s="29"/>
      <c r="U50" s="29"/>
      <c r="V50" s="29"/>
      <c r="AL50" s="30"/>
      <c r="AM50" s="30"/>
      <c r="AN50" s="30"/>
      <c r="AO50" s="30"/>
      <c r="AP50" s="30"/>
      <c r="AQ50" s="30"/>
      <c r="AR50" s="30"/>
      <c r="AS50" s="612"/>
      <c r="AT50" s="612"/>
      <c r="AU50" s="613"/>
      <c r="AV50" s="613"/>
      <c r="AW50" s="613"/>
      <c r="AX50" s="613"/>
      <c r="AY50" s="613"/>
      <c r="AZ50" s="613"/>
      <c r="BA50" s="613"/>
      <c r="BB50" s="613"/>
      <c r="BC50" s="456"/>
      <c r="BD50" s="456"/>
      <c r="BE50" s="456"/>
      <c r="BF50" s="456"/>
      <c r="BG50" s="456"/>
      <c r="BH50" s="456"/>
      <c r="BI50" s="456"/>
      <c r="BJ50" s="456"/>
      <c r="BK50" s="456"/>
      <c r="BL50" s="456"/>
      <c r="BM50" s="456"/>
      <c r="BN50" s="456"/>
      <c r="BO50" s="456"/>
      <c r="BP50" s="456"/>
      <c r="BQ50" s="456"/>
      <c r="BR50" s="456"/>
      <c r="BS50" s="456"/>
      <c r="BT50" s="456"/>
    </row>
    <row r="51" spans="4:72" ht="18" customHeight="1">
      <c r="D51" s="29"/>
      <c r="E51" s="29"/>
      <c r="F51" s="29"/>
      <c r="G51" s="29"/>
      <c r="H51" s="29"/>
      <c r="I51" s="29"/>
      <c r="J51" s="29"/>
      <c r="K51" s="29"/>
      <c r="L51" s="29"/>
      <c r="M51" s="29"/>
      <c r="N51" s="29"/>
      <c r="O51" s="29"/>
      <c r="P51" s="29"/>
      <c r="Q51" s="29"/>
      <c r="R51" s="29"/>
      <c r="S51" s="29"/>
      <c r="T51" s="29"/>
      <c r="U51" s="29"/>
      <c r="V51" s="29"/>
      <c r="AL51" s="30"/>
      <c r="AM51" s="30"/>
      <c r="AN51" s="30"/>
      <c r="AO51" s="30"/>
      <c r="AP51" s="30"/>
      <c r="AQ51" s="30"/>
      <c r="AR51" s="30"/>
      <c r="AS51" s="612"/>
      <c r="AT51" s="612"/>
      <c r="AU51" s="618"/>
      <c r="AV51" s="618"/>
      <c r="AW51" s="618"/>
      <c r="AX51" s="618"/>
      <c r="AY51" s="618"/>
      <c r="AZ51" s="618"/>
      <c r="BA51" s="618"/>
      <c r="BB51" s="618"/>
      <c r="BC51" s="618"/>
      <c r="BD51" s="618"/>
      <c r="BE51" s="618"/>
      <c r="BF51" s="618"/>
      <c r="BG51" s="618"/>
      <c r="BH51" s="618"/>
      <c r="BI51" s="618"/>
      <c r="BJ51" s="618"/>
      <c r="BK51" s="618"/>
      <c r="BL51" s="618"/>
      <c r="BM51" s="618"/>
      <c r="BN51" s="618"/>
      <c r="BO51" s="618"/>
      <c r="BP51" s="618"/>
      <c r="BQ51" s="618"/>
      <c r="BR51" s="618"/>
      <c r="BS51" s="618"/>
      <c r="BT51" s="618"/>
    </row>
    <row r="52" spans="4:72" ht="18" customHeight="1">
      <c r="AL52" s="30"/>
      <c r="AM52" s="30"/>
      <c r="AN52" s="30"/>
      <c r="AO52" s="30"/>
      <c r="AP52" s="30"/>
      <c r="AQ52" s="30"/>
      <c r="AR52" s="30"/>
      <c r="AS52" s="612"/>
      <c r="AT52" s="612"/>
      <c r="AU52" s="613"/>
      <c r="AV52" s="613"/>
      <c r="AW52" s="613"/>
      <c r="AX52" s="613"/>
      <c r="AY52" s="613"/>
      <c r="AZ52" s="613"/>
      <c r="BA52" s="613"/>
      <c r="BB52" s="613"/>
      <c r="BC52" s="456"/>
      <c r="BD52" s="456"/>
      <c r="BE52" s="456"/>
      <c r="BF52" s="456"/>
      <c r="BG52" s="456"/>
      <c r="BH52" s="456"/>
      <c r="BI52" s="456"/>
      <c r="BJ52" s="456"/>
      <c r="BK52" s="456"/>
      <c r="BL52" s="456"/>
      <c r="BM52" s="456"/>
      <c r="BN52" s="456"/>
      <c r="BO52" s="456"/>
      <c r="BP52" s="456"/>
      <c r="BQ52" s="456"/>
      <c r="BR52" s="456"/>
      <c r="BS52" s="456"/>
      <c r="BT52" s="456"/>
    </row>
    <row r="53" spans="4:72" ht="18" customHeight="1">
      <c r="AL53" s="30"/>
      <c r="AM53" s="30"/>
      <c r="AN53" s="30"/>
      <c r="AO53" s="30"/>
      <c r="AP53" s="30"/>
      <c r="AQ53" s="30"/>
      <c r="AR53" s="30"/>
      <c r="AS53" s="612"/>
      <c r="AT53" s="612"/>
      <c r="AU53" s="613"/>
      <c r="AV53" s="613"/>
      <c r="AW53" s="613"/>
      <c r="AX53" s="613"/>
      <c r="AY53" s="613"/>
      <c r="AZ53" s="613"/>
      <c r="BA53" s="613"/>
      <c r="BB53" s="613"/>
      <c r="BC53" s="456"/>
      <c r="BD53" s="456"/>
      <c r="BE53" s="456"/>
      <c r="BF53" s="456"/>
      <c r="BG53" s="456"/>
      <c r="BH53" s="456"/>
      <c r="BI53" s="456"/>
      <c r="BJ53" s="456"/>
      <c r="BK53" s="460"/>
      <c r="BL53" s="460"/>
      <c r="BM53" s="460"/>
      <c r="BN53" s="460"/>
      <c r="BO53" s="460"/>
      <c r="BP53" s="460"/>
      <c r="BQ53" s="460"/>
      <c r="BR53" s="460"/>
      <c r="BS53" s="460"/>
      <c r="BT53" s="460"/>
    </row>
    <row r="54" spans="4:72" ht="18" customHeight="1">
      <c r="AL54" s="30"/>
      <c r="AM54" s="30"/>
      <c r="AN54" s="30"/>
      <c r="AO54" s="30"/>
      <c r="AP54" s="30"/>
      <c r="AQ54" s="30"/>
      <c r="AR54" s="30"/>
      <c r="AS54" s="612"/>
      <c r="AT54" s="612"/>
      <c r="AU54" s="613"/>
      <c r="AV54" s="613"/>
      <c r="AW54" s="613"/>
      <c r="AX54" s="613"/>
      <c r="AY54" s="613"/>
      <c r="AZ54" s="613"/>
      <c r="BA54" s="613"/>
      <c r="BB54" s="613"/>
      <c r="BC54" s="456"/>
      <c r="BD54" s="456"/>
      <c r="BE54" s="456"/>
      <c r="BF54" s="456"/>
      <c r="BG54" s="456"/>
      <c r="BH54" s="456"/>
      <c r="BI54" s="456"/>
      <c r="BJ54" s="456"/>
      <c r="BK54" s="456"/>
      <c r="BL54" s="456"/>
      <c r="BM54" s="456"/>
      <c r="BN54" s="456"/>
      <c r="BO54" s="456"/>
      <c r="BP54" s="456"/>
      <c r="BQ54" s="456"/>
      <c r="BR54" s="456"/>
      <c r="BS54" s="456"/>
      <c r="BT54" s="456"/>
    </row>
    <row r="55" spans="4:72" ht="18" customHeight="1">
      <c r="AL55" s="30"/>
      <c r="AM55" s="30"/>
      <c r="AN55" s="30"/>
      <c r="AO55" s="30"/>
      <c r="AP55" s="30"/>
      <c r="AQ55" s="30"/>
      <c r="AR55" s="30"/>
      <c r="AS55" s="612"/>
      <c r="AT55" s="612"/>
      <c r="AU55" s="619"/>
      <c r="AV55" s="619"/>
      <c r="AW55" s="619"/>
      <c r="AX55" s="619"/>
      <c r="AY55" s="619"/>
      <c r="AZ55" s="619"/>
      <c r="BA55" s="619"/>
      <c r="BB55" s="619"/>
      <c r="BC55" s="619"/>
      <c r="BD55" s="619"/>
      <c r="BE55" s="67"/>
      <c r="BF55" s="67"/>
      <c r="BG55" s="67"/>
      <c r="BH55" s="67"/>
      <c r="BI55" s="67"/>
      <c r="BJ55" s="67"/>
      <c r="BK55" s="67"/>
      <c r="BL55" s="67"/>
      <c r="BM55" s="67"/>
      <c r="BN55" s="67"/>
      <c r="BO55" s="67"/>
      <c r="BP55" s="67"/>
      <c r="BQ55" s="67"/>
      <c r="BR55" s="67"/>
      <c r="BS55" s="67"/>
      <c r="BT55" s="67"/>
    </row>
    <row r="56" spans="4:72" ht="18" customHeight="1">
      <c r="AL56" s="30"/>
      <c r="AM56" s="30"/>
      <c r="AN56" s="30"/>
      <c r="AO56" s="30"/>
      <c r="AP56" s="30"/>
      <c r="AQ56" s="30"/>
      <c r="AR56" s="30"/>
      <c r="AS56" s="612"/>
      <c r="AT56" s="612"/>
      <c r="AU56" s="613"/>
      <c r="AV56" s="613"/>
      <c r="AW56" s="613"/>
      <c r="AX56" s="613"/>
      <c r="AY56" s="613"/>
      <c r="AZ56" s="613"/>
      <c r="BA56" s="613"/>
      <c r="BB56" s="613"/>
      <c r="BC56" s="456"/>
      <c r="BD56" s="456"/>
      <c r="BE56" s="456"/>
      <c r="BF56" s="456"/>
      <c r="BG56" s="456"/>
      <c r="BH56" s="456"/>
      <c r="BI56" s="456"/>
      <c r="BJ56" s="456"/>
      <c r="BK56" s="463"/>
      <c r="BL56" s="463"/>
      <c r="BM56" s="463"/>
      <c r="BN56" s="463"/>
      <c r="BO56" s="463"/>
      <c r="BP56" s="463"/>
      <c r="BQ56" s="463"/>
      <c r="BR56" s="463"/>
      <c r="BS56" s="463"/>
      <c r="BT56" s="463"/>
    </row>
    <row r="57" spans="4:72" ht="18" customHeight="1">
      <c r="AL57" s="30"/>
      <c r="AM57" s="30"/>
      <c r="AN57" s="30"/>
      <c r="AO57" s="30"/>
      <c r="AP57" s="30"/>
      <c r="AQ57" s="30"/>
      <c r="AR57" s="30"/>
      <c r="AS57" s="612"/>
      <c r="AT57" s="612"/>
      <c r="AU57" s="613"/>
      <c r="AV57" s="613"/>
      <c r="AW57" s="613"/>
      <c r="AX57" s="613"/>
      <c r="AY57" s="613"/>
      <c r="AZ57" s="613"/>
      <c r="BA57" s="613"/>
      <c r="BB57" s="613"/>
      <c r="BC57" s="456"/>
      <c r="BD57" s="456"/>
      <c r="BE57" s="456"/>
      <c r="BF57" s="456"/>
      <c r="BG57" s="456"/>
      <c r="BH57" s="456"/>
      <c r="BI57" s="458"/>
      <c r="BJ57" s="458"/>
      <c r="BK57" s="463"/>
      <c r="BL57" s="463"/>
      <c r="BM57" s="463"/>
      <c r="BN57" s="463"/>
      <c r="BO57" s="463"/>
      <c r="BP57" s="463"/>
      <c r="BQ57" s="463"/>
      <c r="BR57" s="463"/>
      <c r="BS57" s="463"/>
      <c r="BT57" s="463"/>
    </row>
    <row r="58" spans="4:72" ht="18" customHeight="1">
      <c r="AL58" s="30"/>
      <c r="AM58" s="30"/>
      <c r="AN58" s="30"/>
      <c r="AO58" s="30"/>
      <c r="AP58" s="30"/>
      <c r="AQ58" s="30"/>
      <c r="AR58" s="30"/>
      <c r="AS58" s="612"/>
      <c r="AT58" s="612"/>
      <c r="AU58" s="613"/>
      <c r="AV58" s="613"/>
      <c r="AW58" s="613"/>
      <c r="AX58" s="613"/>
      <c r="AY58" s="613"/>
      <c r="AZ58" s="613"/>
      <c r="BA58" s="613"/>
      <c r="BB58" s="613"/>
      <c r="BC58" s="456"/>
      <c r="BD58" s="456"/>
      <c r="BE58" s="456"/>
      <c r="BF58" s="456"/>
      <c r="BG58" s="456"/>
      <c r="BH58" s="456"/>
      <c r="BI58" s="456"/>
      <c r="BJ58" s="456"/>
      <c r="BK58" s="463"/>
      <c r="BL58" s="463"/>
      <c r="BM58" s="463"/>
      <c r="BN58" s="463"/>
      <c r="BO58" s="463"/>
      <c r="BP58" s="463"/>
      <c r="BQ58" s="463"/>
      <c r="BR58" s="463"/>
      <c r="BS58" s="463"/>
      <c r="BT58" s="463"/>
    </row>
    <row r="59" spans="4:72" ht="18" customHeight="1">
      <c r="AL59" s="30"/>
      <c r="AM59" s="30"/>
      <c r="AN59" s="30"/>
      <c r="AO59" s="30"/>
      <c r="AP59" s="30"/>
      <c r="AQ59" s="30"/>
      <c r="AR59" s="30"/>
      <c r="AS59" s="612"/>
      <c r="AT59" s="612"/>
      <c r="AU59" s="613"/>
      <c r="AV59" s="613"/>
      <c r="AW59" s="613"/>
      <c r="AX59" s="613"/>
      <c r="AY59" s="613"/>
      <c r="AZ59" s="613"/>
      <c r="BA59" s="613"/>
      <c r="BB59" s="613"/>
      <c r="BC59" s="456"/>
      <c r="BD59" s="456"/>
      <c r="BE59" s="456"/>
      <c r="BF59" s="456"/>
      <c r="BG59" s="456"/>
      <c r="BH59" s="456"/>
      <c r="BI59" s="458"/>
      <c r="BJ59" s="458"/>
      <c r="BK59" s="463"/>
      <c r="BL59" s="463"/>
      <c r="BM59" s="463"/>
      <c r="BN59" s="463"/>
      <c r="BO59" s="463"/>
      <c r="BP59" s="463"/>
      <c r="BQ59" s="463"/>
      <c r="BR59" s="463"/>
      <c r="BS59" s="463"/>
      <c r="BT59" s="463"/>
    </row>
    <row r="60" spans="4:72" ht="18" customHeight="1">
      <c r="AL60" s="30"/>
      <c r="AM60" s="30"/>
      <c r="AN60" s="30"/>
      <c r="AO60" s="30"/>
      <c r="AP60" s="30"/>
      <c r="AQ60" s="30"/>
      <c r="AR60" s="30"/>
      <c r="AS60" s="612"/>
      <c r="AT60" s="612"/>
      <c r="AU60" s="613"/>
      <c r="AV60" s="613"/>
      <c r="AW60" s="613"/>
      <c r="AX60" s="613"/>
      <c r="AY60" s="613"/>
      <c r="AZ60" s="613"/>
      <c r="BA60" s="613"/>
      <c r="BB60" s="613"/>
      <c r="BC60" s="456"/>
      <c r="BD60" s="456"/>
      <c r="BE60" s="456"/>
      <c r="BF60" s="456"/>
      <c r="BG60" s="456"/>
      <c r="BH60" s="456"/>
      <c r="BI60" s="458"/>
      <c r="BJ60" s="458"/>
      <c r="BK60" s="463"/>
      <c r="BL60" s="463"/>
      <c r="BM60" s="463"/>
      <c r="BN60" s="463"/>
      <c r="BO60" s="463"/>
      <c r="BP60" s="463"/>
      <c r="BQ60" s="463"/>
      <c r="BR60" s="463"/>
      <c r="BS60" s="463"/>
      <c r="BT60" s="463"/>
    </row>
    <row r="61" spans="4:72" ht="18" customHeight="1">
      <c r="AL61" s="30"/>
      <c r="AM61" s="30"/>
      <c r="AN61" s="30"/>
      <c r="AO61" s="30"/>
      <c r="AP61" s="30"/>
      <c r="AQ61" s="30"/>
      <c r="AR61" s="30"/>
      <c r="AS61" s="612"/>
      <c r="AT61" s="612"/>
      <c r="AU61" s="616"/>
      <c r="AV61" s="616"/>
      <c r="AW61" s="616"/>
      <c r="AX61" s="616"/>
      <c r="AY61" s="616"/>
      <c r="AZ61" s="616"/>
      <c r="BA61" s="616"/>
      <c r="BB61" s="616"/>
      <c r="BC61" s="466"/>
      <c r="BD61" s="466"/>
      <c r="BE61" s="466"/>
      <c r="BF61" s="466"/>
      <c r="BG61" s="466"/>
      <c r="BH61" s="466"/>
      <c r="BI61" s="466"/>
      <c r="BJ61" s="466"/>
      <c r="BK61" s="462"/>
      <c r="BL61" s="462"/>
      <c r="BM61" s="462"/>
      <c r="BN61" s="462"/>
      <c r="BO61" s="462"/>
      <c r="BP61" s="462"/>
      <c r="BQ61" s="462"/>
      <c r="BR61" s="462"/>
      <c r="BS61" s="462"/>
      <c r="BT61" s="462"/>
    </row>
    <row r="62" spans="4:72" ht="18" customHeight="1">
      <c r="AL62" s="30"/>
      <c r="AM62" s="30"/>
      <c r="AN62" s="30"/>
      <c r="AO62" s="30"/>
      <c r="AP62" s="30"/>
      <c r="AQ62" s="30"/>
      <c r="AR62" s="30"/>
      <c r="AS62" s="612"/>
      <c r="AT62" s="612"/>
      <c r="AU62" s="613"/>
      <c r="AV62" s="613"/>
      <c r="AW62" s="613"/>
      <c r="AX62" s="613"/>
      <c r="AY62" s="613"/>
      <c r="AZ62" s="613"/>
      <c r="BA62" s="613"/>
      <c r="BB62" s="613"/>
      <c r="BC62" s="456"/>
      <c r="BD62" s="456"/>
      <c r="BE62" s="456"/>
      <c r="BF62" s="456"/>
      <c r="BG62" s="456"/>
      <c r="BH62" s="456"/>
      <c r="BI62" s="458"/>
      <c r="BJ62" s="458"/>
      <c r="BK62" s="462"/>
      <c r="BL62" s="462"/>
      <c r="BM62" s="462"/>
      <c r="BN62" s="462"/>
      <c r="BO62" s="462"/>
      <c r="BP62" s="462"/>
      <c r="BQ62" s="462"/>
      <c r="BR62" s="462"/>
      <c r="BS62" s="462"/>
      <c r="BT62" s="462"/>
    </row>
    <row r="63" spans="4:72" ht="18" customHeight="1">
      <c r="AL63" s="30"/>
      <c r="AM63" s="30"/>
      <c r="AN63" s="30"/>
      <c r="AO63" s="30"/>
      <c r="AP63" s="30"/>
      <c r="AQ63" s="30"/>
      <c r="AR63" s="30"/>
      <c r="AS63" s="612"/>
      <c r="AT63" s="612"/>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row>
    <row r="64" spans="4:72" ht="18" customHeight="1">
      <c r="AL64" s="30"/>
      <c r="AM64" s="30"/>
      <c r="AN64" s="30"/>
      <c r="AO64" s="30"/>
      <c r="AP64" s="30"/>
      <c r="AQ64" s="30"/>
      <c r="AR64" s="30"/>
      <c r="AS64" s="612"/>
      <c r="AT64" s="612"/>
      <c r="AU64" s="613"/>
      <c r="AV64" s="613"/>
      <c r="AW64" s="613"/>
      <c r="AX64" s="613"/>
      <c r="AY64" s="613"/>
      <c r="AZ64" s="613"/>
      <c r="BA64" s="613"/>
      <c r="BB64" s="613"/>
      <c r="BC64" s="456"/>
      <c r="BD64" s="456"/>
      <c r="BE64" s="456"/>
      <c r="BF64" s="456"/>
      <c r="BG64" s="456"/>
      <c r="BH64" s="456"/>
      <c r="BI64" s="456"/>
      <c r="BJ64" s="456"/>
      <c r="BK64" s="456"/>
      <c r="BL64" s="456"/>
      <c r="BM64" s="456"/>
      <c r="BN64" s="456"/>
      <c r="BO64" s="456"/>
      <c r="BP64" s="456"/>
      <c r="BQ64" s="456"/>
      <c r="BR64" s="456"/>
      <c r="BS64" s="456"/>
      <c r="BT64" s="456"/>
    </row>
    <row r="65" spans="38:72" ht="18" customHeight="1">
      <c r="AL65" s="30"/>
      <c r="AM65" s="30"/>
      <c r="AN65" s="30"/>
      <c r="AO65" s="30"/>
      <c r="AP65" s="30"/>
      <c r="AQ65" s="30"/>
      <c r="AR65" s="30"/>
      <c r="AS65" s="612"/>
      <c r="AT65" s="612"/>
      <c r="AU65" s="613"/>
      <c r="AV65" s="613"/>
      <c r="AW65" s="613"/>
      <c r="AX65" s="613"/>
      <c r="AY65" s="613"/>
      <c r="AZ65" s="613"/>
      <c r="BA65" s="613"/>
      <c r="BB65" s="613"/>
      <c r="BC65" s="456"/>
      <c r="BD65" s="456"/>
      <c r="BE65" s="456"/>
      <c r="BF65" s="456"/>
      <c r="BG65" s="456"/>
      <c r="BH65" s="456"/>
      <c r="BI65" s="456"/>
      <c r="BJ65" s="456"/>
      <c r="BK65" s="460"/>
      <c r="BL65" s="460"/>
      <c r="BM65" s="460"/>
      <c r="BN65" s="460"/>
      <c r="BO65" s="460"/>
      <c r="BP65" s="460"/>
      <c r="BQ65" s="460"/>
      <c r="BR65" s="460"/>
      <c r="BS65" s="460"/>
      <c r="BT65" s="460"/>
    </row>
    <row r="66" spans="38:72" ht="18" customHeight="1">
      <c r="AL66" s="30"/>
      <c r="AM66" s="30"/>
      <c r="AN66" s="30"/>
      <c r="AO66" s="30"/>
      <c r="AP66" s="30"/>
      <c r="AQ66" s="30"/>
      <c r="AR66" s="30"/>
      <c r="AS66" s="612"/>
      <c r="AT66" s="612"/>
      <c r="AU66" s="613"/>
      <c r="AV66" s="613"/>
      <c r="AW66" s="613"/>
      <c r="AX66" s="613"/>
      <c r="AY66" s="613"/>
      <c r="AZ66" s="613"/>
      <c r="BA66" s="613"/>
      <c r="BB66" s="613"/>
      <c r="BC66" s="456"/>
      <c r="BD66" s="456"/>
      <c r="BE66" s="456"/>
      <c r="BF66" s="456"/>
      <c r="BG66" s="456"/>
      <c r="BH66" s="456"/>
      <c r="BI66" s="456"/>
      <c r="BJ66" s="456"/>
      <c r="BK66" s="456"/>
      <c r="BL66" s="456"/>
      <c r="BM66" s="456"/>
      <c r="BN66" s="456"/>
      <c r="BO66" s="456"/>
      <c r="BP66" s="456"/>
      <c r="BQ66" s="456"/>
      <c r="BR66" s="456"/>
      <c r="BS66" s="456"/>
      <c r="BT66" s="456"/>
    </row>
    <row r="67" spans="38:72" ht="18" customHeight="1">
      <c r="AL67" s="30"/>
      <c r="AM67" s="30"/>
      <c r="AN67" s="30"/>
      <c r="AO67" s="30"/>
      <c r="AP67" s="30"/>
      <c r="AQ67" s="30"/>
      <c r="AR67" s="30"/>
      <c r="AS67" s="612"/>
      <c r="AT67" s="612"/>
      <c r="AU67" s="617"/>
      <c r="AV67" s="617"/>
      <c r="AW67" s="617"/>
      <c r="AX67" s="617"/>
      <c r="AY67" s="617"/>
      <c r="AZ67" s="617"/>
      <c r="BA67" s="617"/>
      <c r="BB67" s="617"/>
      <c r="BC67" s="617"/>
      <c r="BD67" s="617"/>
      <c r="BE67" s="67"/>
      <c r="BF67" s="67"/>
      <c r="BG67" s="67"/>
      <c r="BH67" s="67"/>
      <c r="BI67" s="67"/>
      <c r="BJ67" s="67"/>
      <c r="BK67" s="67"/>
      <c r="BL67" s="67"/>
      <c r="BM67" s="67"/>
      <c r="BN67" s="67"/>
      <c r="BO67" s="67"/>
      <c r="BP67" s="67"/>
      <c r="BQ67" s="67"/>
      <c r="BR67" s="67"/>
      <c r="BS67" s="67"/>
      <c r="BT67" s="67"/>
    </row>
    <row r="68" spans="38:72" ht="18" customHeight="1">
      <c r="AL68" s="30"/>
      <c r="AM68" s="30"/>
      <c r="AN68" s="30"/>
      <c r="AO68" s="30"/>
      <c r="AP68" s="30"/>
      <c r="AQ68" s="30"/>
      <c r="AR68" s="30"/>
      <c r="AS68" s="612"/>
      <c r="AT68" s="612"/>
      <c r="AU68" s="613"/>
      <c r="AV68" s="613"/>
      <c r="AW68" s="613"/>
      <c r="AX68" s="613"/>
      <c r="AY68" s="613"/>
      <c r="AZ68" s="613"/>
      <c r="BA68" s="613"/>
      <c r="BB68" s="613"/>
      <c r="BC68" s="456"/>
      <c r="BD68" s="456"/>
      <c r="BE68" s="456"/>
      <c r="BF68" s="456"/>
      <c r="BG68" s="456"/>
      <c r="BH68" s="456"/>
      <c r="BI68" s="456"/>
      <c r="BJ68" s="456"/>
      <c r="BK68" s="463"/>
      <c r="BL68" s="463"/>
      <c r="BM68" s="463"/>
      <c r="BN68" s="463"/>
      <c r="BO68" s="463"/>
      <c r="BP68" s="463"/>
      <c r="BQ68" s="463"/>
      <c r="BR68" s="463"/>
      <c r="BS68" s="463"/>
      <c r="BT68" s="463"/>
    </row>
    <row r="69" spans="38:72" ht="18" customHeight="1">
      <c r="AL69" s="30"/>
      <c r="AM69" s="30"/>
      <c r="AN69" s="30"/>
      <c r="AO69" s="30"/>
      <c r="AP69" s="30"/>
      <c r="AQ69" s="30"/>
      <c r="AR69" s="30"/>
      <c r="AS69" s="612"/>
      <c r="AT69" s="612"/>
      <c r="AU69" s="613"/>
      <c r="AV69" s="613"/>
      <c r="AW69" s="613"/>
      <c r="AX69" s="613"/>
      <c r="AY69" s="613"/>
      <c r="AZ69" s="613"/>
      <c r="BA69" s="613"/>
      <c r="BB69" s="613"/>
      <c r="BC69" s="456"/>
      <c r="BD69" s="456"/>
      <c r="BE69" s="456"/>
      <c r="BF69" s="456"/>
      <c r="BG69" s="456"/>
      <c r="BH69" s="456"/>
      <c r="BI69" s="458"/>
      <c r="BJ69" s="458"/>
      <c r="BK69" s="463"/>
      <c r="BL69" s="463"/>
      <c r="BM69" s="463"/>
      <c r="BN69" s="463"/>
      <c r="BO69" s="463"/>
      <c r="BP69" s="463"/>
      <c r="BQ69" s="463"/>
      <c r="BR69" s="463"/>
      <c r="BS69" s="463"/>
      <c r="BT69" s="463"/>
    </row>
    <row r="70" spans="38:72" ht="18" customHeight="1">
      <c r="AL70" s="30"/>
      <c r="AM70" s="30"/>
      <c r="AN70" s="30"/>
      <c r="AO70" s="30"/>
      <c r="AP70" s="30"/>
      <c r="AQ70" s="30"/>
      <c r="AR70" s="30"/>
      <c r="AS70" s="612"/>
      <c r="AT70" s="612"/>
      <c r="AU70" s="613"/>
      <c r="AV70" s="613"/>
      <c r="AW70" s="613"/>
      <c r="AX70" s="613"/>
      <c r="AY70" s="613"/>
      <c r="AZ70" s="613"/>
      <c r="BA70" s="613"/>
      <c r="BB70" s="613"/>
      <c r="BC70" s="456"/>
      <c r="BD70" s="456"/>
      <c r="BE70" s="456"/>
      <c r="BF70" s="456"/>
      <c r="BG70" s="456"/>
      <c r="BH70" s="456"/>
      <c r="BI70" s="456"/>
      <c r="BJ70" s="456"/>
      <c r="BK70" s="463"/>
      <c r="BL70" s="463"/>
      <c r="BM70" s="463"/>
      <c r="BN70" s="463"/>
      <c r="BO70" s="463"/>
      <c r="BP70" s="463"/>
      <c r="BQ70" s="463"/>
      <c r="BR70" s="463"/>
      <c r="BS70" s="463"/>
      <c r="BT70" s="463"/>
    </row>
    <row r="71" spans="38:72" ht="18" customHeight="1">
      <c r="AL71" s="30"/>
      <c r="AM71" s="30"/>
      <c r="AN71" s="30"/>
      <c r="AO71" s="30"/>
      <c r="AP71" s="30"/>
      <c r="AQ71" s="30"/>
      <c r="AR71" s="30"/>
      <c r="AS71" s="612"/>
      <c r="AT71" s="612"/>
      <c r="AU71" s="613"/>
      <c r="AV71" s="613"/>
      <c r="AW71" s="613"/>
      <c r="AX71" s="613"/>
      <c r="AY71" s="613"/>
      <c r="AZ71" s="613"/>
      <c r="BA71" s="613"/>
      <c r="BB71" s="613"/>
      <c r="BC71" s="456"/>
      <c r="BD71" s="456"/>
      <c r="BE71" s="456"/>
      <c r="BF71" s="456"/>
      <c r="BG71" s="456"/>
      <c r="BH71" s="456"/>
      <c r="BI71" s="458"/>
      <c r="BJ71" s="458"/>
      <c r="BK71" s="463"/>
      <c r="BL71" s="463"/>
      <c r="BM71" s="463"/>
      <c r="BN71" s="463"/>
      <c r="BO71" s="463"/>
      <c r="BP71" s="463"/>
      <c r="BQ71" s="463"/>
      <c r="BR71" s="463"/>
      <c r="BS71" s="463"/>
      <c r="BT71" s="463"/>
    </row>
    <row r="72" spans="38:72" ht="18" customHeight="1">
      <c r="AL72" s="30"/>
      <c r="AM72" s="30"/>
      <c r="AN72" s="30"/>
      <c r="AO72" s="30"/>
      <c r="AP72" s="30"/>
      <c r="AQ72" s="30"/>
      <c r="AR72" s="30"/>
      <c r="AS72" s="612"/>
      <c r="AT72" s="612"/>
      <c r="AU72" s="613"/>
      <c r="AV72" s="613"/>
      <c r="AW72" s="613"/>
      <c r="AX72" s="613"/>
      <c r="AY72" s="613"/>
      <c r="AZ72" s="613"/>
      <c r="BA72" s="613"/>
      <c r="BB72" s="613"/>
      <c r="BC72" s="456"/>
      <c r="BD72" s="456"/>
      <c r="BE72" s="456"/>
      <c r="BF72" s="456"/>
      <c r="BG72" s="456"/>
      <c r="BH72" s="456"/>
      <c r="BI72" s="458"/>
      <c r="BJ72" s="458"/>
      <c r="BK72" s="463"/>
      <c r="BL72" s="463"/>
      <c r="BM72" s="463"/>
      <c r="BN72" s="463"/>
      <c r="BO72" s="463"/>
      <c r="BP72" s="463"/>
      <c r="BQ72" s="463"/>
      <c r="BR72" s="463"/>
      <c r="BS72" s="463"/>
      <c r="BT72" s="463"/>
    </row>
    <row r="73" spans="38:72" ht="18" customHeight="1">
      <c r="AL73" s="30"/>
      <c r="AM73" s="30"/>
      <c r="AN73" s="30"/>
      <c r="AO73" s="30"/>
      <c r="AP73" s="30"/>
      <c r="AQ73" s="30"/>
      <c r="AR73" s="30"/>
      <c r="AS73" s="612"/>
      <c r="AT73" s="612"/>
      <c r="AU73" s="616"/>
      <c r="AV73" s="616"/>
      <c r="AW73" s="616"/>
      <c r="AX73" s="616"/>
      <c r="AY73" s="616"/>
      <c r="AZ73" s="616"/>
      <c r="BA73" s="616"/>
      <c r="BB73" s="616"/>
      <c r="BC73" s="466"/>
      <c r="BD73" s="466"/>
      <c r="BE73" s="466"/>
      <c r="BF73" s="466"/>
      <c r="BG73" s="466"/>
      <c r="BH73" s="466"/>
      <c r="BI73" s="466"/>
      <c r="BJ73" s="466"/>
      <c r="BK73" s="456"/>
      <c r="BL73" s="456"/>
      <c r="BM73" s="456"/>
      <c r="BN73" s="456"/>
      <c r="BO73" s="456"/>
      <c r="BP73" s="456"/>
      <c r="BQ73" s="456"/>
      <c r="BR73" s="456"/>
      <c r="BS73" s="456"/>
      <c r="BT73" s="456"/>
    </row>
    <row r="74" spans="38:72" ht="18" customHeight="1">
      <c r="AL74" s="30"/>
      <c r="AM74" s="30"/>
      <c r="AN74" s="30"/>
      <c r="AO74" s="30"/>
      <c r="AP74" s="30"/>
      <c r="AQ74" s="30"/>
      <c r="AR74" s="30"/>
      <c r="AS74" s="612"/>
      <c r="AT74" s="612"/>
      <c r="AU74" s="615"/>
      <c r="AV74" s="613"/>
      <c r="AW74" s="613"/>
      <c r="AX74" s="613"/>
      <c r="AY74" s="613"/>
      <c r="AZ74" s="613"/>
      <c r="BA74" s="613"/>
      <c r="BB74" s="613"/>
      <c r="BC74" s="456"/>
      <c r="BD74" s="456"/>
      <c r="BE74" s="456"/>
      <c r="BF74" s="456"/>
      <c r="BG74" s="456"/>
      <c r="BH74" s="456"/>
      <c r="BI74" s="456"/>
      <c r="BJ74" s="456"/>
      <c r="BK74" s="456"/>
      <c r="BL74" s="456"/>
      <c r="BM74" s="456"/>
      <c r="BN74" s="456"/>
      <c r="BO74" s="456"/>
      <c r="BP74" s="456"/>
      <c r="BQ74" s="456"/>
      <c r="BR74" s="456"/>
      <c r="BS74" s="456"/>
      <c r="BT74" s="456"/>
    </row>
    <row r="75" spans="38:72" ht="18" customHeight="1">
      <c r="AL75" s="30"/>
      <c r="AM75" s="30"/>
      <c r="AN75" s="30"/>
      <c r="AO75" s="30"/>
      <c r="AP75" s="30"/>
      <c r="AQ75" s="30"/>
      <c r="AR75" s="30"/>
      <c r="AS75" s="612"/>
      <c r="AT75" s="612"/>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row>
    <row r="76" spans="38:72" ht="18" customHeight="1">
      <c r="AL76" s="30"/>
      <c r="AM76" s="30"/>
      <c r="AN76" s="30"/>
      <c r="AO76" s="30"/>
      <c r="AP76" s="30"/>
      <c r="AQ76" s="30"/>
      <c r="AR76" s="30"/>
      <c r="AS76" s="612"/>
      <c r="AT76" s="612"/>
      <c r="AU76" s="613"/>
      <c r="AV76" s="613"/>
      <c r="AW76" s="613"/>
      <c r="AX76" s="613"/>
      <c r="AY76" s="613"/>
      <c r="AZ76" s="613"/>
      <c r="BA76" s="613"/>
      <c r="BB76" s="613"/>
      <c r="BC76" s="456"/>
      <c r="BD76" s="456"/>
      <c r="BE76" s="456"/>
      <c r="BF76" s="456"/>
      <c r="BG76" s="456"/>
      <c r="BH76" s="456"/>
      <c r="BI76" s="456"/>
      <c r="BJ76" s="456"/>
      <c r="BK76" s="456"/>
      <c r="BL76" s="456"/>
      <c r="BM76" s="456"/>
      <c r="BN76" s="456"/>
      <c r="BO76" s="456"/>
      <c r="BP76" s="456"/>
      <c r="BQ76" s="456"/>
      <c r="BR76" s="456"/>
      <c r="BS76" s="456"/>
      <c r="BT76" s="456"/>
    </row>
    <row r="77" spans="38:72" ht="18" customHeight="1">
      <c r="AL77" s="30"/>
      <c r="AM77" s="30"/>
      <c r="AN77" s="30"/>
      <c r="AO77" s="30"/>
      <c r="AP77" s="30"/>
      <c r="AQ77" s="30"/>
      <c r="AR77" s="30"/>
      <c r="AS77" s="612"/>
      <c r="AT77" s="612"/>
      <c r="AU77" s="613"/>
      <c r="AV77" s="613"/>
      <c r="AW77" s="613"/>
      <c r="AX77" s="613"/>
      <c r="AY77" s="613"/>
      <c r="AZ77" s="613"/>
      <c r="BA77" s="613"/>
      <c r="BB77" s="613"/>
      <c r="BC77" s="456"/>
      <c r="BD77" s="456"/>
      <c r="BE77" s="456"/>
      <c r="BF77" s="456"/>
      <c r="BG77" s="456"/>
      <c r="BH77" s="456"/>
      <c r="BI77" s="456"/>
      <c r="BJ77" s="456"/>
      <c r="BK77" s="460"/>
      <c r="BL77" s="460"/>
      <c r="BM77" s="460"/>
      <c r="BN77" s="460"/>
      <c r="BO77" s="460"/>
      <c r="BP77" s="460"/>
      <c r="BQ77" s="460"/>
      <c r="BR77" s="460"/>
      <c r="BS77" s="460"/>
      <c r="BT77" s="460"/>
    </row>
    <row r="78" spans="38:72" ht="18" customHeight="1">
      <c r="AL78" s="30"/>
      <c r="AM78" s="30"/>
      <c r="AN78" s="30"/>
      <c r="AO78" s="30"/>
      <c r="AP78" s="30"/>
      <c r="AQ78" s="30"/>
      <c r="AR78" s="30"/>
      <c r="AS78" s="612"/>
      <c r="AT78" s="612"/>
      <c r="AU78" s="613"/>
      <c r="AV78" s="613"/>
      <c r="AW78" s="613"/>
      <c r="AX78" s="613"/>
      <c r="AY78" s="613"/>
      <c r="AZ78" s="613"/>
      <c r="BA78" s="613"/>
      <c r="BB78" s="613"/>
      <c r="BC78" s="456"/>
      <c r="BD78" s="456"/>
      <c r="BE78" s="456"/>
      <c r="BF78" s="456"/>
      <c r="BG78" s="456"/>
      <c r="BH78" s="456"/>
      <c r="BI78" s="456"/>
      <c r="BJ78" s="456"/>
      <c r="BK78" s="456"/>
      <c r="BL78" s="456"/>
      <c r="BM78" s="456"/>
      <c r="BN78" s="456"/>
      <c r="BO78" s="456"/>
      <c r="BP78" s="456"/>
      <c r="BQ78" s="456"/>
      <c r="BR78" s="456"/>
      <c r="BS78" s="456"/>
      <c r="BT78" s="456"/>
    </row>
    <row r="79" spans="38:72" ht="18" customHeight="1">
      <c r="AL79" s="30"/>
      <c r="AM79" s="30"/>
      <c r="AN79" s="30"/>
      <c r="AO79" s="30"/>
      <c r="AP79" s="30"/>
      <c r="AQ79" s="30"/>
      <c r="AR79" s="30"/>
      <c r="AS79" s="612"/>
      <c r="AT79" s="612"/>
      <c r="AU79" s="617"/>
      <c r="AV79" s="617"/>
      <c r="AW79" s="617"/>
      <c r="AX79" s="617"/>
      <c r="AY79" s="617"/>
      <c r="AZ79" s="617"/>
      <c r="BA79" s="617"/>
      <c r="BB79" s="617"/>
      <c r="BC79" s="617"/>
      <c r="BD79" s="617"/>
      <c r="BE79" s="67"/>
      <c r="BF79" s="67"/>
      <c r="BG79" s="67"/>
      <c r="BH79" s="67"/>
      <c r="BI79" s="67"/>
      <c r="BJ79" s="67"/>
      <c r="BK79" s="67"/>
      <c r="BL79" s="67"/>
      <c r="BM79" s="67"/>
      <c r="BN79" s="67"/>
      <c r="BO79" s="67"/>
      <c r="BP79" s="67"/>
      <c r="BQ79" s="67"/>
      <c r="BR79" s="67"/>
      <c r="BS79" s="67"/>
      <c r="BT79" s="67"/>
    </row>
    <row r="80" spans="38:72" ht="18" customHeight="1">
      <c r="AL80" s="30"/>
      <c r="AM80" s="30"/>
      <c r="AN80" s="30"/>
      <c r="AO80" s="30"/>
      <c r="AP80" s="30"/>
      <c r="AQ80" s="30"/>
      <c r="AR80" s="30"/>
      <c r="AS80" s="612"/>
      <c r="AT80" s="612"/>
      <c r="AU80" s="613"/>
      <c r="AV80" s="613"/>
      <c r="AW80" s="613"/>
      <c r="AX80" s="613"/>
      <c r="AY80" s="613"/>
      <c r="AZ80" s="613"/>
      <c r="BA80" s="613"/>
      <c r="BB80" s="613"/>
      <c r="BC80" s="456"/>
      <c r="BD80" s="456"/>
      <c r="BE80" s="456"/>
      <c r="BF80" s="456"/>
      <c r="BG80" s="456"/>
      <c r="BH80" s="456"/>
      <c r="BI80" s="456"/>
      <c r="BJ80" s="456"/>
      <c r="BK80" s="463"/>
      <c r="BL80" s="463"/>
      <c r="BM80" s="463"/>
      <c r="BN80" s="463"/>
      <c r="BO80" s="463"/>
      <c r="BP80" s="463"/>
      <c r="BQ80" s="463"/>
      <c r="BR80" s="463"/>
      <c r="BS80" s="463"/>
      <c r="BT80" s="463"/>
    </row>
    <row r="81" spans="38:72" ht="18" customHeight="1">
      <c r="AL81" s="30"/>
      <c r="AM81" s="30"/>
      <c r="AN81" s="30"/>
      <c r="AO81" s="30"/>
      <c r="AP81" s="30"/>
      <c r="AQ81" s="30"/>
      <c r="AR81" s="30"/>
      <c r="AS81" s="612"/>
      <c r="AT81" s="612"/>
      <c r="AU81" s="613"/>
      <c r="AV81" s="613"/>
      <c r="AW81" s="613"/>
      <c r="AX81" s="613"/>
      <c r="AY81" s="613"/>
      <c r="AZ81" s="613"/>
      <c r="BA81" s="613"/>
      <c r="BB81" s="613"/>
      <c r="BC81" s="456"/>
      <c r="BD81" s="456"/>
      <c r="BE81" s="456"/>
      <c r="BF81" s="456"/>
      <c r="BG81" s="456"/>
      <c r="BH81" s="456"/>
      <c r="BI81" s="458"/>
      <c r="BJ81" s="458"/>
      <c r="BK81" s="463"/>
      <c r="BL81" s="463"/>
      <c r="BM81" s="463"/>
      <c r="BN81" s="463"/>
      <c r="BO81" s="463"/>
      <c r="BP81" s="463"/>
      <c r="BQ81" s="463"/>
      <c r="BR81" s="463"/>
      <c r="BS81" s="463"/>
      <c r="BT81" s="463"/>
    </row>
    <row r="82" spans="38:72" ht="18" customHeight="1">
      <c r="AL82" s="30"/>
      <c r="AM82" s="30"/>
      <c r="AN82" s="30"/>
      <c r="AO82" s="30"/>
      <c r="AP82" s="30"/>
      <c r="AQ82" s="30"/>
      <c r="AR82" s="30"/>
      <c r="AS82" s="612"/>
      <c r="AT82" s="612"/>
      <c r="AU82" s="613"/>
      <c r="AV82" s="613"/>
      <c r="AW82" s="613"/>
      <c r="AX82" s="613"/>
      <c r="AY82" s="613"/>
      <c r="AZ82" s="613"/>
      <c r="BA82" s="613"/>
      <c r="BB82" s="613"/>
      <c r="BC82" s="456"/>
      <c r="BD82" s="456"/>
      <c r="BE82" s="456"/>
      <c r="BF82" s="456"/>
      <c r="BG82" s="456"/>
      <c r="BH82" s="456"/>
      <c r="BI82" s="456"/>
      <c r="BJ82" s="456"/>
      <c r="BK82" s="463"/>
      <c r="BL82" s="463"/>
      <c r="BM82" s="463"/>
      <c r="BN82" s="463"/>
      <c r="BO82" s="463"/>
      <c r="BP82" s="463"/>
      <c r="BQ82" s="463"/>
      <c r="BR82" s="463"/>
      <c r="BS82" s="463"/>
      <c r="BT82" s="463"/>
    </row>
    <row r="83" spans="38:72" ht="18" customHeight="1">
      <c r="AL83" s="30"/>
      <c r="AM83" s="30"/>
      <c r="AN83" s="30"/>
      <c r="AO83" s="30"/>
      <c r="AP83" s="30"/>
      <c r="AQ83" s="30"/>
      <c r="AR83" s="30"/>
      <c r="AS83" s="612"/>
      <c r="AT83" s="612"/>
      <c r="AU83" s="613"/>
      <c r="AV83" s="613"/>
      <c r="AW83" s="613"/>
      <c r="AX83" s="613"/>
      <c r="AY83" s="613"/>
      <c r="AZ83" s="613"/>
      <c r="BA83" s="613"/>
      <c r="BB83" s="613"/>
      <c r="BC83" s="456"/>
      <c r="BD83" s="456"/>
      <c r="BE83" s="456"/>
      <c r="BF83" s="456"/>
      <c r="BG83" s="456"/>
      <c r="BH83" s="456"/>
      <c r="BI83" s="458"/>
      <c r="BJ83" s="458"/>
      <c r="BK83" s="463"/>
      <c r="BL83" s="463"/>
      <c r="BM83" s="463"/>
      <c r="BN83" s="463"/>
      <c r="BO83" s="463"/>
      <c r="BP83" s="463"/>
      <c r="BQ83" s="463"/>
      <c r="BR83" s="463"/>
      <c r="BS83" s="463"/>
      <c r="BT83" s="463"/>
    </row>
    <row r="84" spans="38:72" ht="18" customHeight="1">
      <c r="AL84" s="30"/>
      <c r="AM84" s="30"/>
      <c r="AN84" s="30"/>
      <c r="AO84" s="30"/>
      <c r="AP84" s="30"/>
      <c r="AQ84" s="30"/>
      <c r="AR84" s="30"/>
      <c r="AS84" s="612"/>
      <c r="AT84" s="612"/>
      <c r="AU84" s="613"/>
      <c r="AV84" s="613"/>
      <c r="AW84" s="613"/>
      <c r="AX84" s="613"/>
      <c r="AY84" s="613"/>
      <c r="AZ84" s="613"/>
      <c r="BA84" s="613"/>
      <c r="BB84" s="613"/>
      <c r="BC84" s="456"/>
      <c r="BD84" s="456"/>
      <c r="BE84" s="456"/>
      <c r="BF84" s="456"/>
      <c r="BG84" s="456"/>
      <c r="BH84" s="456"/>
      <c r="BI84" s="458"/>
      <c r="BJ84" s="458"/>
      <c r="BK84" s="463"/>
      <c r="BL84" s="463"/>
      <c r="BM84" s="463"/>
      <c r="BN84" s="463"/>
      <c r="BO84" s="463"/>
      <c r="BP84" s="463"/>
      <c r="BQ84" s="463"/>
      <c r="BR84" s="463"/>
      <c r="BS84" s="463"/>
      <c r="BT84" s="463"/>
    </row>
    <row r="85" spans="38:72" ht="18" customHeight="1">
      <c r="AL85" s="30"/>
      <c r="AM85" s="30"/>
      <c r="AN85" s="30"/>
      <c r="AO85" s="30"/>
      <c r="AP85" s="30"/>
      <c r="AQ85" s="30"/>
      <c r="AR85" s="30"/>
      <c r="AS85" s="612"/>
      <c r="AT85" s="612"/>
      <c r="AU85" s="616"/>
      <c r="AV85" s="616"/>
      <c r="AW85" s="616"/>
      <c r="AX85" s="616"/>
      <c r="AY85" s="616"/>
      <c r="AZ85" s="616"/>
      <c r="BA85" s="616"/>
      <c r="BB85" s="616"/>
      <c r="BC85" s="466"/>
      <c r="BD85" s="466"/>
      <c r="BE85" s="466"/>
      <c r="BF85" s="466"/>
      <c r="BG85" s="466"/>
      <c r="BH85" s="466"/>
      <c r="BI85" s="466"/>
      <c r="BJ85" s="466"/>
      <c r="BK85" s="458"/>
      <c r="BL85" s="456"/>
      <c r="BM85" s="456"/>
      <c r="BN85" s="456"/>
      <c r="BO85" s="456"/>
      <c r="BP85" s="456"/>
      <c r="BQ85" s="456"/>
      <c r="BR85" s="456"/>
      <c r="BS85" s="456"/>
      <c r="BT85" s="456"/>
    </row>
    <row r="86" spans="38:72" ht="18" customHeight="1">
      <c r="AL86" s="30"/>
      <c r="AM86" s="30"/>
      <c r="AN86" s="30"/>
      <c r="AO86" s="30"/>
      <c r="AP86" s="30"/>
      <c r="AQ86" s="30"/>
      <c r="AR86" s="30"/>
      <c r="AS86" s="612"/>
      <c r="AT86" s="612"/>
      <c r="AU86" s="615"/>
      <c r="AV86" s="613"/>
      <c r="AW86" s="613"/>
      <c r="AX86" s="613"/>
      <c r="AY86" s="613"/>
      <c r="AZ86" s="613"/>
      <c r="BA86" s="613"/>
      <c r="BB86" s="613"/>
      <c r="BC86" s="456"/>
      <c r="BD86" s="456"/>
      <c r="BE86" s="456"/>
      <c r="BF86" s="456"/>
      <c r="BG86" s="456"/>
      <c r="BH86" s="456"/>
      <c r="BI86" s="456"/>
      <c r="BJ86" s="456"/>
      <c r="BK86" s="458"/>
      <c r="BL86" s="456"/>
      <c r="BM86" s="456"/>
      <c r="BN86" s="456"/>
      <c r="BO86" s="456"/>
      <c r="BP86" s="456"/>
      <c r="BQ86" s="456"/>
      <c r="BR86" s="456"/>
      <c r="BS86" s="456"/>
      <c r="BT86" s="456"/>
    </row>
    <row r="87" spans="38:72" ht="18" customHeight="1">
      <c r="AL87" s="30"/>
      <c r="AM87" s="30"/>
      <c r="AN87" s="30"/>
      <c r="AO87" s="30"/>
      <c r="AP87" s="30"/>
      <c r="AQ87" s="30"/>
      <c r="AR87" s="30"/>
      <c r="AS87" s="612"/>
      <c r="AT87" s="612"/>
      <c r="AU87" s="620"/>
      <c r="AV87" s="620"/>
      <c r="AW87" s="620"/>
      <c r="AX87" s="620"/>
      <c r="AY87" s="620"/>
      <c r="AZ87" s="620"/>
      <c r="BA87" s="620"/>
      <c r="BB87" s="620"/>
      <c r="BC87" s="620"/>
      <c r="BD87" s="620"/>
      <c r="BE87" s="620"/>
      <c r="BF87" s="620"/>
      <c r="BG87" s="620"/>
      <c r="BH87" s="620"/>
      <c r="BI87" s="620"/>
      <c r="BJ87" s="620"/>
      <c r="BK87" s="620"/>
      <c r="BL87" s="620"/>
      <c r="BM87" s="620"/>
      <c r="BN87" s="620"/>
      <c r="BO87" s="620"/>
      <c r="BP87" s="620"/>
      <c r="BQ87" s="620"/>
      <c r="BR87" s="620"/>
      <c r="BS87" s="620"/>
      <c r="BT87" s="620"/>
    </row>
    <row r="88" spans="38:72" ht="18" customHeight="1">
      <c r="AL88" s="30"/>
      <c r="AM88" s="30"/>
      <c r="AN88" s="30"/>
      <c r="AO88" s="30"/>
      <c r="AP88" s="30"/>
      <c r="AQ88" s="30"/>
      <c r="AR88" s="30"/>
      <c r="AS88" s="612"/>
      <c r="AT88" s="612"/>
      <c r="AU88" s="615"/>
      <c r="AV88" s="613"/>
      <c r="AW88" s="613"/>
      <c r="AX88" s="613"/>
      <c r="AY88" s="613"/>
      <c r="AZ88" s="613"/>
      <c r="BA88" s="613"/>
      <c r="BB88" s="613"/>
      <c r="BC88" s="456"/>
      <c r="BD88" s="456"/>
      <c r="BE88" s="456"/>
      <c r="BF88" s="456"/>
      <c r="BG88" s="456"/>
      <c r="BH88" s="456"/>
      <c r="BI88" s="456"/>
      <c r="BJ88" s="456"/>
      <c r="BK88" s="456"/>
      <c r="BL88" s="456"/>
      <c r="BM88" s="456"/>
      <c r="BN88" s="456"/>
      <c r="BO88" s="456"/>
      <c r="BP88" s="456"/>
      <c r="BQ88" s="456"/>
      <c r="BR88" s="456"/>
      <c r="BS88" s="456"/>
      <c r="BT88" s="456"/>
    </row>
    <row r="89" spans="38:72" ht="18" customHeight="1">
      <c r="AL89" s="30"/>
      <c r="AM89" s="30"/>
      <c r="AN89" s="30"/>
      <c r="AO89" s="30"/>
      <c r="AP89" s="30"/>
      <c r="AQ89" s="30"/>
      <c r="AR89" s="30"/>
      <c r="AS89" s="612"/>
      <c r="AT89" s="612"/>
      <c r="AU89" s="615"/>
      <c r="AV89" s="613"/>
      <c r="AW89" s="613"/>
      <c r="AX89" s="613"/>
      <c r="AY89" s="613"/>
      <c r="AZ89" s="613"/>
      <c r="BA89" s="613"/>
      <c r="BB89" s="613"/>
      <c r="BC89" s="456"/>
      <c r="BD89" s="456"/>
      <c r="BE89" s="456"/>
      <c r="BF89" s="456"/>
      <c r="BG89" s="456"/>
      <c r="BH89" s="456"/>
      <c r="BI89" s="456"/>
      <c r="BJ89" s="456"/>
      <c r="BK89" s="460"/>
      <c r="BL89" s="460"/>
      <c r="BM89" s="460"/>
      <c r="BN89" s="460"/>
      <c r="BO89" s="460"/>
      <c r="BP89" s="460"/>
      <c r="BQ89" s="460"/>
      <c r="BR89" s="460"/>
      <c r="BS89" s="460"/>
      <c r="BT89" s="460"/>
    </row>
    <row r="90" spans="38:72" ht="18" customHeight="1">
      <c r="AL90" s="30"/>
      <c r="AM90" s="30"/>
      <c r="AN90" s="30"/>
      <c r="AO90" s="30"/>
      <c r="AP90" s="30"/>
      <c r="AQ90" s="30"/>
      <c r="AR90" s="30"/>
      <c r="AS90" s="612"/>
      <c r="AT90" s="612"/>
      <c r="AU90" s="615"/>
      <c r="AV90" s="613"/>
      <c r="AW90" s="613"/>
      <c r="AX90" s="613"/>
      <c r="AY90" s="613"/>
      <c r="AZ90" s="613"/>
      <c r="BA90" s="613"/>
      <c r="BB90" s="613"/>
      <c r="BC90" s="456"/>
      <c r="BD90" s="456"/>
      <c r="BE90" s="456"/>
      <c r="BF90" s="456"/>
      <c r="BG90" s="456"/>
      <c r="BH90" s="456"/>
      <c r="BI90" s="456"/>
      <c r="BJ90" s="456"/>
      <c r="BK90" s="456"/>
      <c r="BL90" s="456"/>
      <c r="BM90" s="456"/>
      <c r="BN90" s="456"/>
      <c r="BO90" s="456"/>
      <c r="BP90" s="456"/>
      <c r="BQ90" s="456"/>
      <c r="BR90" s="456"/>
      <c r="BS90" s="456"/>
      <c r="BT90" s="456"/>
    </row>
    <row r="91" spans="38:72" ht="18" customHeight="1">
      <c r="AL91" s="30"/>
      <c r="AM91" s="30"/>
      <c r="AN91" s="30"/>
      <c r="AO91" s="30"/>
      <c r="AP91" s="30"/>
      <c r="AQ91" s="30"/>
      <c r="AR91" s="30"/>
      <c r="AS91" s="612"/>
      <c r="AT91" s="612"/>
      <c r="AU91" s="615"/>
      <c r="AV91" s="613"/>
      <c r="AW91" s="613"/>
      <c r="AX91" s="613"/>
      <c r="AY91" s="613"/>
      <c r="AZ91" s="613"/>
      <c r="BA91" s="613"/>
      <c r="BB91" s="613"/>
      <c r="BC91" s="456"/>
      <c r="BD91" s="456"/>
      <c r="BE91" s="456"/>
      <c r="BF91" s="456"/>
      <c r="BG91" s="456"/>
      <c r="BH91" s="456"/>
      <c r="BI91" s="456"/>
      <c r="BJ91" s="456"/>
      <c r="BK91" s="456"/>
      <c r="BL91" s="456"/>
      <c r="BM91" s="456"/>
      <c r="BN91" s="456"/>
      <c r="BO91" s="456"/>
      <c r="BP91" s="456"/>
      <c r="BQ91" s="456"/>
      <c r="BR91" s="456"/>
      <c r="BS91" s="456"/>
      <c r="BT91" s="456"/>
    </row>
    <row r="92" spans="38:72" ht="18" customHeight="1">
      <c r="AL92" s="30"/>
      <c r="AM92" s="30"/>
      <c r="AN92" s="30"/>
      <c r="AO92" s="30"/>
      <c r="AP92" s="30"/>
      <c r="AQ92" s="30"/>
      <c r="AR92" s="30"/>
      <c r="AS92" s="612"/>
      <c r="AT92" s="612"/>
      <c r="AU92" s="615"/>
      <c r="AV92" s="613"/>
      <c r="AW92" s="613"/>
      <c r="AX92" s="613"/>
      <c r="AY92" s="613"/>
      <c r="AZ92" s="613"/>
      <c r="BA92" s="613"/>
      <c r="BB92" s="613"/>
      <c r="BC92" s="456"/>
      <c r="BD92" s="456"/>
      <c r="BE92" s="456"/>
      <c r="BF92" s="456"/>
      <c r="BG92" s="456"/>
      <c r="BH92" s="456"/>
      <c r="BI92" s="456"/>
      <c r="BJ92" s="456"/>
      <c r="BK92" s="461"/>
      <c r="BL92" s="462"/>
      <c r="BM92" s="462"/>
      <c r="BN92" s="462"/>
      <c r="BO92" s="462"/>
      <c r="BP92" s="462"/>
      <c r="BQ92" s="462"/>
      <c r="BR92" s="462"/>
      <c r="BS92" s="462"/>
      <c r="BT92" s="462"/>
    </row>
    <row r="93" spans="38:72" ht="18" customHeight="1">
      <c r="AL93" s="30"/>
      <c r="AM93" s="30"/>
      <c r="AN93" s="30"/>
      <c r="AO93" s="30"/>
      <c r="AP93" s="30"/>
      <c r="AQ93" s="30"/>
      <c r="AR93" s="30"/>
      <c r="AS93" s="612"/>
      <c r="AT93" s="612"/>
      <c r="AU93" s="615"/>
      <c r="AV93" s="613"/>
      <c r="AW93" s="613"/>
      <c r="AX93" s="613"/>
      <c r="AY93" s="613"/>
      <c r="AZ93" s="613"/>
      <c r="BA93" s="613"/>
      <c r="BB93" s="613"/>
      <c r="BC93" s="456"/>
      <c r="BD93" s="456"/>
      <c r="BE93" s="456"/>
      <c r="BF93" s="456"/>
      <c r="BG93" s="456"/>
      <c r="BH93" s="456"/>
      <c r="BI93" s="456"/>
      <c r="BJ93" s="456"/>
      <c r="BK93" s="461"/>
      <c r="BL93" s="462"/>
      <c r="BM93" s="462"/>
      <c r="BN93" s="462"/>
      <c r="BO93" s="462"/>
      <c r="BP93" s="462"/>
      <c r="BQ93" s="462"/>
      <c r="BR93" s="462"/>
      <c r="BS93" s="462"/>
      <c r="BT93" s="462"/>
    </row>
    <row r="94" spans="38:72" ht="18" customHeight="1">
      <c r="AL94" s="30"/>
      <c r="AM94" s="30"/>
      <c r="AN94" s="30"/>
      <c r="AO94" s="30"/>
      <c r="AP94" s="30"/>
      <c r="AQ94" s="30"/>
      <c r="AR94" s="30"/>
      <c r="AS94" s="612"/>
      <c r="AT94" s="612"/>
      <c r="AU94" s="464"/>
      <c r="AV94" s="464"/>
      <c r="AW94" s="464"/>
      <c r="AX94" s="464"/>
      <c r="AY94" s="464"/>
      <c r="AZ94" s="464"/>
      <c r="BA94" s="464"/>
      <c r="BB94" s="464"/>
      <c r="BC94" s="464"/>
      <c r="BD94" s="464"/>
      <c r="BE94" s="464"/>
      <c r="BF94" s="464"/>
      <c r="BG94" s="464"/>
      <c r="BH94" s="464"/>
      <c r="BI94" s="464"/>
      <c r="BJ94" s="464"/>
      <c r="BK94" s="464"/>
      <c r="BL94" s="464"/>
      <c r="BM94" s="464"/>
      <c r="BN94" s="464"/>
      <c r="BO94" s="464"/>
      <c r="BP94" s="464"/>
      <c r="BQ94" s="464"/>
      <c r="BR94" s="464"/>
      <c r="BS94" s="464"/>
      <c r="BT94" s="464"/>
    </row>
    <row r="95" spans="38:72" ht="18" customHeight="1">
      <c r="AL95" s="30"/>
      <c r="AM95" s="30"/>
      <c r="AN95" s="30"/>
      <c r="AO95" s="30"/>
      <c r="AP95" s="30"/>
      <c r="AQ95" s="30"/>
      <c r="AR95" s="30"/>
      <c r="AS95" s="612"/>
      <c r="AT95" s="612"/>
      <c r="AU95" s="615"/>
      <c r="AV95" s="613"/>
      <c r="AW95" s="613"/>
      <c r="AX95" s="613"/>
      <c r="AY95" s="613"/>
      <c r="AZ95" s="613"/>
      <c r="BA95" s="613"/>
      <c r="BB95" s="613"/>
      <c r="BC95" s="456"/>
      <c r="BD95" s="456"/>
      <c r="BE95" s="456"/>
      <c r="BF95" s="456"/>
      <c r="BG95" s="456"/>
      <c r="BH95" s="456"/>
      <c r="BI95" s="456"/>
      <c r="BJ95" s="456"/>
      <c r="BK95" s="463"/>
      <c r="BL95" s="463"/>
      <c r="BM95" s="463"/>
      <c r="BN95" s="463"/>
      <c r="BO95" s="463"/>
      <c r="BP95" s="463"/>
      <c r="BQ95" s="463"/>
      <c r="BR95" s="463"/>
      <c r="BS95" s="463"/>
      <c r="BT95" s="463"/>
    </row>
    <row r="96" spans="38:72" ht="18" customHeight="1">
      <c r="AL96" s="30"/>
      <c r="AM96" s="30"/>
      <c r="AN96" s="30"/>
      <c r="AO96" s="30"/>
      <c r="AP96" s="30"/>
      <c r="AQ96" s="30"/>
      <c r="AR96" s="30"/>
      <c r="AS96" s="612"/>
      <c r="AT96" s="612"/>
      <c r="AU96" s="615"/>
      <c r="AV96" s="613"/>
      <c r="AW96" s="613"/>
      <c r="AX96" s="613"/>
      <c r="AY96" s="613"/>
      <c r="AZ96" s="613"/>
      <c r="BA96" s="613"/>
      <c r="BB96" s="613"/>
      <c r="BC96" s="456"/>
      <c r="BD96" s="456"/>
      <c r="BE96" s="456"/>
      <c r="BF96" s="456"/>
      <c r="BG96" s="456"/>
      <c r="BH96" s="456"/>
      <c r="BI96" s="456"/>
      <c r="BJ96" s="456"/>
      <c r="BK96" s="463"/>
      <c r="BL96" s="463"/>
      <c r="BM96" s="463"/>
      <c r="BN96" s="463"/>
      <c r="BO96" s="463"/>
      <c r="BP96" s="463"/>
      <c r="BQ96" s="463"/>
      <c r="BR96" s="463"/>
      <c r="BS96" s="463"/>
      <c r="BT96" s="463"/>
    </row>
    <row r="97" spans="38:72" ht="18" customHeight="1">
      <c r="AL97" s="30"/>
      <c r="AM97" s="30"/>
      <c r="AN97" s="30"/>
      <c r="AO97" s="30"/>
      <c r="AP97" s="30"/>
      <c r="AQ97" s="30"/>
      <c r="AR97" s="30"/>
      <c r="AS97" s="612"/>
      <c r="AT97" s="612"/>
      <c r="AU97" s="613"/>
      <c r="AV97" s="613"/>
      <c r="AW97" s="613"/>
      <c r="AX97" s="613"/>
      <c r="AY97" s="613"/>
      <c r="AZ97" s="613"/>
      <c r="BA97" s="613"/>
      <c r="BB97" s="613"/>
      <c r="BC97" s="456"/>
      <c r="BD97" s="456"/>
      <c r="BE97" s="456"/>
      <c r="BF97" s="456"/>
      <c r="BG97" s="456"/>
      <c r="BH97" s="456"/>
      <c r="BI97" s="456"/>
      <c r="BJ97" s="456"/>
      <c r="BK97" s="463"/>
      <c r="BL97" s="463"/>
      <c r="BM97" s="463"/>
      <c r="BN97" s="463"/>
      <c r="BO97" s="463"/>
      <c r="BP97" s="463"/>
      <c r="BQ97" s="463"/>
      <c r="BR97" s="463"/>
      <c r="BS97" s="463"/>
      <c r="BT97" s="463"/>
    </row>
    <row r="98" spans="38:72" ht="18" customHeight="1">
      <c r="AL98" s="30"/>
      <c r="AM98" s="30"/>
      <c r="AN98" s="30"/>
      <c r="AO98" s="30"/>
      <c r="AP98" s="30"/>
      <c r="AQ98" s="30"/>
      <c r="AR98" s="30"/>
      <c r="AS98" s="612"/>
      <c r="AT98" s="612"/>
      <c r="AU98" s="613"/>
      <c r="AV98" s="613"/>
      <c r="AW98" s="613"/>
      <c r="AX98" s="613"/>
      <c r="AY98" s="613"/>
      <c r="AZ98" s="613"/>
      <c r="BA98" s="613"/>
      <c r="BB98" s="613"/>
      <c r="BC98" s="456"/>
      <c r="BD98" s="456"/>
      <c r="BE98" s="456"/>
      <c r="BF98" s="456"/>
      <c r="BG98" s="456"/>
      <c r="BH98" s="456"/>
      <c r="BI98" s="456"/>
      <c r="BJ98" s="456"/>
      <c r="BK98" s="456"/>
      <c r="BL98" s="456"/>
      <c r="BM98" s="456"/>
      <c r="BN98" s="456"/>
      <c r="BO98" s="456"/>
      <c r="BP98" s="456"/>
      <c r="BQ98" s="456"/>
      <c r="BR98" s="456"/>
      <c r="BS98" s="456"/>
      <c r="BT98" s="456"/>
    </row>
    <row r="99" spans="38:72" ht="18" customHeight="1">
      <c r="AL99" s="30"/>
      <c r="AM99" s="30"/>
      <c r="AN99" s="30"/>
      <c r="AO99" s="30"/>
      <c r="AP99" s="30"/>
      <c r="AQ99" s="30"/>
      <c r="AR99" s="30"/>
      <c r="AS99" s="612"/>
      <c r="AT99" s="612"/>
      <c r="AU99" s="613"/>
      <c r="AV99" s="613"/>
      <c r="AW99" s="613"/>
      <c r="AX99" s="613"/>
      <c r="AY99" s="613"/>
      <c r="AZ99" s="613"/>
      <c r="BA99" s="613"/>
      <c r="BB99" s="613"/>
      <c r="BC99" s="456"/>
      <c r="BD99" s="456"/>
      <c r="BE99" s="456"/>
      <c r="BF99" s="456"/>
      <c r="BG99" s="456"/>
      <c r="BH99" s="456"/>
      <c r="BI99" s="456"/>
      <c r="BJ99" s="456"/>
      <c r="BK99" s="456"/>
      <c r="BL99" s="456"/>
      <c r="BM99" s="456"/>
      <c r="BN99" s="456"/>
      <c r="BO99" s="456"/>
      <c r="BP99" s="456"/>
      <c r="BQ99" s="456"/>
      <c r="BR99" s="456"/>
      <c r="BS99" s="456"/>
      <c r="BT99" s="456"/>
    </row>
    <row r="100" spans="38:72" ht="18" customHeight="1">
      <c r="AL100" s="30"/>
      <c r="AM100" s="30"/>
      <c r="AN100" s="30"/>
      <c r="AO100" s="30"/>
      <c r="AP100" s="30"/>
      <c r="AQ100" s="30"/>
      <c r="AR100" s="30"/>
      <c r="AS100" s="612"/>
      <c r="AT100" s="612"/>
      <c r="AU100" s="613"/>
      <c r="AV100" s="613"/>
      <c r="AW100" s="613"/>
      <c r="AX100" s="613"/>
      <c r="AY100" s="613"/>
      <c r="AZ100" s="613"/>
      <c r="BA100" s="613"/>
      <c r="BB100" s="613"/>
      <c r="BC100" s="456"/>
      <c r="BD100" s="456"/>
      <c r="BE100" s="456"/>
      <c r="BF100" s="456"/>
      <c r="BG100" s="456"/>
      <c r="BH100" s="456"/>
      <c r="BI100" s="456"/>
      <c r="BJ100" s="456"/>
      <c r="BK100" s="456"/>
      <c r="BL100" s="456"/>
      <c r="BM100" s="456"/>
      <c r="BN100" s="456"/>
      <c r="BO100" s="456"/>
      <c r="BP100" s="456"/>
      <c r="BQ100" s="456"/>
      <c r="BR100" s="456"/>
      <c r="BS100" s="456"/>
      <c r="BT100" s="456"/>
    </row>
    <row r="101" spans="38:72" ht="18" customHeight="1">
      <c r="AL101" s="30"/>
      <c r="AM101" s="30"/>
      <c r="AN101" s="30"/>
      <c r="AO101" s="30"/>
      <c r="AP101" s="30"/>
      <c r="AQ101" s="30"/>
      <c r="AR101" s="30"/>
      <c r="AS101" s="612"/>
      <c r="AT101" s="612"/>
      <c r="AU101" s="620"/>
      <c r="AV101" s="620"/>
      <c r="AW101" s="620"/>
      <c r="AX101" s="620"/>
      <c r="AY101" s="620"/>
      <c r="AZ101" s="620"/>
      <c r="BA101" s="620"/>
      <c r="BB101" s="620"/>
      <c r="BC101" s="620"/>
      <c r="BD101" s="620"/>
      <c r="BE101" s="620"/>
      <c r="BF101" s="620"/>
      <c r="BG101" s="620"/>
      <c r="BH101" s="620"/>
      <c r="BI101" s="620"/>
      <c r="BJ101" s="620"/>
      <c r="BK101" s="620"/>
      <c r="BL101" s="620"/>
      <c r="BM101" s="620"/>
      <c r="BN101" s="620"/>
      <c r="BO101" s="620"/>
      <c r="BP101" s="620"/>
      <c r="BQ101" s="620"/>
      <c r="BR101" s="620"/>
      <c r="BS101" s="620"/>
      <c r="BT101" s="620"/>
    </row>
    <row r="102" spans="38:72" ht="18" customHeight="1">
      <c r="AL102" s="30"/>
      <c r="AM102" s="30"/>
      <c r="AN102" s="30"/>
      <c r="AO102" s="30"/>
      <c r="AP102" s="30"/>
      <c r="AQ102" s="30"/>
      <c r="AR102" s="30"/>
      <c r="AS102" s="612"/>
      <c r="AT102" s="612"/>
      <c r="AU102" s="615"/>
      <c r="AV102" s="613"/>
      <c r="AW102" s="613"/>
      <c r="AX102" s="613"/>
      <c r="AY102" s="613"/>
      <c r="AZ102" s="613"/>
      <c r="BA102" s="613"/>
      <c r="BB102" s="613"/>
      <c r="BC102" s="456"/>
      <c r="BD102" s="456"/>
      <c r="BE102" s="456"/>
      <c r="BF102" s="456"/>
      <c r="BG102" s="456"/>
      <c r="BH102" s="456"/>
      <c r="BI102" s="456"/>
      <c r="BJ102" s="456"/>
      <c r="BK102" s="456"/>
      <c r="BL102" s="456"/>
      <c r="BM102" s="456"/>
      <c r="BN102" s="456"/>
      <c r="BO102" s="456"/>
      <c r="BP102" s="456"/>
      <c r="BQ102" s="456"/>
      <c r="BR102" s="456"/>
      <c r="BS102" s="456"/>
      <c r="BT102" s="456"/>
    </row>
    <row r="103" spans="38:72" ht="18" customHeight="1">
      <c r="AL103" s="30"/>
      <c r="AM103" s="30"/>
      <c r="AN103" s="30"/>
      <c r="AO103" s="30"/>
      <c r="AP103" s="30"/>
      <c r="AQ103" s="30"/>
      <c r="AR103" s="30"/>
      <c r="AS103" s="612"/>
      <c r="AT103" s="612"/>
      <c r="AU103" s="615"/>
      <c r="AV103" s="613"/>
      <c r="AW103" s="613"/>
      <c r="AX103" s="613"/>
      <c r="AY103" s="613"/>
      <c r="AZ103" s="613"/>
      <c r="BA103" s="613"/>
      <c r="BB103" s="613"/>
      <c r="BC103" s="456"/>
      <c r="BD103" s="456"/>
      <c r="BE103" s="456"/>
      <c r="BF103" s="456"/>
      <c r="BG103" s="456"/>
      <c r="BH103" s="456"/>
      <c r="BI103" s="456"/>
      <c r="BJ103" s="456"/>
      <c r="BK103" s="460"/>
      <c r="BL103" s="460"/>
      <c r="BM103" s="460"/>
      <c r="BN103" s="460"/>
      <c r="BO103" s="460"/>
      <c r="BP103" s="460"/>
      <c r="BQ103" s="460"/>
      <c r="BR103" s="460"/>
      <c r="BS103" s="460"/>
      <c r="BT103" s="460"/>
    </row>
    <row r="104" spans="38:72" ht="18" customHeight="1">
      <c r="AL104" s="30"/>
      <c r="AM104" s="30"/>
      <c r="AN104" s="30"/>
      <c r="AO104" s="30"/>
      <c r="AP104" s="30"/>
      <c r="AQ104" s="30"/>
      <c r="AR104" s="30"/>
      <c r="AS104" s="612"/>
      <c r="AT104" s="612"/>
      <c r="AU104" s="615"/>
      <c r="AV104" s="613"/>
      <c r="AW104" s="613"/>
      <c r="AX104" s="613"/>
      <c r="AY104" s="613"/>
      <c r="AZ104" s="613"/>
      <c r="BA104" s="613"/>
      <c r="BB104" s="613"/>
      <c r="BC104" s="456"/>
      <c r="BD104" s="456"/>
      <c r="BE104" s="456"/>
      <c r="BF104" s="456"/>
      <c r="BG104" s="456"/>
      <c r="BH104" s="456"/>
      <c r="BI104" s="456"/>
      <c r="BJ104" s="456"/>
      <c r="BK104" s="456"/>
      <c r="BL104" s="456"/>
      <c r="BM104" s="456"/>
      <c r="BN104" s="456"/>
      <c r="BO104" s="456"/>
      <c r="BP104" s="456"/>
      <c r="BQ104" s="456"/>
      <c r="BR104" s="456"/>
      <c r="BS104" s="456"/>
      <c r="BT104" s="456"/>
    </row>
    <row r="105" spans="38:72" ht="18" customHeight="1">
      <c r="AL105" s="30"/>
      <c r="AM105" s="30"/>
      <c r="AN105" s="30"/>
      <c r="AO105" s="30"/>
      <c r="AP105" s="30"/>
      <c r="AQ105" s="30"/>
      <c r="AR105" s="30"/>
      <c r="AS105" s="612"/>
      <c r="AT105" s="612"/>
      <c r="AU105" s="615"/>
      <c r="AV105" s="613"/>
      <c r="AW105" s="613"/>
      <c r="AX105" s="613"/>
      <c r="AY105" s="613"/>
      <c r="AZ105" s="613"/>
      <c r="BA105" s="613"/>
      <c r="BB105" s="613"/>
      <c r="BC105" s="456"/>
      <c r="BD105" s="456"/>
      <c r="BE105" s="456"/>
      <c r="BF105" s="456"/>
      <c r="BG105" s="456"/>
      <c r="BH105" s="456"/>
      <c r="BI105" s="456"/>
      <c r="BJ105" s="456"/>
      <c r="BK105" s="456"/>
      <c r="BL105" s="456"/>
      <c r="BM105" s="456"/>
      <c r="BN105" s="456"/>
      <c r="BO105" s="456"/>
      <c r="BP105" s="456"/>
      <c r="BQ105" s="456"/>
      <c r="BR105" s="456"/>
      <c r="BS105" s="456"/>
      <c r="BT105" s="456"/>
    </row>
    <row r="106" spans="38:72" ht="18" customHeight="1">
      <c r="AL106" s="30"/>
      <c r="AM106" s="30"/>
      <c r="AN106" s="30"/>
      <c r="AO106" s="30"/>
      <c r="AP106" s="30"/>
      <c r="AQ106" s="30"/>
      <c r="AR106" s="30"/>
      <c r="AS106" s="612"/>
      <c r="AT106" s="612"/>
      <c r="AU106" s="615"/>
      <c r="AV106" s="613"/>
      <c r="AW106" s="613"/>
      <c r="AX106" s="613"/>
      <c r="AY106" s="613"/>
      <c r="AZ106" s="613"/>
      <c r="BA106" s="613"/>
      <c r="BB106" s="613"/>
      <c r="BC106" s="456"/>
      <c r="BD106" s="456"/>
      <c r="BE106" s="456"/>
      <c r="BF106" s="456"/>
      <c r="BG106" s="456"/>
      <c r="BH106" s="456"/>
      <c r="BI106" s="456"/>
      <c r="BJ106" s="456"/>
      <c r="BK106" s="461"/>
      <c r="BL106" s="462"/>
      <c r="BM106" s="462"/>
      <c r="BN106" s="462"/>
      <c r="BO106" s="462"/>
      <c r="BP106" s="462"/>
      <c r="BQ106" s="462"/>
      <c r="BR106" s="462"/>
      <c r="BS106" s="462"/>
      <c r="BT106" s="462"/>
    </row>
    <row r="107" spans="38:72" ht="18" customHeight="1">
      <c r="AL107" s="30"/>
      <c r="AM107" s="30"/>
      <c r="AN107" s="30"/>
      <c r="AO107" s="30"/>
      <c r="AP107" s="30"/>
      <c r="AQ107" s="30"/>
      <c r="AR107" s="30"/>
      <c r="AS107" s="612"/>
      <c r="AT107" s="612"/>
      <c r="AU107" s="615"/>
      <c r="AV107" s="613"/>
      <c r="AW107" s="613"/>
      <c r="AX107" s="613"/>
      <c r="AY107" s="613"/>
      <c r="AZ107" s="613"/>
      <c r="BA107" s="613"/>
      <c r="BB107" s="613"/>
      <c r="BC107" s="456"/>
      <c r="BD107" s="456"/>
      <c r="BE107" s="456"/>
      <c r="BF107" s="456"/>
      <c r="BG107" s="456"/>
      <c r="BH107" s="456"/>
      <c r="BI107" s="456"/>
      <c r="BJ107" s="456"/>
      <c r="BK107" s="461"/>
      <c r="BL107" s="462"/>
      <c r="BM107" s="462"/>
      <c r="BN107" s="462"/>
      <c r="BO107" s="462"/>
      <c r="BP107" s="462"/>
      <c r="BQ107" s="462"/>
      <c r="BR107" s="462"/>
      <c r="BS107" s="462"/>
      <c r="BT107" s="462"/>
    </row>
    <row r="108" spans="38:72" ht="18" customHeight="1">
      <c r="AL108" s="30"/>
      <c r="AM108" s="30"/>
      <c r="AN108" s="30"/>
      <c r="AO108" s="30"/>
      <c r="AP108" s="30"/>
      <c r="AQ108" s="30"/>
      <c r="AR108" s="30"/>
      <c r="AS108" s="612"/>
      <c r="AT108" s="612"/>
      <c r="AU108" s="464"/>
      <c r="AV108" s="464"/>
      <c r="AW108" s="464"/>
      <c r="AX108" s="464"/>
      <c r="AY108" s="464"/>
      <c r="AZ108" s="464"/>
      <c r="BA108" s="464"/>
      <c r="BB108" s="464"/>
      <c r="BC108" s="464"/>
      <c r="BD108" s="464"/>
      <c r="BE108" s="464"/>
      <c r="BF108" s="464"/>
      <c r="BG108" s="464"/>
      <c r="BH108" s="464"/>
      <c r="BI108" s="464"/>
      <c r="BJ108" s="464"/>
      <c r="BK108" s="464"/>
      <c r="BL108" s="464"/>
      <c r="BM108" s="464"/>
      <c r="BN108" s="464"/>
      <c r="BO108" s="464"/>
      <c r="BP108" s="464"/>
      <c r="BQ108" s="464"/>
      <c r="BR108" s="464"/>
      <c r="BS108" s="464"/>
      <c r="BT108" s="464"/>
    </row>
    <row r="109" spans="38:72" ht="18" customHeight="1">
      <c r="AL109" s="30"/>
      <c r="AM109" s="30"/>
      <c r="AN109" s="30"/>
      <c r="AO109" s="30"/>
      <c r="AP109" s="30"/>
      <c r="AQ109" s="30"/>
      <c r="AR109" s="30"/>
      <c r="AS109" s="612"/>
      <c r="AT109" s="612"/>
      <c r="AU109" s="615"/>
      <c r="AV109" s="613"/>
      <c r="AW109" s="613"/>
      <c r="AX109" s="613"/>
      <c r="AY109" s="613"/>
      <c r="AZ109" s="613"/>
      <c r="BA109" s="613"/>
      <c r="BB109" s="613"/>
      <c r="BC109" s="456"/>
      <c r="BD109" s="456"/>
      <c r="BE109" s="456"/>
      <c r="BF109" s="456"/>
      <c r="BG109" s="456"/>
      <c r="BH109" s="456"/>
      <c r="BI109" s="456"/>
      <c r="BJ109" s="456"/>
      <c r="BK109" s="463"/>
      <c r="BL109" s="463"/>
      <c r="BM109" s="463"/>
      <c r="BN109" s="463"/>
      <c r="BO109" s="463"/>
      <c r="BP109" s="463"/>
      <c r="BQ109" s="463"/>
      <c r="BR109" s="463"/>
      <c r="BS109" s="463"/>
      <c r="BT109" s="463"/>
    </row>
    <row r="110" spans="38:72" ht="18" customHeight="1">
      <c r="AL110" s="30"/>
      <c r="AM110" s="30"/>
      <c r="AN110" s="30"/>
      <c r="AO110" s="30"/>
      <c r="AP110" s="30"/>
      <c r="AQ110" s="30"/>
      <c r="AR110" s="30"/>
      <c r="AS110" s="612"/>
      <c r="AT110" s="612"/>
      <c r="AU110" s="615"/>
      <c r="AV110" s="613"/>
      <c r="AW110" s="613"/>
      <c r="AX110" s="613"/>
      <c r="AY110" s="613"/>
      <c r="AZ110" s="613"/>
      <c r="BA110" s="613"/>
      <c r="BB110" s="613"/>
      <c r="BC110" s="456"/>
      <c r="BD110" s="456"/>
      <c r="BE110" s="456"/>
      <c r="BF110" s="456"/>
      <c r="BG110" s="456"/>
      <c r="BH110" s="456"/>
      <c r="BI110" s="456"/>
      <c r="BJ110" s="456"/>
      <c r="BK110" s="463"/>
      <c r="BL110" s="463"/>
      <c r="BM110" s="463"/>
      <c r="BN110" s="463"/>
      <c r="BO110" s="463"/>
      <c r="BP110" s="463"/>
      <c r="BQ110" s="463"/>
      <c r="BR110" s="463"/>
      <c r="BS110" s="463"/>
      <c r="BT110" s="463"/>
    </row>
    <row r="111" spans="38:72" ht="18" customHeight="1">
      <c r="AL111" s="30"/>
      <c r="AM111" s="30"/>
      <c r="AN111" s="30"/>
      <c r="AO111" s="30"/>
      <c r="AP111" s="30"/>
      <c r="AQ111" s="30"/>
      <c r="AR111" s="30"/>
      <c r="AS111" s="612"/>
      <c r="AT111" s="612"/>
      <c r="AU111" s="613"/>
      <c r="AV111" s="613"/>
      <c r="AW111" s="613"/>
      <c r="AX111" s="613"/>
      <c r="AY111" s="613"/>
      <c r="AZ111" s="613"/>
      <c r="BA111" s="613"/>
      <c r="BB111" s="613"/>
      <c r="BC111" s="456"/>
      <c r="BD111" s="456"/>
      <c r="BE111" s="456"/>
      <c r="BF111" s="456"/>
      <c r="BG111" s="456"/>
      <c r="BH111" s="456"/>
      <c r="BI111" s="456"/>
      <c r="BJ111" s="456"/>
      <c r="BK111" s="463"/>
      <c r="BL111" s="463"/>
      <c r="BM111" s="463"/>
      <c r="BN111" s="463"/>
      <c r="BO111" s="463"/>
      <c r="BP111" s="463"/>
      <c r="BQ111" s="463"/>
      <c r="BR111" s="463"/>
      <c r="BS111" s="463"/>
      <c r="BT111" s="463"/>
    </row>
    <row r="112" spans="38:72" ht="18" customHeight="1">
      <c r="AL112" s="30"/>
      <c r="AM112" s="30"/>
      <c r="AN112" s="30"/>
      <c r="AO112" s="30"/>
      <c r="AP112" s="30"/>
      <c r="AQ112" s="30"/>
      <c r="AR112" s="30"/>
      <c r="AS112" s="612"/>
      <c r="AT112" s="612"/>
      <c r="AU112" s="613"/>
      <c r="AV112" s="613"/>
      <c r="AW112" s="613"/>
      <c r="AX112" s="613"/>
      <c r="AY112" s="613"/>
      <c r="AZ112" s="613"/>
      <c r="BA112" s="613"/>
      <c r="BB112" s="613"/>
      <c r="BC112" s="456"/>
      <c r="BD112" s="456"/>
      <c r="BE112" s="456"/>
      <c r="BF112" s="456"/>
      <c r="BG112" s="456"/>
      <c r="BH112" s="456"/>
      <c r="BI112" s="456"/>
      <c r="BJ112" s="456"/>
      <c r="BK112" s="456"/>
      <c r="BL112" s="456"/>
      <c r="BM112" s="456"/>
      <c r="BN112" s="456"/>
      <c r="BO112" s="456"/>
      <c r="BP112" s="456"/>
      <c r="BQ112" s="456"/>
      <c r="BR112" s="456"/>
      <c r="BS112" s="456"/>
      <c r="BT112" s="456"/>
    </row>
    <row r="113" spans="38:72" ht="18" customHeight="1">
      <c r="AL113" s="30"/>
      <c r="AM113" s="30"/>
      <c r="AN113" s="30"/>
      <c r="AO113" s="30"/>
      <c r="AP113" s="30"/>
      <c r="AQ113" s="30"/>
      <c r="AR113" s="30"/>
      <c r="AS113" s="612"/>
      <c r="AT113" s="612"/>
      <c r="AU113" s="613"/>
      <c r="AV113" s="613"/>
      <c r="AW113" s="613"/>
      <c r="AX113" s="613"/>
      <c r="AY113" s="613"/>
      <c r="AZ113" s="613"/>
      <c r="BA113" s="613"/>
      <c r="BB113" s="613"/>
      <c r="BC113" s="456"/>
      <c r="BD113" s="456"/>
      <c r="BE113" s="456"/>
      <c r="BF113" s="456"/>
      <c r="BG113" s="456"/>
      <c r="BH113" s="456"/>
      <c r="BI113" s="456"/>
      <c r="BJ113" s="456"/>
      <c r="BK113" s="456"/>
      <c r="BL113" s="456"/>
      <c r="BM113" s="456"/>
      <c r="BN113" s="456"/>
      <c r="BO113" s="456"/>
      <c r="BP113" s="456"/>
      <c r="BQ113" s="456"/>
      <c r="BR113" s="456"/>
      <c r="BS113" s="456"/>
      <c r="BT113" s="456"/>
    </row>
    <row r="114" spans="38:72" ht="18" customHeight="1">
      <c r="AL114" s="30"/>
      <c r="AM114" s="30"/>
      <c r="AN114" s="30"/>
      <c r="AO114" s="30"/>
      <c r="AP114" s="30"/>
      <c r="AQ114" s="30"/>
      <c r="AR114" s="30"/>
      <c r="AS114" s="612"/>
      <c r="AT114" s="612"/>
      <c r="AU114" s="620"/>
      <c r="AV114" s="620"/>
      <c r="AW114" s="620"/>
      <c r="AX114" s="620"/>
      <c r="AY114" s="620"/>
      <c r="AZ114" s="620"/>
      <c r="BA114" s="620"/>
      <c r="BB114" s="620"/>
      <c r="BC114" s="620"/>
      <c r="BD114" s="620"/>
      <c r="BE114" s="620"/>
      <c r="BF114" s="620"/>
      <c r="BG114" s="620"/>
      <c r="BH114" s="620"/>
      <c r="BI114" s="620"/>
      <c r="BJ114" s="620"/>
      <c r="BK114" s="620"/>
      <c r="BL114" s="620"/>
      <c r="BM114" s="620"/>
      <c r="BN114" s="620"/>
      <c r="BO114" s="620"/>
      <c r="BP114" s="620"/>
      <c r="BQ114" s="620"/>
      <c r="BR114" s="620"/>
      <c r="BS114" s="620"/>
      <c r="BT114" s="620"/>
    </row>
    <row r="115" spans="38:72" ht="18" customHeight="1">
      <c r="AL115" s="30"/>
      <c r="AM115" s="30"/>
      <c r="AN115" s="30"/>
      <c r="AO115" s="30"/>
      <c r="AP115" s="30"/>
      <c r="AQ115" s="30"/>
      <c r="AR115" s="30"/>
      <c r="AS115" s="612"/>
      <c r="AT115" s="612"/>
      <c r="AU115" s="615"/>
      <c r="AV115" s="613"/>
      <c r="AW115" s="613"/>
      <c r="AX115" s="613"/>
      <c r="AY115" s="613"/>
      <c r="AZ115" s="613"/>
      <c r="BA115" s="613"/>
      <c r="BB115" s="613"/>
      <c r="BC115" s="456"/>
      <c r="BD115" s="456"/>
      <c r="BE115" s="456"/>
      <c r="BF115" s="456"/>
      <c r="BG115" s="456"/>
      <c r="BH115" s="456"/>
      <c r="BI115" s="456"/>
      <c r="BJ115" s="456"/>
      <c r="BK115" s="456"/>
      <c r="BL115" s="456"/>
      <c r="BM115" s="456"/>
      <c r="BN115" s="456"/>
      <c r="BO115" s="456"/>
      <c r="BP115" s="456"/>
      <c r="BQ115" s="456"/>
      <c r="BR115" s="456"/>
      <c r="BS115" s="456"/>
      <c r="BT115" s="456"/>
    </row>
    <row r="116" spans="38:72" ht="18" customHeight="1">
      <c r="AL116" s="30"/>
      <c r="AM116" s="30"/>
      <c r="AN116" s="30"/>
      <c r="AO116" s="30"/>
      <c r="AP116" s="30"/>
      <c r="AQ116" s="30"/>
      <c r="AR116" s="30"/>
      <c r="AS116" s="612"/>
      <c r="AT116" s="612"/>
      <c r="AU116" s="615"/>
      <c r="AV116" s="613"/>
      <c r="AW116" s="613"/>
      <c r="AX116" s="613"/>
      <c r="AY116" s="613"/>
      <c r="AZ116" s="613"/>
      <c r="BA116" s="613"/>
      <c r="BB116" s="613"/>
      <c r="BC116" s="456"/>
      <c r="BD116" s="456"/>
      <c r="BE116" s="456"/>
      <c r="BF116" s="456"/>
      <c r="BG116" s="456"/>
      <c r="BH116" s="456"/>
      <c r="BI116" s="456"/>
      <c r="BJ116" s="456"/>
      <c r="BK116" s="460"/>
      <c r="BL116" s="460"/>
      <c r="BM116" s="460"/>
      <c r="BN116" s="460"/>
      <c r="BO116" s="460"/>
      <c r="BP116" s="460"/>
      <c r="BQ116" s="460"/>
      <c r="BR116" s="460"/>
      <c r="BS116" s="460"/>
      <c r="BT116" s="460"/>
    </row>
    <row r="117" spans="38:72" ht="18" customHeight="1">
      <c r="AL117" s="30"/>
      <c r="AM117" s="30"/>
      <c r="AN117" s="30"/>
      <c r="AO117" s="30"/>
      <c r="AP117" s="30"/>
      <c r="AQ117" s="30"/>
      <c r="AR117" s="30"/>
      <c r="AS117" s="612"/>
      <c r="AT117" s="612"/>
      <c r="AU117" s="615"/>
      <c r="AV117" s="613"/>
      <c r="AW117" s="613"/>
      <c r="AX117" s="613"/>
      <c r="AY117" s="613"/>
      <c r="AZ117" s="613"/>
      <c r="BA117" s="613"/>
      <c r="BB117" s="613"/>
      <c r="BC117" s="456"/>
      <c r="BD117" s="456"/>
      <c r="BE117" s="456"/>
      <c r="BF117" s="456"/>
      <c r="BG117" s="456"/>
      <c r="BH117" s="456"/>
      <c r="BI117" s="456"/>
      <c r="BJ117" s="456"/>
      <c r="BK117" s="456"/>
      <c r="BL117" s="456"/>
      <c r="BM117" s="456"/>
      <c r="BN117" s="456"/>
      <c r="BO117" s="456"/>
      <c r="BP117" s="456"/>
      <c r="BQ117" s="456"/>
      <c r="BR117" s="456"/>
      <c r="BS117" s="456"/>
      <c r="BT117" s="456"/>
    </row>
    <row r="118" spans="38:72" ht="18" customHeight="1">
      <c r="AL118" s="30"/>
      <c r="AM118" s="30"/>
      <c r="AN118" s="30"/>
      <c r="AO118" s="30"/>
      <c r="AP118" s="30"/>
      <c r="AQ118" s="30"/>
      <c r="AR118" s="30"/>
      <c r="AS118" s="612"/>
      <c r="AT118" s="612"/>
      <c r="AU118" s="615"/>
      <c r="AV118" s="613"/>
      <c r="AW118" s="613"/>
      <c r="AX118" s="613"/>
      <c r="AY118" s="613"/>
      <c r="AZ118" s="613"/>
      <c r="BA118" s="613"/>
      <c r="BB118" s="613"/>
      <c r="BC118" s="456"/>
      <c r="BD118" s="456"/>
      <c r="BE118" s="456"/>
      <c r="BF118" s="456"/>
      <c r="BG118" s="456"/>
      <c r="BH118" s="456"/>
      <c r="BI118" s="456"/>
      <c r="BJ118" s="456"/>
      <c r="BK118" s="456"/>
      <c r="BL118" s="456"/>
      <c r="BM118" s="456"/>
      <c r="BN118" s="456"/>
      <c r="BO118" s="456"/>
      <c r="BP118" s="456"/>
      <c r="BQ118" s="456"/>
      <c r="BR118" s="456"/>
      <c r="BS118" s="456"/>
      <c r="BT118" s="456"/>
    </row>
    <row r="119" spans="38:72" ht="18" customHeight="1">
      <c r="AL119" s="30"/>
      <c r="AM119" s="30"/>
      <c r="AN119" s="30"/>
      <c r="AO119" s="30"/>
      <c r="AP119" s="30"/>
      <c r="AQ119" s="30"/>
      <c r="AR119" s="30"/>
      <c r="AS119" s="612"/>
      <c r="AT119" s="612"/>
      <c r="AU119" s="615"/>
      <c r="AV119" s="613"/>
      <c r="AW119" s="613"/>
      <c r="AX119" s="613"/>
      <c r="AY119" s="613"/>
      <c r="AZ119" s="613"/>
      <c r="BA119" s="613"/>
      <c r="BB119" s="613"/>
      <c r="BC119" s="456"/>
      <c r="BD119" s="456"/>
      <c r="BE119" s="456"/>
      <c r="BF119" s="456"/>
      <c r="BG119" s="456"/>
      <c r="BH119" s="456"/>
      <c r="BI119" s="456"/>
      <c r="BJ119" s="456"/>
      <c r="BK119" s="461"/>
      <c r="BL119" s="462"/>
      <c r="BM119" s="462"/>
      <c r="BN119" s="462"/>
      <c r="BO119" s="462"/>
      <c r="BP119" s="462"/>
      <c r="BQ119" s="462"/>
      <c r="BR119" s="462"/>
      <c r="BS119" s="462"/>
      <c r="BT119" s="462"/>
    </row>
    <row r="120" spans="38:72" ht="18" customHeight="1">
      <c r="AL120" s="30"/>
      <c r="AM120" s="30"/>
      <c r="AN120" s="30"/>
      <c r="AO120" s="30"/>
      <c r="AP120" s="30"/>
      <c r="AQ120" s="30"/>
      <c r="AR120" s="30"/>
      <c r="AS120" s="612"/>
      <c r="AT120" s="612"/>
      <c r="AU120" s="615"/>
      <c r="AV120" s="613"/>
      <c r="AW120" s="613"/>
      <c r="AX120" s="613"/>
      <c r="AY120" s="613"/>
      <c r="AZ120" s="613"/>
      <c r="BA120" s="613"/>
      <c r="BB120" s="613"/>
      <c r="BC120" s="456"/>
      <c r="BD120" s="456"/>
      <c r="BE120" s="456"/>
      <c r="BF120" s="456"/>
      <c r="BG120" s="456"/>
      <c r="BH120" s="456"/>
      <c r="BI120" s="456"/>
      <c r="BJ120" s="456"/>
      <c r="BK120" s="461"/>
      <c r="BL120" s="462"/>
      <c r="BM120" s="462"/>
      <c r="BN120" s="462"/>
      <c r="BO120" s="462"/>
      <c r="BP120" s="462"/>
      <c r="BQ120" s="462"/>
      <c r="BR120" s="462"/>
      <c r="BS120" s="462"/>
      <c r="BT120" s="462"/>
    </row>
    <row r="121" spans="38:72" ht="18" customHeight="1">
      <c r="AL121" s="30"/>
      <c r="AM121" s="30"/>
      <c r="AN121" s="30"/>
      <c r="AO121" s="30"/>
      <c r="AP121" s="30"/>
      <c r="AQ121" s="30"/>
      <c r="AR121" s="30"/>
      <c r="AS121" s="612"/>
      <c r="AT121" s="612"/>
      <c r="AU121" s="464"/>
      <c r="AV121" s="464"/>
      <c r="AW121" s="464"/>
      <c r="AX121" s="464"/>
      <c r="AY121" s="464"/>
      <c r="AZ121" s="464"/>
      <c r="BA121" s="464"/>
      <c r="BB121" s="464"/>
      <c r="BC121" s="464"/>
      <c r="BD121" s="464"/>
      <c r="BE121" s="464"/>
      <c r="BF121" s="464"/>
      <c r="BG121" s="464"/>
      <c r="BH121" s="464"/>
      <c r="BI121" s="464"/>
      <c r="BJ121" s="464"/>
      <c r="BK121" s="464"/>
      <c r="BL121" s="464"/>
      <c r="BM121" s="464"/>
      <c r="BN121" s="464"/>
      <c r="BO121" s="464"/>
      <c r="BP121" s="464"/>
      <c r="BQ121" s="464"/>
      <c r="BR121" s="464"/>
      <c r="BS121" s="464"/>
      <c r="BT121" s="464"/>
    </row>
    <row r="122" spans="38:72" ht="18" customHeight="1">
      <c r="AL122" s="30"/>
      <c r="AM122" s="30"/>
      <c r="AN122" s="30"/>
      <c r="AO122" s="30"/>
      <c r="AP122" s="30"/>
      <c r="AQ122" s="30"/>
      <c r="AR122" s="30"/>
      <c r="AS122" s="612"/>
      <c r="AT122" s="612"/>
      <c r="AU122" s="615"/>
      <c r="AV122" s="613"/>
      <c r="AW122" s="613"/>
      <c r="AX122" s="613"/>
      <c r="AY122" s="613"/>
      <c r="AZ122" s="613"/>
      <c r="BA122" s="613"/>
      <c r="BB122" s="613"/>
      <c r="BC122" s="456"/>
      <c r="BD122" s="456"/>
      <c r="BE122" s="456"/>
      <c r="BF122" s="456"/>
      <c r="BG122" s="456"/>
      <c r="BH122" s="456"/>
      <c r="BI122" s="456"/>
      <c r="BJ122" s="456"/>
      <c r="BK122" s="463"/>
      <c r="BL122" s="463"/>
      <c r="BM122" s="463"/>
      <c r="BN122" s="463"/>
      <c r="BO122" s="463"/>
      <c r="BP122" s="463"/>
      <c r="BQ122" s="463"/>
      <c r="BR122" s="463"/>
      <c r="BS122" s="463"/>
      <c r="BT122" s="463"/>
    </row>
    <row r="123" spans="38:72" ht="18" customHeight="1">
      <c r="AL123" s="30"/>
      <c r="AM123" s="30"/>
      <c r="AN123" s="30"/>
      <c r="AO123" s="30"/>
      <c r="AP123" s="30"/>
      <c r="AQ123" s="30"/>
      <c r="AR123" s="30"/>
      <c r="AS123" s="612"/>
      <c r="AT123" s="612"/>
      <c r="AU123" s="615"/>
      <c r="AV123" s="613"/>
      <c r="AW123" s="613"/>
      <c r="AX123" s="613"/>
      <c r="AY123" s="613"/>
      <c r="AZ123" s="613"/>
      <c r="BA123" s="613"/>
      <c r="BB123" s="613"/>
      <c r="BC123" s="456"/>
      <c r="BD123" s="456"/>
      <c r="BE123" s="456"/>
      <c r="BF123" s="456"/>
      <c r="BG123" s="456"/>
      <c r="BH123" s="456"/>
      <c r="BI123" s="456"/>
      <c r="BJ123" s="456"/>
      <c r="BK123" s="463"/>
      <c r="BL123" s="463"/>
      <c r="BM123" s="463"/>
      <c r="BN123" s="463"/>
      <c r="BO123" s="463"/>
      <c r="BP123" s="463"/>
      <c r="BQ123" s="463"/>
      <c r="BR123" s="463"/>
      <c r="BS123" s="463"/>
      <c r="BT123" s="463"/>
    </row>
    <row r="124" spans="38:72" ht="18" customHeight="1">
      <c r="AL124" s="30"/>
      <c r="AM124" s="30"/>
      <c r="AN124" s="30"/>
      <c r="AO124" s="30"/>
      <c r="AP124" s="30"/>
      <c r="AQ124" s="30"/>
      <c r="AR124" s="30"/>
      <c r="AS124" s="612"/>
      <c r="AT124" s="612"/>
      <c r="AU124" s="613"/>
      <c r="AV124" s="613"/>
      <c r="AW124" s="613"/>
      <c r="AX124" s="613"/>
      <c r="AY124" s="613"/>
      <c r="AZ124" s="613"/>
      <c r="BA124" s="613"/>
      <c r="BB124" s="613"/>
      <c r="BC124" s="456"/>
      <c r="BD124" s="456"/>
      <c r="BE124" s="456"/>
      <c r="BF124" s="456"/>
      <c r="BG124" s="456"/>
      <c r="BH124" s="456"/>
      <c r="BI124" s="456"/>
      <c r="BJ124" s="456"/>
      <c r="BK124" s="463"/>
      <c r="BL124" s="463"/>
      <c r="BM124" s="463"/>
      <c r="BN124" s="463"/>
      <c r="BO124" s="463"/>
      <c r="BP124" s="463"/>
      <c r="BQ124" s="463"/>
      <c r="BR124" s="463"/>
      <c r="BS124" s="463"/>
      <c r="BT124" s="463"/>
    </row>
    <row r="125" spans="38:72" ht="18" customHeight="1">
      <c r="AL125" s="30"/>
      <c r="AM125" s="30"/>
      <c r="AN125" s="30"/>
      <c r="AO125" s="30"/>
      <c r="AP125" s="30"/>
      <c r="AQ125" s="30"/>
      <c r="AR125" s="30"/>
      <c r="AS125" s="612"/>
      <c r="AT125" s="612"/>
      <c r="AU125" s="613"/>
      <c r="AV125" s="613"/>
      <c r="AW125" s="613"/>
      <c r="AX125" s="613"/>
      <c r="AY125" s="613"/>
      <c r="AZ125" s="613"/>
      <c r="BA125" s="613"/>
      <c r="BB125" s="613"/>
      <c r="BC125" s="456"/>
      <c r="BD125" s="456"/>
      <c r="BE125" s="456"/>
      <c r="BF125" s="456"/>
      <c r="BG125" s="456"/>
      <c r="BH125" s="456"/>
      <c r="BI125" s="456"/>
      <c r="BJ125" s="456"/>
      <c r="BK125" s="456"/>
      <c r="BL125" s="456"/>
      <c r="BM125" s="456"/>
      <c r="BN125" s="456"/>
      <c r="BO125" s="456"/>
      <c r="BP125" s="456"/>
      <c r="BQ125" s="456"/>
      <c r="BR125" s="456"/>
      <c r="BS125" s="456"/>
      <c r="BT125" s="456"/>
    </row>
    <row r="126" spans="38:72" ht="18" customHeight="1">
      <c r="AL126" s="30"/>
      <c r="AM126" s="30"/>
      <c r="AN126" s="30"/>
      <c r="AO126" s="30"/>
      <c r="AP126" s="30"/>
      <c r="AQ126" s="30"/>
      <c r="AR126" s="30"/>
      <c r="AS126" s="612"/>
      <c r="AT126" s="612"/>
      <c r="AU126" s="613"/>
      <c r="AV126" s="613"/>
      <c r="AW126" s="613"/>
      <c r="AX126" s="613"/>
      <c r="AY126" s="613"/>
      <c r="AZ126" s="613"/>
      <c r="BA126" s="613"/>
      <c r="BB126" s="613"/>
      <c r="BC126" s="456"/>
      <c r="BD126" s="456"/>
      <c r="BE126" s="456"/>
      <c r="BF126" s="456"/>
      <c r="BG126" s="456"/>
      <c r="BH126" s="456"/>
      <c r="BI126" s="456"/>
      <c r="BJ126" s="456"/>
      <c r="BK126" s="456"/>
      <c r="BL126" s="456"/>
      <c r="BM126" s="456"/>
      <c r="BN126" s="456"/>
      <c r="BO126" s="456"/>
      <c r="BP126" s="456"/>
      <c r="BQ126" s="456"/>
      <c r="BR126" s="456"/>
      <c r="BS126" s="456"/>
      <c r="BT126" s="456"/>
    </row>
    <row r="127" spans="38:72" ht="18" customHeight="1">
      <c r="AL127" s="30"/>
      <c r="AM127" s="30"/>
      <c r="AN127" s="30"/>
      <c r="AO127" s="30"/>
      <c r="AP127" s="30"/>
      <c r="AQ127" s="30"/>
      <c r="AR127" s="30"/>
      <c r="AS127" s="612"/>
      <c r="AT127" s="612"/>
      <c r="AU127" s="459"/>
      <c r="AV127" s="459"/>
      <c r="AW127" s="459"/>
      <c r="AX127" s="459"/>
      <c r="AY127" s="459"/>
      <c r="AZ127" s="459"/>
      <c r="BA127" s="459"/>
      <c r="BB127" s="459"/>
      <c r="BC127" s="459"/>
      <c r="BD127" s="459"/>
      <c r="BE127" s="459"/>
      <c r="BF127" s="459"/>
      <c r="BG127" s="459"/>
      <c r="BH127" s="459"/>
      <c r="BI127" s="459"/>
      <c r="BJ127" s="459"/>
      <c r="BK127" s="459"/>
      <c r="BL127" s="459"/>
      <c r="BM127" s="459"/>
      <c r="BN127" s="459"/>
      <c r="BO127" s="459"/>
      <c r="BP127" s="459"/>
      <c r="BQ127" s="459"/>
      <c r="BR127" s="459"/>
      <c r="BS127" s="459"/>
      <c r="BT127" s="459"/>
    </row>
    <row r="128" spans="38:72" ht="18" customHeight="1">
      <c r="AL128" s="30"/>
      <c r="AM128" s="30"/>
      <c r="AN128" s="30"/>
      <c r="AO128" s="30"/>
      <c r="AP128" s="30"/>
      <c r="AQ128" s="30"/>
      <c r="AR128" s="30"/>
      <c r="AS128" s="612"/>
      <c r="AT128" s="612"/>
      <c r="AU128" s="615"/>
      <c r="AV128" s="613"/>
      <c r="AW128" s="613"/>
      <c r="AX128" s="613"/>
      <c r="AY128" s="613"/>
      <c r="AZ128" s="613"/>
      <c r="BA128" s="613"/>
      <c r="BB128" s="613"/>
      <c r="BC128" s="456"/>
      <c r="BD128" s="456"/>
      <c r="BE128" s="456"/>
      <c r="BF128" s="456"/>
      <c r="BG128" s="456"/>
      <c r="BH128" s="456"/>
      <c r="BI128" s="456"/>
      <c r="BJ128" s="456"/>
      <c r="BK128" s="456"/>
      <c r="BL128" s="456"/>
      <c r="BM128" s="456"/>
      <c r="BN128" s="456"/>
      <c r="BO128" s="456"/>
      <c r="BP128" s="456"/>
      <c r="BQ128" s="456"/>
      <c r="BR128" s="456"/>
      <c r="BS128" s="456"/>
      <c r="BT128" s="456"/>
    </row>
    <row r="129" spans="38:72" ht="18" customHeight="1">
      <c r="AL129" s="30"/>
      <c r="AM129" s="30"/>
      <c r="AN129" s="30"/>
      <c r="AO129" s="30"/>
      <c r="AP129" s="30"/>
      <c r="AQ129" s="30"/>
      <c r="AR129" s="30"/>
      <c r="AS129" s="612"/>
      <c r="AT129" s="612"/>
      <c r="AU129" s="615"/>
      <c r="AV129" s="613"/>
      <c r="AW129" s="613"/>
      <c r="AX129" s="613"/>
      <c r="AY129" s="613"/>
      <c r="AZ129" s="613"/>
      <c r="BA129" s="613"/>
      <c r="BB129" s="613"/>
      <c r="BC129" s="456"/>
      <c r="BD129" s="456"/>
      <c r="BE129" s="456"/>
      <c r="BF129" s="456"/>
      <c r="BG129" s="456"/>
      <c r="BH129" s="456"/>
      <c r="BI129" s="456"/>
      <c r="BJ129" s="456"/>
      <c r="BK129" s="460"/>
      <c r="BL129" s="460"/>
      <c r="BM129" s="460"/>
      <c r="BN129" s="460"/>
      <c r="BO129" s="460"/>
      <c r="BP129" s="460"/>
      <c r="BQ129" s="460"/>
      <c r="BR129" s="460"/>
      <c r="BS129" s="460"/>
      <c r="BT129" s="460"/>
    </row>
    <row r="130" spans="38:72" ht="18" customHeight="1">
      <c r="AL130" s="30"/>
      <c r="AM130" s="30"/>
      <c r="AN130" s="30"/>
      <c r="AO130" s="30"/>
      <c r="AP130" s="30"/>
      <c r="AQ130" s="30"/>
      <c r="AR130" s="30"/>
      <c r="AS130" s="612"/>
      <c r="AT130" s="612"/>
      <c r="AU130" s="615"/>
      <c r="AV130" s="613"/>
      <c r="AW130" s="613"/>
      <c r="AX130" s="613"/>
      <c r="AY130" s="613"/>
      <c r="AZ130" s="613"/>
      <c r="BA130" s="613"/>
      <c r="BB130" s="613"/>
      <c r="BC130" s="456"/>
      <c r="BD130" s="456"/>
      <c r="BE130" s="456"/>
      <c r="BF130" s="456"/>
      <c r="BG130" s="456"/>
      <c r="BH130" s="456"/>
      <c r="BI130" s="456"/>
      <c r="BJ130" s="456"/>
      <c r="BK130" s="456"/>
      <c r="BL130" s="456"/>
      <c r="BM130" s="456"/>
      <c r="BN130" s="456"/>
      <c r="BO130" s="456"/>
      <c r="BP130" s="456"/>
      <c r="BQ130" s="456"/>
      <c r="BR130" s="456"/>
      <c r="BS130" s="456"/>
      <c r="BT130" s="456"/>
    </row>
    <row r="131" spans="38:72" ht="18" customHeight="1">
      <c r="AL131" s="30"/>
      <c r="AM131" s="30"/>
      <c r="AN131" s="30"/>
      <c r="AO131" s="30"/>
      <c r="AP131" s="30"/>
      <c r="AQ131" s="30"/>
      <c r="AR131" s="30"/>
      <c r="AS131" s="612"/>
      <c r="AT131" s="612"/>
      <c r="AU131" s="615"/>
      <c r="AV131" s="613"/>
      <c r="AW131" s="613"/>
      <c r="AX131" s="613"/>
      <c r="AY131" s="613"/>
      <c r="AZ131" s="613"/>
      <c r="BA131" s="613"/>
      <c r="BB131" s="613"/>
      <c r="BC131" s="456"/>
      <c r="BD131" s="456"/>
      <c r="BE131" s="456"/>
      <c r="BF131" s="456"/>
      <c r="BG131" s="456"/>
      <c r="BH131" s="456"/>
      <c r="BI131" s="456"/>
      <c r="BJ131" s="456"/>
      <c r="BK131" s="456"/>
      <c r="BL131" s="456"/>
      <c r="BM131" s="456"/>
      <c r="BN131" s="456"/>
      <c r="BO131" s="456"/>
      <c r="BP131" s="456"/>
      <c r="BQ131" s="456"/>
      <c r="BR131" s="456"/>
      <c r="BS131" s="456"/>
      <c r="BT131" s="456"/>
    </row>
    <row r="132" spans="38:72" ht="18" customHeight="1">
      <c r="AL132" s="30"/>
      <c r="AM132" s="30"/>
      <c r="AN132" s="30"/>
      <c r="AO132" s="30"/>
      <c r="AP132" s="30"/>
      <c r="AQ132" s="30"/>
      <c r="AR132" s="30"/>
      <c r="AS132" s="612"/>
      <c r="AT132" s="612"/>
      <c r="AU132" s="615"/>
      <c r="AV132" s="613"/>
      <c r="AW132" s="613"/>
      <c r="AX132" s="613"/>
      <c r="AY132" s="613"/>
      <c r="AZ132" s="613"/>
      <c r="BA132" s="613"/>
      <c r="BB132" s="613"/>
      <c r="BC132" s="456"/>
      <c r="BD132" s="456"/>
      <c r="BE132" s="456"/>
      <c r="BF132" s="456"/>
      <c r="BG132" s="456"/>
      <c r="BH132" s="456"/>
      <c r="BI132" s="456"/>
      <c r="BJ132" s="456"/>
      <c r="BK132" s="461"/>
      <c r="BL132" s="462"/>
      <c r="BM132" s="462"/>
      <c r="BN132" s="462"/>
      <c r="BO132" s="462"/>
      <c r="BP132" s="462"/>
      <c r="BQ132" s="462"/>
      <c r="BR132" s="462"/>
      <c r="BS132" s="462"/>
      <c r="BT132" s="462"/>
    </row>
    <row r="133" spans="38:72" ht="18" customHeight="1">
      <c r="AL133" s="30"/>
      <c r="AM133" s="30"/>
      <c r="AN133" s="30"/>
      <c r="AO133" s="30"/>
      <c r="AP133" s="30"/>
      <c r="AQ133" s="30"/>
      <c r="AR133" s="30"/>
      <c r="AS133" s="612"/>
      <c r="AT133" s="612"/>
      <c r="AU133" s="615"/>
      <c r="AV133" s="613"/>
      <c r="AW133" s="613"/>
      <c r="AX133" s="613"/>
      <c r="AY133" s="613"/>
      <c r="AZ133" s="613"/>
      <c r="BA133" s="613"/>
      <c r="BB133" s="613"/>
      <c r="BC133" s="456"/>
      <c r="BD133" s="456"/>
      <c r="BE133" s="456"/>
      <c r="BF133" s="456"/>
      <c r="BG133" s="456"/>
      <c r="BH133" s="456"/>
      <c r="BI133" s="456"/>
      <c r="BJ133" s="456"/>
      <c r="BK133" s="461"/>
      <c r="BL133" s="462"/>
      <c r="BM133" s="462"/>
      <c r="BN133" s="462"/>
      <c r="BO133" s="462"/>
      <c r="BP133" s="462"/>
      <c r="BQ133" s="462"/>
      <c r="BR133" s="462"/>
      <c r="BS133" s="462"/>
      <c r="BT133" s="462"/>
    </row>
    <row r="134" spans="38:72" ht="18" customHeight="1">
      <c r="AL134" s="30"/>
      <c r="AM134" s="30"/>
      <c r="AN134" s="30"/>
      <c r="AO134" s="30"/>
      <c r="AP134" s="30"/>
      <c r="AQ134" s="30"/>
      <c r="AR134" s="30"/>
      <c r="AS134" s="612"/>
      <c r="AT134" s="612"/>
      <c r="AU134" s="464"/>
      <c r="AV134" s="464"/>
      <c r="AW134" s="464"/>
      <c r="AX134" s="464"/>
      <c r="AY134" s="464"/>
      <c r="AZ134" s="464"/>
      <c r="BA134" s="464"/>
      <c r="BB134" s="464"/>
      <c r="BC134" s="464"/>
      <c r="BD134" s="464"/>
      <c r="BE134" s="464"/>
      <c r="BF134" s="464"/>
      <c r="BG134" s="464"/>
      <c r="BH134" s="464"/>
      <c r="BI134" s="464"/>
      <c r="BJ134" s="464"/>
      <c r="BK134" s="464"/>
      <c r="BL134" s="464"/>
      <c r="BM134" s="464"/>
      <c r="BN134" s="464"/>
      <c r="BO134" s="464"/>
      <c r="BP134" s="464"/>
      <c r="BQ134" s="464"/>
      <c r="BR134" s="464"/>
      <c r="BS134" s="464"/>
      <c r="BT134" s="464"/>
    </row>
    <row r="135" spans="38:72" ht="18" customHeight="1">
      <c r="AL135" s="30"/>
      <c r="AM135" s="30"/>
      <c r="AN135" s="30"/>
      <c r="AO135" s="30"/>
      <c r="AP135" s="30"/>
      <c r="AQ135" s="30"/>
      <c r="AR135" s="30"/>
      <c r="AS135" s="612"/>
      <c r="AT135" s="612"/>
      <c r="AU135" s="615"/>
      <c r="AV135" s="613"/>
      <c r="AW135" s="613"/>
      <c r="AX135" s="613"/>
      <c r="AY135" s="613"/>
      <c r="AZ135" s="613"/>
      <c r="BA135" s="613"/>
      <c r="BB135" s="613"/>
      <c r="BC135" s="456"/>
      <c r="BD135" s="456"/>
      <c r="BE135" s="456"/>
      <c r="BF135" s="456"/>
      <c r="BG135" s="456"/>
      <c r="BH135" s="456"/>
      <c r="BI135" s="456"/>
      <c r="BJ135" s="456"/>
      <c r="BK135" s="463"/>
      <c r="BL135" s="463"/>
      <c r="BM135" s="463"/>
      <c r="BN135" s="463"/>
      <c r="BO135" s="463"/>
      <c r="BP135" s="463"/>
      <c r="BQ135" s="463"/>
      <c r="BR135" s="463"/>
      <c r="BS135" s="463"/>
      <c r="BT135" s="463"/>
    </row>
    <row r="136" spans="38:72" ht="18" customHeight="1">
      <c r="AL136" s="30"/>
      <c r="AM136" s="30"/>
      <c r="AN136" s="30"/>
      <c r="AO136" s="30"/>
      <c r="AP136" s="30"/>
      <c r="AQ136" s="30"/>
      <c r="AR136" s="30"/>
      <c r="AS136" s="612"/>
      <c r="AT136" s="612"/>
      <c r="AU136" s="615"/>
      <c r="AV136" s="613"/>
      <c r="AW136" s="613"/>
      <c r="AX136" s="613"/>
      <c r="AY136" s="613"/>
      <c r="AZ136" s="613"/>
      <c r="BA136" s="613"/>
      <c r="BB136" s="613"/>
      <c r="BC136" s="456"/>
      <c r="BD136" s="456"/>
      <c r="BE136" s="456"/>
      <c r="BF136" s="456"/>
      <c r="BG136" s="456"/>
      <c r="BH136" s="456"/>
      <c r="BI136" s="456"/>
      <c r="BJ136" s="456"/>
      <c r="BK136" s="463"/>
      <c r="BL136" s="463"/>
      <c r="BM136" s="463"/>
      <c r="BN136" s="463"/>
      <c r="BO136" s="463"/>
      <c r="BP136" s="463"/>
      <c r="BQ136" s="463"/>
      <c r="BR136" s="463"/>
      <c r="BS136" s="463"/>
      <c r="BT136" s="463"/>
    </row>
    <row r="137" spans="38:72" ht="18" customHeight="1">
      <c r="AL137" s="30"/>
      <c r="AM137" s="30"/>
      <c r="AN137" s="30"/>
      <c r="AO137" s="30"/>
      <c r="AP137" s="30"/>
      <c r="AQ137" s="30"/>
      <c r="AR137" s="30"/>
      <c r="AS137" s="612"/>
      <c r="AT137" s="612"/>
      <c r="AU137" s="613"/>
      <c r="AV137" s="613"/>
      <c r="AW137" s="613"/>
      <c r="AX137" s="613"/>
      <c r="AY137" s="613"/>
      <c r="AZ137" s="613"/>
      <c r="BA137" s="613"/>
      <c r="BB137" s="613"/>
      <c r="BC137" s="456"/>
      <c r="BD137" s="456"/>
      <c r="BE137" s="456"/>
      <c r="BF137" s="456"/>
      <c r="BG137" s="456"/>
      <c r="BH137" s="456"/>
      <c r="BI137" s="456"/>
      <c r="BJ137" s="456"/>
      <c r="BK137" s="463"/>
      <c r="BL137" s="463"/>
      <c r="BM137" s="463"/>
      <c r="BN137" s="463"/>
      <c r="BO137" s="463"/>
      <c r="BP137" s="463"/>
      <c r="BQ137" s="463"/>
      <c r="BR137" s="463"/>
      <c r="BS137" s="463"/>
      <c r="BT137" s="463"/>
    </row>
    <row r="138" spans="38:72" ht="18" customHeight="1">
      <c r="AL138" s="30"/>
      <c r="AM138" s="30"/>
      <c r="AN138" s="30"/>
      <c r="AO138" s="30"/>
      <c r="AP138" s="30"/>
      <c r="AQ138" s="30"/>
      <c r="AR138" s="30"/>
      <c r="AS138" s="612"/>
      <c r="AT138" s="612"/>
      <c r="AU138" s="613"/>
      <c r="AV138" s="613"/>
      <c r="AW138" s="613"/>
      <c r="AX138" s="613"/>
      <c r="AY138" s="613"/>
      <c r="AZ138" s="613"/>
      <c r="BA138" s="613"/>
      <c r="BB138" s="613"/>
      <c r="BC138" s="456"/>
      <c r="BD138" s="456"/>
      <c r="BE138" s="456"/>
      <c r="BF138" s="456"/>
      <c r="BG138" s="456"/>
      <c r="BH138" s="456"/>
      <c r="BI138" s="456"/>
      <c r="BJ138" s="456"/>
      <c r="BK138" s="456"/>
      <c r="BL138" s="456"/>
      <c r="BM138" s="456"/>
      <c r="BN138" s="456"/>
      <c r="BO138" s="456"/>
      <c r="BP138" s="456"/>
      <c r="BQ138" s="456"/>
      <c r="BR138" s="456"/>
      <c r="BS138" s="456"/>
      <c r="BT138" s="456"/>
    </row>
    <row r="139" spans="38:72" ht="18" customHeight="1">
      <c r="AL139" s="30"/>
      <c r="AM139" s="30"/>
      <c r="AN139" s="30"/>
      <c r="AO139" s="30"/>
      <c r="AP139" s="30"/>
      <c r="AQ139" s="30"/>
      <c r="AR139" s="30"/>
      <c r="AS139" s="612"/>
      <c r="AT139" s="612"/>
      <c r="AU139" s="613"/>
      <c r="AV139" s="613"/>
      <c r="AW139" s="613"/>
      <c r="AX139" s="613"/>
      <c r="AY139" s="613"/>
      <c r="AZ139" s="613"/>
      <c r="BA139" s="613"/>
      <c r="BB139" s="613"/>
      <c r="BC139" s="456"/>
      <c r="BD139" s="456"/>
      <c r="BE139" s="456"/>
      <c r="BF139" s="456"/>
      <c r="BG139" s="456"/>
      <c r="BH139" s="456"/>
      <c r="BI139" s="456"/>
      <c r="BJ139" s="456"/>
      <c r="BK139" s="456"/>
      <c r="BL139" s="456"/>
      <c r="BM139" s="456"/>
      <c r="BN139" s="456"/>
      <c r="BO139" s="456"/>
      <c r="BP139" s="456"/>
      <c r="BQ139" s="456"/>
      <c r="BR139" s="456"/>
      <c r="BS139" s="456"/>
      <c r="BT139" s="456"/>
    </row>
    <row r="140" spans="38:72" ht="18" customHeight="1">
      <c r="AL140" s="30"/>
      <c r="AM140" s="30"/>
      <c r="AN140" s="30"/>
      <c r="AO140" s="30"/>
      <c r="AP140" s="30"/>
      <c r="AQ140" s="30"/>
      <c r="AR140" s="30"/>
      <c r="AS140" s="612"/>
      <c r="AT140" s="612"/>
      <c r="AU140" s="613"/>
      <c r="AV140" s="613"/>
      <c r="AW140" s="613"/>
      <c r="AX140" s="613"/>
      <c r="AY140" s="613"/>
      <c r="AZ140" s="613"/>
      <c r="BA140" s="613"/>
      <c r="BB140" s="613"/>
      <c r="BC140" s="456"/>
      <c r="BD140" s="456"/>
      <c r="BE140" s="456"/>
      <c r="BF140" s="456"/>
      <c r="BG140" s="456"/>
      <c r="BH140" s="456"/>
      <c r="BI140" s="456"/>
      <c r="BJ140" s="456"/>
      <c r="BK140" s="456"/>
      <c r="BL140" s="456"/>
      <c r="BM140" s="456"/>
      <c r="BN140" s="456"/>
      <c r="BO140" s="456"/>
      <c r="BP140" s="456"/>
      <c r="BQ140" s="456"/>
      <c r="BR140" s="456"/>
      <c r="BS140" s="456"/>
      <c r="BT140" s="456"/>
    </row>
    <row r="141" spans="38:72" ht="18" customHeight="1">
      <c r="AL141" s="30"/>
      <c r="AM141" s="30"/>
      <c r="AN141" s="30"/>
      <c r="AO141" s="30"/>
      <c r="AP141" s="30"/>
      <c r="AQ141" s="30"/>
      <c r="AR141" s="30"/>
      <c r="AS141" s="612"/>
      <c r="AT141" s="612"/>
      <c r="AU141" s="459"/>
      <c r="AV141" s="459"/>
      <c r="AW141" s="459"/>
      <c r="AX141" s="459"/>
      <c r="AY141" s="459"/>
      <c r="AZ141" s="459"/>
      <c r="BA141" s="459"/>
      <c r="BB141" s="459"/>
      <c r="BC141" s="459"/>
      <c r="BD141" s="459"/>
      <c r="BE141" s="459"/>
      <c r="BF141" s="459"/>
      <c r="BG141" s="459"/>
      <c r="BH141" s="459"/>
      <c r="BI141" s="459"/>
      <c r="BJ141" s="459"/>
      <c r="BK141" s="459"/>
      <c r="BL141" s="459"/>
      <c r="BM141" s="459"/>
      <c r="BN141" s="459"/>
      <c r="BO141" s="459"/>
      <c r="BP141" s="459"/>
      <c r="BQ141" s="459"/>
      <c r="BR141" s="459"/>
      <c r="BS141" s="459"/>
      <c r="BT141" s="459"/>
    </row>
    <row r="142" spans="38:72" ht="18" customHeight="1">
      <c r="AL142" s="30"/>
      <c r="AM142" s="30"/>
      <c r="AN142" s="30"/>
      <c r="AO142" s="30"/>
      <c r="AP142" s="30"/>
      <c r="AQ142" s="30"/>
      <c r="AR142" s="30"/>
      <c r="AS142" s="612"/>
      <c r="AT142" s="612"/>
      <c r="AU142" s="615"/>
      <c r="AV142" s="613"/>
      <c r="AW142" s="613"/>
      <c r="AX142" s="613"/>
      <c r="AY142" s="613"/>
      <c r="AZ142" s="613"/>
      <c r="BA142" s="613"/>
      <c r="BB142" s="613"/>
      <c r="BC142" s="456"/>
      <c r="BD142" s="456"/>
      <c r="BE142" s="456"/>
      <c r="BF142" s="456"/>
      <c r="BG142" s="456"/>
      <c r="BH142" s="456"/>
      <c r="BI142" s="456"/>
      <c r="BJ142" s="456"/>
      <c r="BK142" s="456"/>
      <c r="BL142" s="456"/>
      <c r="BM142" s="456"/>
      <c r="BN142" s="456"/>
      <c r="BO142" s="456"/>
      <c r="BP142" s="456"/>
      <c r="BQ142" s="456"/>
      <c r="BR142" s="456"/>
      <c r="BS142" s="456"/>
      <c r="BT142" s="456"/>
    </row>
    <row r="143" spans="38:72" ht="18" customHeight="1">
      <c r="AL143" s="30"/>
      <c r="AM143" s="30"/>
      <c r="AN143" s="30"/>
      <c r="AO143" s="30"/>
      <c r="AP143" s="30"/>
      <c r="AQ143" s="30"/>
      <c r="AR143" s="30"/>
      <c r="AS143" s="612"/>
      <c r="AT143" s="612"/>
      <c r="AU143" s="615"/>
      <c r="AV143" s="613"/>
      <c r="AW143" s="613"/>
      <c r="AX143" s="613"/>
      <c r="AY143" s="613"/>
      <c r="AZ143" s="613"/>
      <c r="BA143" s="613"/>
      <c r="BB143" s="613"/>
      <c r="BC143" s="456"/>
      <c r="BD143" s="456"/>
      <c r="BE143" s="456"/>
      <c r="BF143" s="456"/>
      <c r="BG143" s="456"/>
      <c r="BH143" s="456"/>
      <c r="BI143" s="456"/>
      <c r="BJ143" s="456"/>
      <c r="BK143" s="460"/>
      <c r="BL143" s="460"/>
      <c r="BM143" s="460"/>
      <c r="BN143" s="460"/>
      <c r="BO143" s="460"/>
      <c r="BP143" s="460"/>
      <c r="BQ143" s="460"/>
      <c r="BR143" s="460"/>
      <c r="BS143" s="460"/>
      <c r="BT143" s="460"/>
    </row>
    <row r="144" spans="38:72" ht="18" customHeight="1">
      <c r="AL144" s="30"/>
      <c r="AM144" s="30"/>
      <c r="AN144" s="30"/>
      <c r="AO144" s="30"/>
      <c r="AP144" s="30"/>
      <c r="AQ144" s="30"/>
      <c r="AR144" s="30"/>
      <c r="AS144" s="612"/>
      <c r="AT144" s="612"/>
      <c r="AU144" s="615"/>
      <c r="AV144" s="613"/>
      <c r="AW144" s="613"/>
      <c r="AX144" s="613"/>
      <c r="AY144" s="613"/>
      <c r="AZ144" s="613"/>
      <c r="BA144" s="613"/>
      <c r="BB144" s="613"/>
      <c r="BC144" s="456"/>
      <c r="BD144" s="456"/>
      <c r="BE144" s="456"/>
      <c r="BF144" s="456"/>
      <c r="BG144" s="456"/>
      <c r="BH144" s="456"/>
      <c r="BI144" s="456"/>
      <c r="BJ144" s="456"/>
      <c r="BK144" s="456"/>
      <c r="BL144" s="456"/>
      <c r="BM144" s="456"/>
      <c r="BN144" s="456"/>
      <c r="BO144" s="456"/>
      <c r="BP144" s="456"/>
      <c r="BQ144" s="456"/>
      <c r="BR144" s="456"/>
      <c r="BS144" s="456"/>
      <c r="BT144" s="456"/>
    </row>
    <row r="145" spans="38:72" ht="18" customHeight="1">
      <c r="AL145" s="30"/>
      <c r="AM145" s="30"/>
      <c r="AN145" s="30"/>
      <c r="AO145" s="30"/>
      <c r="AP145" s="30"/>
      <c r="AQ145" s="30"/>
      <c r="AR145" s="30"/>
      <c r="AS145" s="612"/>
      <c r="AT145" s="612"/>
      <c r="AU145" s="615"/>
      <c r="AV145" s="613"/>
      <c r="AW145" s="613"/>
      <c r="AX145" s="613"/>
      <c r="AY145" s="613"/>
      <c r="AZ145" s="613"/>
      <c r="BA145" s="613"/>
      <c r="BB145" s="613"/>
      <c r="BC145" s="456"/>
      <c r="BD145" s="456"/>
      <c r="BE145" s="456"/>
      <c r="BF145" s="456"/>
      <c r="BG145" s="456"/>
      <c r="BH145" s="456"/>
      <c r="BI145" s="456"/>
      <c r="BJ145" s="456"/>
      <c r="BK145" s="456"/>
      <c r="BL145" s="456"/>
      <c r="BM145" s="456"/>
      <c r="BN145" s="456"/>
      <c r="BO145" s="456"/>
      <c r="BP145" s="456"/>
      <c r="BQ145" s="456"/>
      <c r="BR145" s="456"/>
      <c r="BS145" s="456"/>
      <c r="BT145" s="456"/>
    </row>
    <row r="146" spans="38:72" ht="18" customHeight="1">
      <c r="AL146" s="30"/>
      <c r="AM146" s="30"/>
      <c r="AN146" s="30"/>
      <c r="AO146" s="30"/>
      <c r="AP146" s="30"/>
      <c r="AQ146" s="30"/>
      <c r="AR146" s="30"/>
      <c r="AS146" s="612"/>
      <c r="AT146" s="612"/>
      <c r="AU146" s="615"/>
      <c r="AV146" s="613"/>
      <c r="AW146" s="613"/>
      <c r="AX146" s="613"/>
      <c r="AY146" s="613"/>
      <c r="AZ146" s="613"/>
      <c r="BA146" s="613"/>
      <c r="BB146" s="613"/>
      <c r="BC146" s="456"/>
      <c r="BD146" s="456"/>
      <c r="BE146" s="456"/>
      <c r="BF146" s="456"/>
      <c r="BG146" s="456"/>
      <c r="BH146" s="456"/>
      <c r="BI146" s="456"/>
      <c r="BJ146" s="456"/>
      <c r="BK146" s="461"/>
      <c r="BL146" s="462"/>
      <c r="BM146" s="462"/>
      <c r="BN146" s="462"/>
      <c r="BO146" s="462"/>
      <c r="BP146" s="462"/>
      <c r="BQ146" s="462"/>
      <c r="BR146" s="462"/>
      <c r="BS146" s="462"/>
      <c r="BT146" s="462"/>
    </row>
    <row r="147" spans="38:72" ht="18" customHeight="1">
      <c r="AL147" s="30"/>
      <c r="AM147" s="30"/>
      <c r="AN147" s="30"/>
      <c r="AO147" s="30"/>
      <c r="AP147" s="30"/>
      <c r="AQ147" s="30"/>
      <c r="AR147" s="30"/>
      <c r="AS147" s="612"/>
      <c r="AT147" s="612"/>
      <c r="AU147" s="615"/>
      <c r="AV147" s="613"/>
      <c r="AW147" s="613"/>
      <c r="AX147" s="613"/>
      <c r="AY147" s="613"/>
      <c r="AZ147" s="613"/>
      <c r="BA147" s="613"/>
      <c r="BB147" s="613"/>
      <c r="BC147" s="456"/>
      <c r="BD147" s="456"/>
      <c r="BE147" s="456"/>
      <c r="BF147" s="456"/>
      <c r="BG147" s="456"/>
      <c r="BH147" s="456"/>
      <c r="BI147" s="456"/>
      <c r="BJ147" s="456"/>
      <c r="BK147" s="461"/>
      <c r="BL147" s="462"/>
      <c r="BM147" s="462"/>
      <c r="BN147" s="462"/>
      <c r="BO147" s="462"/>
      <c r="BP147" s="462"/>
      <c r="BQ147" s="462"/>
      <c r="BR147" s="462"/>
      <c r="BS147" s="462"/>
      <c r="BT147" s="462"/>
    </row>
    <row r="148" spans="38:72" ht="18" customHeight="1">
      <c r="AL148" s="30"/>
      <c r="AM148" s="30"/>
      <c r="AN148" s="30"/>
      <c r="AO148" s="30"/>
      <c r="AP148" s="30"/>
      <c r="AQ148" s="30"/>
      <c r="AR148" s="30"/>
      <c r="AS148" s="612"/>
      <c r="AT148" s="612"/>
      <c r="AU148" s="464"/>
      <c r="AV148" s="464"/>
      <c r="AW148" s="464"/>
      <c r="AX148" s="464"/>
      <c r="AY148" s="464"/>
      <c r="AZ148" s="464"/>
      <c r="BA148" s="464"/>
      <c r="BB148" s="464"/>
      <c r="BC148" s="464"/>
      <c r="BD148" s="464"/>
      <c r="BE148" s="464"/>
      <c r="BF148" s="464"/>
      <c r="BG148" s="464"/>
      <c r="BH148" s="464"/>
      <c r="BI148" s="464"/>
      <c r="BJ148" s="464"/>
      <c r="BK148" s="464"/>
      <c r="BL148" s="464"/>
      <c r="BM148" s="464"/>
      <c r="BN148" s="464"/>
      <c r="BO148" s="464"/>
      <c r="BP148" s="464"/>
      <c r="BQ148" s="464"/>
      <c r="BR148" s="464"/>
      <c r="BS148" s="464"/>
      <c r="BT148" s="464"/>
    </row>
    <row r="149" spans="38:72" ht="18" customHeight="1">
      <c r="AL149" s="30"/>
      <c r="AM149" s="30"/>
      <c r="AN149" s="30"/>
      <c r="AO149" s="30"/>
      <c r="AP149" s="30"/>
      <c r="AQ149" s="30"/>
      <c r="AR149" s="30"/>
      <c r="AS149" s="612"/>
      <c r="AT149" s="612"/>
      <c r="AU149" s="615"/>
      <c r="AV149" s="613"/>
      <c r="AW149" s="613"/>
      <c r="AX149" s="613"/>
      <c r="AY149" s="613"/>
      <c r="AZ149" s="613"/>
      <c r="BA149" s="613"/>
      <c r="BB149" s="613"/>
      <c r="BC149" s="456"/>
      <c r="BD149" s="456"/>
      <c r="BE149" s="456"/>
      <c r="BF149" s="456"/>
      <c r="BG149" s="456"/>
      <c r="BH149" s="456"/>
      <c r="BI149" s="456"/>
      <c r="BJ149" s="456"/>
      <c r="BK149" s="463"/>
      <c r="BL149" s="463"/>
      <c r="BM149" s="463"/>
      <c r="BN149" s="463"/>
      <c r="BO149" s="463"/>
      <c r="BP149" s="463"/>
      <c r="BQ149" s="463"/>
      <c r="BR149" s="463"/>
      <c r="BS149" s="463"/>
      <c r="BT149" s="463"/>
    </row>
    <row r="150" spans="38:72" ht="18" customHeight="1">
      <c r="AL150" s="30"/>
      <c r="AM150" s="30"/>
      <c r="AN150" s="30"/>
      <c r="AO150" s="30"/>
      <c r="AP150" s="30"/>
      <c r="AQ150" s="30"/>
      <c r="AR150" s="30"/>
      <c r="AS150" s="612"/>
      <c r="AT150" s="612"/>
      <c r="AU150" s="615"/>
      <c r="AV150" s="613"/>
      <c r="AW150" s="613"/>
      <c r="AX150" s="613"/>
      <c r="AY150" s="613"/>
      <c r="AZ150" s="613"/>
      <c r="BA150" s="613"/>
      <c r="BB150" s="613"/>
      <c r="BC150" s="456"/>
      <c r="BD150" s="456"/>
      <c r="BE150" s="456"/>
      <c r="BF150" s="456"/>
      <c r="BG150" s="456"/>
      <c r="BH150" s="456"/>
      <c r="BI150" s="456"/>
      <c r="BJ150" s="456"/>
      <c r="BK150" s="463"/>
      <c r="BL150" s="463"/>
      <c r="BM150" s="463"/>
      <c r="BN150" s="463"/>
      <c r="BO150" s="463"/>
      <c r="BP150" s="463"/>
      <c r="BQ150" s="463"/>
      <c r="BR150" s="463"/>
      <c r="BS150" s="463"/>
      <c r="BT150" s="463"/>
    </row>
    <row r="151" spans="38:72" ht="18" customHeight="1">
      <c r="AL151" s="30"/>
      <c r="AM151" s="30"/>
      <c r="AN151" s="30"/>
      <c r="AO151" s="30"/>
      <c r="AP151" s="30"/>
      <c r="AQ151" s="30"/>
      <c r="AR151" s="30"/>
      <c r="AS151" s="612"/>
      <c r="AT151" s="612"/>
      <c r="AU151" s="613"/>
      <c r="AV151" s="613"/>
      <c r="AW151" s="613"/>
      <c r="AX151" s="613"/>
      <c r="AY151" s="613"/>
      <c r="AZ151" s="613"/>
      <c r="BA151" s="613"/>
      <c r="BB151" s="613"/>
      <c r="BC151" s="456"/>
      <c r="BD151" s="456"/>
      <c r="BE151" s="456"/>
      <c r="BF151" s="456"/>
      <c r="BG151" s="456"/>
      <c r="BH151" s="456"/>
      <c r="BI151" s="456"/>
      <c r="BJ151" s="456"/>
      <c r="BK151" s="456"/>
      <c r="BL151" s="456"/>
      <c r="BM151" s="456"/>
      <c r="BN151" s="456"/>
      <c r="BO151" s="456"/>
      <c r="BP151" s="456"/>
      <c r="BQ151" s="456"/>
      <c r="BR151" s="456"/>
      <c r="BS151" s="456"/>
      <c r="BT151" s="456"/>
    </row>
    <row r="152" spans="38:72" ht="18" customHeight="1">
      <c r="AL152" s="30"/>
      <c r="AM152" s="30"/>
      <c r="AN152" s="30"/>
      <c r="AO152" s="30"/>
      <c r="AP152" s="30"/>
      <c r="AQ152" s="30"/>
      <c r="AR152" s="30"/>
      <c r="AS152" s="612"/>
      <c r="AT152" s="612"/>
      <c r="AU152" s="613"/>
      <c r="AV152" s="613"/>
      <c r="AW152" s="613"/>
      <c r="AX152" s="613"/>
      <c r="AY152" s="613"/>
      <c r="AZ152" s="613"/>
      <c r="BA152" s="613"/>
      <c r="BB152" s="613"/>
      <c r="BC152" s="456"/>
      <c r="BD152" s="456"/>
      <c r="BE152" s="456"/>
      <c r="BF152" s="456"/>
      <c r="BG152" s="456"/>
      <c r="BH152" s="456"/>
      <c r="BI152" s="456"/>
      <c r="BJ152" s="456"/>
      <c r="BK152" s="456"/>
      <c r="BL152" s="456"/>
      <c r="BM152" s="456"/>
      <c r="BN152" s="456"/>
      <c r="BO152" s="456"/>
      <c r="BP152" s="456"/>
      <c r="BQ152" s="456"/>
      <c r="BR152" s="456"/>
      <c r="BS152" s="456"/>
      <c r="BT152" s="456"/>
    </row>
    <row r="153" spans="38:72" ht="18" customHeight="1">
      <c r="AL153" s="30"/>
      <c r="AM153" s="30"/>
      <c r="AN153" s="30"/>
      <c r="AO153" s="30"/>
      <c r="AP153" s="30"/>
      <c r="AQ153" s="30"/>
      <c r="AR153" s="30"/>
      <c r="AS153" s="612"/>
      <c r="AT153" s="612"/>
      <c r="AU153" s="613"/>
      <c r="AV153" s="613"/>
      <c r="AW153" s="613"/>
      <c r="AX153" s="613"/>
      <c r="AY153" s="613"/>
      <c r="AZ153" s="613"/>
      <c r="BA153" s="613"/>
      <c r="BB153" s="613"/>
      <c r="BC153" s="456"/>
      <c r="BD153" s="456"/>
      <c r="BE153" s="456"/>
      <c r="BF153" s="456"/>
      <c r="BG153" s="456"/>
      <c r="BH153" s="456"/>
      <c r="BI153" s="456"/>
      <c r="BJ153" s="456"/>
      <c r="BK153" s="456"/>
      <c r="BL153" s="456"/>
      <c r="BM153" s="456"/>
      <c r="BN153" s="456"/>
      <c r="BO153" s="456"/>
      <c r="BP153" s="456"/>
      <c r="BQ153" s="456"/>
      <c r="BR153" s="456"/>
      <c r="BS153" s="456"/>
      <c r="BT153" s="456"/>
    </row>
    <row r="154" spans="38:72" ht="18" customHeight="1">
      <c r="AL154" s="30"/>
      <c r="AM154" s="30"/>
      <c r="AN154" s="30"/>
      <c r="AO154" s="30"/>
      <c r="AP154" s="30"/>
      <c r="AQ154" s="30"/>
      <c r="AR154" s="30"/>
      <c r="AS154" s="612"/>
      <c r="AT154" s="612"/>
      <c r="AU154" s="613"/>
      <c r="AV154" s="613"/>
      <c r="AW154" s="613"/>
      <c r="AX154" s="613"/>
      <c r="AY154" s="613"/>
      <c r="AZ154" s="613"/>
      <c r="BA154" s="613"/>
      <c r="BB154" s="613"/>
      <c r="BC154" s="456"/>
      <c r="BD154" s="456"/>
      <c r="BE154" s="456"/>
      <c r="BF154" s="456"/>
      <c r="BG154" s="456"/>
      <c r="BH154" s="456"/>
      <c r="BI154" s="456"/>
      <c r="BJ154" s="456"/>
      <c r="BK154" s="456"/>
      <c r="BL154" s="456"/>
      <c r="BM154" s="456"/>
      <c r="BN154" s="456"/>
      <c r="BO154" s="456"/>
      <c r="BP154" s="456"/>
      <c r="BQ154" s="456"/>
      <c r="BR154" s="456"/>
      <c r="BS154" s="456"/>
      <c r="BT154" s="456"/>
    </row>
    <row r="155" spans="38:72" ht="18" customHeight="1">
      <c r="AL155" s="30"/>
      <c r="AM155" s="30"/>
      <c r="AN155" s="30"/>
      <c r="AO155" s="30"/>
      <c r="AP155" s="30"/>
      <c r="AQ155" s="30"/>
      <c r="AR155" s="30"/>
      <c r="AS155" s="612"/>
      <c r="AT155" s="612"/>
      <c r="AU155" s="459"/>
      <c r="AV155" s="459"/>
      <c r="AW155" s="459"/>
      <c r="AX155" s="459"/>
      <c r="AY155" s="459"/>
      <c r="AZ155" s="459"/>
      <c r="BA155" s="459"/>
      <c r="BB155" s="459"/>
      <c r="BC155" s="459"/>
      <c r="BD155" s="459"/>
      <c r="BE155" s="459"/>
      <c r="BF155" s="459"/>
      <c r="BG155" s="459"/>
      <c r="BH155" s="459"/>
      <c r="BI155" s="459"/>
      <c r="BJ155" s="459"/>
      <c r="BK155" s="459"/>
      <c r="BL155" s="459"/>
      <c r="BM155" s="459"/>
      <c r="BN155" s="459"/>
      <c r="BO155" s="459"/>
      <c r="BP155" s="459"/>
      <c r="BQ155" s="459"/>
      <c r="BR155" s="459"/>
      <c r="BS155" s="459"/>
      <c r="BT155" s="459"/>
    </row>
    <row r="156" spans="38:72" ht="18" customHeight="1">
      <c r="AL156" s="30"/>
      <c r="AM156" s="30"/>
      <c r="AN156" s="30"/>
      <c r="AO156" s="30"/>
      <c r="AP156" s="30"/>
      <c r="AQ156" s="30"/>
      <c r="AR156" s="30"/>
      <c r="AS156" s="612"/>
      <c r="AT156" s="612"/>
      <c r="AU156" s="615"/>
      <c r="AV156" s="613"/>
      <c r="AW156" s="613"/>
      <c r="AX156" s="613"/>
      <c r="AY156" s="613"/>
      <c r="AZ156" s="613"/>
      <c r="BA156" s="613"/>
      <c r="BB156" s="613"/>
      <c r="BC156" s="456"/>
      <c r="BD156" s="456"/>
      <c r="BE156" s="456"/>
      <c r="BF156" s="456"/>
      <c r="BG156" s="456"/>
      <c r="BH156" s="456"/>
      <c r="BI156" s="456"/>
      <c r="BJ156" s="456"/>
      <c r="BK156" s="456"/>
      <c r="BL156" s="456"/>
      <c r="BM156" s="456"/>
      <c r="BN156" s="456"/>
      <c r="BO156" s="456"/>
      <c r="BP156" s="456"/>
      <c r="BQ156" s="456"/>
      <c r="BR156" s="456"/>
      <c r="BS156" s="456"/>
      <c r="BT156" s="456"/>
    </row>
    <row r="157" spans="38:72" ht="18" customHeight="1">
      <c r="AL157" s="30"/>
      <c r="AM157" s="30"/>
      <c r="AN157" s="30"/>
      <c r="AO157" s="30"/>
      <c r="AP157" s="30"/>
      <c r="AQ157" s="30"/>
      <c r="AR157" s="30"/>
      <c r="AS157" s="612"/>
      <c r="AT157" s="612"/>
      <c r="AU157" s="615"/>
      <c r="AV157" s="613"/>
      <c r="AW157" s="613"/>
      <c r="AX157" s="613"/>
      <c r="AY157" s="613"/>
      <c r="AZ157" s="613"/>
      <c r="BA157" s="613"/>
      <c r="BB157" s="613"/>
      <c r="BC157" s="456"/>
      <c r="BD157" s="456"/>
      <c r="BE157" s="456"/>
      <c r="BF157" s="456"/>
      <c r="BG157" s="456"/>
      <c r="BH157" s="456"/>
      <c r="BI157" s="456"/>
      <c r="BJ157" s="456"/>
      <c r="BK157" s="460"/>
      <c r="BL157" s="460"/>
      <c r="BM157" s="460"/>
      <c r="BN157" s="460"/>
      <c r="BO157" s="460"/>
      <c r="BP157" s="460"/>
      <c r="BQ157" s="460"/>
      <c r="BR157" s="460"/>
      <c r="BS157" s="460"/>
      <c r="BT157" s="460"/>
    </row>
    <row r="158" spans="38:72" ht="18" customHeight="1">
      <c r="AL158" s="30"/>
      <c r="AM158" s="30"/>
      <c r="AN158" s="30"/>
      <c r="AO158" s="30"/>
      <c r="AP158" s="30"/>
      <c r="AQ158" s="30"/>
      <c r="AR158" s="30"/>
      <c r="AS158" s="612"/>
      <c r="AT158" s="612"/>
      <c r="AU158" s="615"/>
      <c r="AV158" s="613"/>
      <c r="AW158" s="613"/>
      <c r="AX158" s="613"/>
      <c r="AY158" s="613"/>
      <c r="AZ158" s="613"/>
      <c r="BA158" s="613"/>
      <c r="BB158" s="613"/>
      <c r="BC158" s="456"/>
      <c r="BD158" s="456"/>
      <c r="BE158" s="456"/>
      <c r="BF158" s="456"/>
      <c r="BG158" s="456"/>
      <c r="BH158" s="456"/>
      <c r="BI158" s="456"/>
      <c r="BJ158" s="456"/>
      <c r="BK158" s="456"/>
      <c r="BL158" s="456"/>
      <c r="BM158" s="456"/>
      <c r="BN158" s="456"/>
      <c r="BO158" s="456"/>
      <c r="BP158" s="456"/>
      <c r="BQ158" s="456"/>
      <c r="BR158" s="456"/>
      <c r="BS158" s="456"/>
      <c r="BT158" s="456"/>
    </row>
    <row r="159" spans="38:72" ht="18" customHeight="1">
      <c r="AL159" s="30"/>
      <c r="AM159" s="30"/>
      <c r="AN159" s="30"/>
      <c r="AO159" s="30"/>
      <c r="AP159" s="30"/>
      <c r="AQ159" s="30"/>
      <c r="AR159" s="30"/>
      <c r="AS159" s="612"/>
      <c r="AT159" s="612"/>
      <c r="AU159" s="615"/>
      <c r="AV159" s="613"/>
      <c r="AW159" s="613"/>
      <c r="AX159" s="613"/>
      <c r="AY159" s="613"/>
      <c r="AZ159" s="613"/>
      <c r="BA159" s="613"/>
      <c r="BB159" s="613"/>
      <c r="BC159" s="456"/>
      <c r="BD159" s="456"/>
      <c r="BE159" s="456"/>
      <c r="BF159" s="456"/>
      <c r="BG159" s="456"/>
      <c r="BH159" s="456"/>
      <c r="BI159" s="456"/>
      <c r="BJ159" s="456"/>
      <c r="BK159" s="456"/>
      <c r="BL159" s="456"/>
      <c r="BM159" s="456"/>
      <c r="BN159" s="456"/>
      <c r="BO159" s="456"/>
      <c r="BP159" s="456"/>
      <c r="BQ159" s="456"/>
      <c r="BR159" s="456"/>
      <c r="BS159" s="456"/>
      <c r="BT159" s="456"/>
    </row>
    <row r="160" spans="38:72" ht="18" customHeight="1">
      <c r="AL160" s="30"/>
      <c r="AM160" s="30"/>
      <c r="AN160" s="30"/>
      <c r="AO160" s="30"/>
      <c r="AP160" s="30"/>
      <c r="AQ160" s="30"/>
      <c r="AR160" s="30"/>
      <c r="AS160" s="612"/>
      <c r="AT160" s="612"/>
      <c r="AU160" s="615"/>
      <c r="AV160" s="613"/>
      <c r="AW160" s="613"/>
      <c r="AX160" s="613"/>
      <c r="AY160" s="613"/>
      <c r="AZ160" s="613"/>
      <c r="BA160" s="613"/>
      <c r="BB160" s="613"/>
      <c r="BC160" s="456"/>
      <c r="BD160" s="456"/>
      <c r="BE160" s="456"/>
      <c r="BF160" s="456"/>
      <c r="BG160" s="456"/>
      <c r="BH160" s="456"/>
      <c r="BI160" s="456"/>
      <c r="BJ160" s="456"/>
      <c r="BK160" s="461"/>
      <c r="BL160" s="462"/>
      <c r="BM160" s="462"/>
      <c r="BN160" s="462"/>
      <c r="BO160" s="462"/>
      <c r="BP160" s="462"/>
      <c r="BQ160" s="462"/>
      <c r="BR160" s="462"/>
      <c r="BS160" s="462"/>
      <c r="BT160" s="462"/>
    </row>
    <row r="161" spans="38:72" ht="18" customHeight="1">
      <c r="AL161" s="30"/>
      <c r="AM161" s="30"/>
      <c r="AN161" s="30"/>
      <c r="AO161" s="30"/>
      <c r="AP161" s="30"/>
      <c r="AQ161" s="30"/>
      <c r="AR161" s="30"/>
      <c r="AS161" s="612"/>
      <c r="AT161" s="612"/>
      <c r="AU161" s="615"/>
      <c r="AV161" s="613"/>
      <c r="AW161" s="613"/>
      <c r="AX161" s="613"/>
      <c r="AY161" s="613"/>
      <c r="AZ161" s="613"/>
      <c r="BA161" s="613"/>
      <c r="BB161" s="613"/>
      <c r="BC161" s="456"/>
      <c r="BD161" s="456"/>
      <c r="BE161" s="456"/>
      <c r="BF161" s="456"/>
      <c r="BG161" s="456"/>
      <c r="BH161" s="456"/>
      <c r="BI161" s="456"/>
      <c r="BJ161" s="456"/>
      <c r="BK161" s="461"/>
      <c r="BL161" s="462"/>
      <c r="BM161" s="462"/>
      <c r="BN161" s="462"/>
      <c r="BO161" s="462"/>
      <c r="BP161" s="462"/>
      <c r="BQ161" s="462"/>
      <c r="BR161" s="462"/>
      <c r="BS161" s="462"/>
      <c r="BT161" s="462"/>
    </row>
    <row r="162" spans="38:72" ht="18" customHeight="1">
      <c r="AL162" s="30"/>
      <c r="AM162" s="30"/>
      <c r="AN162" s="30"/>
      <c r="AO162" s="30"/>
      <c r="AP162" s="30"/>
      <c r="AQ162" s="30"/>
      <c r="AR162" s="30"/>
      <c r="AS162" s="612"/>
      <c r="AT162" s="612"/>
      <c r="AU162" s="464"/>
      <c r="AV162" s="464"/>
      <c r="AW162" s="464"/>
      <c r="AX162" s="464"/>
      <c r="AY162" s="464"/>
      <c r="AZ162" s="464"/>
      <c r="BA162" s="464"/>
      <c r="BB162" s="464"/>
      <c r="BC162" s="464"/>
      <c r="BD162" s="464"/>
      <c r="BE162" s="464"/>
      <c r="BF162" s="464"/>
      <c r="BG162" s="464"/>
      <c r="BH162" s="464"/>
      <c r="BI162" s="464"/>
      <c r="BJ162" s="464"/>
      <c r="BK162" s="464"/>
      <c r="BL162" s="464"/>
      <c r="BM162" s="464"/>
      <c r="BN162" s="464"/>
      <c r="BO162" s="464"/>
      <c r="BP162" s="464"/>
      <c r="BQ162" s="464"/>
      <c r="BR162" s="464"/>
      <c r="BS162" s="464"/>
      <c r="BT162" s="464"/>
    </row>
    <row r="163" spans="38:72" ht="18" customHeight="1">
      <c r="AL163" s="30"/>
      <c r="AM163" s="30"/>
      <c r="AN163" s="30"/>
      <c r="AO163" s="30"/>
      <c r="AP163" s="30"/>
      <c r="AQ163" s="30"/>
      <c r="AR163" s="30"/>
      <c r="AS163" s="612"/>
      <c r="AT163" s="612"/>
      <c r="AU163" s="615"/>
      <c r="AV163" s="613"/>
      <c r="AW163" s="613"/>
      <c r="AX163" s="613"/>
      <c r="AY163" s="613"/>
      <c r="AZ163" s="613"/>
      <c r="BA163" s="613"/>
      <c r="BB163" s="613"/>
      <c r="BC163" s="456"/>
      <c r="BD163" s="456"/>
      <c r="BE163" s="456"/>
      <c r="BF163" s="456"/>
      <c r="BG163" s="456"/>
      <c r="BH163" s="456"/>
      <c r="BI163" s="456"/>
      <c r="BJ163" s="456"/>
      <c r="BK163" s="463"/>
      <c r="BL163" s="463"/>
      <c r="BM163" s="463"/>
      <c r="BN163" s="463"/>
      <c r="BO163" s="463"/>
      <c r="BP163" s="463"/>
      <c r="BQ163" s="463"/>
      <c r="BR163" s="463"/>
      <c r="BS163" s="463"/>
      <c r="BT163" s="463"/>
    </row>
    <row r="164" spans="38:72" ht="18" customHeight="1">
      <c r="AL164" s="30"/>
      <c r="AM164" s="30"/>
      <c r="AN164" s="30"/>
      <c r="AO164" s="30"/>
      <c r="AP164" s="30"/>
      <c r="AQ164" s="30"/>
      <c r="AR164" s="30"/>
      <c r="AS164" s="612"/>
      <c r="AT164" s="612"/>
      <c r="AU164" s="615"/>
      <c r="AV164" s="613"/>
      <c r="AW164" s="613"/>
      <c r="AX164" s="613"/>
      <c r="AY164" s="613"/>
      <c r="AZ164" s="613"/>
      <c r="BA164" s="613"/>
      <c r="BB164" s="613"/>
      <c r="BC164" s="456"/>
      <c r="BD164" s="456"/>
      <c r="BE164" s="456"/>
      <c r="BF164" s="456"/>
      <c r="BG164" s="456"/>
      <c r="BH164" s="456"/>
      <c r="BI164" s="456"/>
      <c r="BJ164" s="456"/>
      <c r="BK164" s="463"/>
      <c r="BL164" s="463"/>
      <c r="BM164" s="463"/>
      <c r="BN164" s="463"/>
      <c r="BO164" s="463"/>
      <c r="BP164" s="463"/>
      <c r="BQ164" s="463"/>
      <c r="BR164" s="463"/>
      <c r="BS164" s="463"/>
      <c r="BT164" s="463"/>
    </row>
    <row r="165" spans="38:72" ht="18" customHeight="1">
      <c r="AL165" s="30"/>
      <c r="AM165" s="30"/>
      <c r="AN165" s="30"/>
      <c r="AO165" s="30"/>
      <c r="AP165" s="30"/>
      <c r="AQ165" s="30"/>
      <c r="AR165" s="30"/>
      <c r="AS165" s="612"/>
      <c r="AT165" s="612"/>
      <c r="AU165" s="613"/>
      <c r="AV165" s="613"/>
      <c r="AW165" s="613"/>
      <c r="AX165" s="613"/>
      <c r="AY165" s="613"/>
      <c r="AZ165" s="613"/>
      <c r="BA165" s="613"/>
      <c r="BB165" s="613"/>
      <c r="BC165" s="456"/>
      <c r="BD165" s="456"/>
      <c r="BE165" s="456"/>
      <c r="BF165" s="456"/>
      <c r="BG165" s="456"/>
      <c r="BH165" s="456"/>
      <c r="BI165" s="456"/>
      <c r="BJ165" s="456"/>
      <c r="BK165" s="456"/>
      <c r="BL165" s="456"/>
      <c r="BM165" s="456"/>
      <c r="BN165" s="456"/>
      <c r="BO165" s="456"/>
      <c r="BP165" s="456"/>
      <c r="BQ165" s="456"/>
      <c r="BR165" s="456"/>
      <c r="BS165" s="456"/>
      <c r="BT165" s="456"/>
    </row>
    <row r="166" spans="38:72" ht="18" customHeight="1">
      <c r="AL166" s="30"/>
      <c r="AM166" s="30"/>
      <c r="AN166" s="30"/>
      <c r="AO166" s="30"/>
      <c r="AP166" s="30"/>
      <c r="AQ166" s="30"/>
      <c r="AR166" s="30"/>
      <c r="AS166" s="612"/>
      <c r="AT166" s="612"/>
      <c r="AU166" s="613"/>
      <c r="AV166" s="613"/>
      <c r="AW166" s="613"/>
      <c r="AX166" s="613"/>
      <c r="AY166" s="613"/>
      <c r="AZ166" s="613"/>
      <c r="BA166" s="613"/>
      <c r="BB166" s="613"/>
      <c r="BC166" s="456"/>
      <c r="BD166" s="456"/>
      <c r="BE166" s="456"/>
      <c r="BF166" s="456"/>
      <c r="BG166" s="456"/>
      <c r="BH166" s="456"/>
      <c r="BI166" s="456"/>
      <c r="BJ166" s="456"/>
      <c r="BK166" s="456"/>
      <c r="BL166" s="456"/>
      <c r="BM166" s="456"/>
      <c r="BN166" s="456"/>
      <c r="BO166" s="456"/>
      <c r="BP166" s="456"/>
      <c r="BQ166" s="456"/>
      <c r="BR166" s="456"/>
      <c r="BS166" s="456"/>
      <c r="BT166" s="456"/>
    </row>
    <row r="167" spans="38:72" ht="18" customHeight="1">
      <c r="AL167" s="30"/>
      <c r="AM167" s="30"/>
      <c r="AN167" s="30"/>
      <c r="AO167" s="30"/>
      <c r="AP167" s="30"/>
      <c r="AQ167" s="30"/>
      <c r="AR167" s="30"/>
      <c r="AS167" s="612"/>
      <c r="AT167" s="612"/>
      <c r="AU167" s="613"/>
      <c r="AV167" s="613"/>
      <c r="AW167" s="613"/>
      <c r="AX167" s="613"/>
      <c r="AY167" s="613"/>
      <c r="AZ167" s="613"/>
      <c r="BA167" s="613"/>
      <c r="BB167" s="613"/>
      <c r="BC167" s="456"/>
      <c r="BD167" s="456"/>
      <c r="BE167" s="456"/>
      <c r="BF167" s="456"/>
      <c r="BG167" s="456"/>
      <c r="BH167" s="456"/>
      <c r="BI167" s="456"/>
      <c r="BJ167" s="456"/>
      <c r="BK167" s="456"/>
      <c r="BL167" s="456"/>
      <c r="BM167" s="456"/>
      <c r="BN167" s="456"/>
      <c r="BO167" s="456"/>
      <c r="BP167" s="456"/>
      <c r="BQ167" s="456"/>
      <c r="BR167" s="456"/>
      <c r="BS167" s="456"/>
      <c r="BT167" s="456"/>
    </row>
    <row r="168" spans="38:72" ht="18" customHeight="1">
      <c r="AL168" s="30"/>
      <c r="AM168" s="30"/>
      <c r="AN168" s="30"/>
      <c r="AO168" s="30"/>
      <c r="AP168" s="30"/>
      <c r="AQ168" s="30"/>
      <c r="AR168" s="30"/>
      <c r="AS168" s="612"/>
      <c r="AT168" s="612"/>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5"/>
      <c r="BP168" s="465"/>
      <c r="BQ168" s="465"/>
      <c r="BR168" s="465"/>
      <c r="BS168" s="465"/>
      <c r="BT168" s="465"/>
    </row>
    <row r="169" spans="38:72" ht="18" customHeight="1">
      <c r="AL169" s="30"/>
      <c r="AM169" s="30"/>
      <c r="AN169" s="30"/>
      <c r="AO169" s="30"/>
      <c r="AP169" s="30"/>
      <c r="AQ169" s="30"/>
      <c r="AR169" s="30"/>
      <c r="AS169" s="612"/>
      <c r="AT169" s="612"/>
      <c r="AU169" s="613"/>
      <c r="AV169" s="613"/>
      <c r="AW169" s="613"/>
      <c r="AX169" s="613"/>
      <c r="AY169" s="613"/>
      <c r="AZ169" s="613"/>
      <c r="BA169" s="613"/>
      <c r="BB169" s="613"/>
      <c r="BC169" s="456"/>
      <c r="BD169" s="456"/>
      <c r="BE169" s="456"/>
      <c r="BF169" s="456"/>
      <c r="BG169" s="456"/>
      <c r="BH169" s="456"/>
      <c r="BI169" s="456"/>
      <c r="BJ169" s="456"/>
      <c r="BK169" s="456"/>
      <c r="BL169" s="456"/>
      <c r="BM169" s="456"/>
      <c r="BN169" s="456"/>
      <c r="BO169" s="456"/>
      <c r="BP169" s="456"/>
      <c r="BQ169" s="456"/>
      <c r="BR169" s="456"/>
      <c r="BS169" s="456"/>
      <c r="BT169" s="456"/>
    </row>
    <row r="170" spans="38:72" ht="18" customHeight="1">
      <c r="AL170" s="30"/>
      <c r="AM170" s="30"/>
      <c r="AN170" s="30"/>
      <c r="AO170" s="30"/>
      <c r="AP170" s="30"/>
      <c r="AQ170" s="30"/>
      <c r="AR170" s="30"/>
      <c r="AS170" s="612"/>
      <c r="AT170" s="612"/>
      <c r="AU170" s="613"/>
      <c r="AV170" s="613"/>
      <c r="AW170" s="613"/>
      <c r="AX170" s="613"/>
      <c r="AY170" s="613"/>
      <c r="AZ170" s="613"/>
      <c r="BA170" s="613"/>
      <c r="BB170" s="613"/>
      <c r="BC170" s="456"/>
      <c r="BD170" s="456"/>
      <c r="BE170" s="456"/>
      <c r="BF170" s="456"/>
      <c r="BG170" s="456"/>
      <c r="BH170" s="456"/>
      <c r="BI170" s="456"/>
      <c r="BJ170" s="456"/>
      <c r="BK170" s="456"/>
      <c r="BL170" s="456"/>
      <c r="BM170" s="456"/>
      <c r="BN170" s="456"/>
      <c r="BO170" s="456"/>
      <c r="BP170" s="456"/>
      <c r="BQ170" s="456"/>
      <c r="BR170" s="456"/>
      <c r="BS170" s="456"/>
      <c r="BT170" s="456"/>
    </row>
    <row r="171" spans="38:72" ht="18" customHeight="1">
      <c r="AL171" s="30"/>
      <c r="AM171" s="30"/>
      <c r="AN171" s="30"/>
      <c r="AO171" s="30"/>
      <c r="AP171" s="30"/>
      <c r="AQ171" s="30"/>
      <c r="AR171" s="30"/>
      <c r="AS171" s="612"/>
      <c r="AT171" s="612"/>
      <c r="AU171" s="613"/>
      <c r="AV171" s="613"/>
      <c r="AW171" s="613"/>
      <c r="AX171" s="613"/>
      <c r="AY171" s="613"/>
      <c r="AZ171" s="616"/>
      <c r="BA171" s="616"/>
      <c r="BB171" s="616"/>
      <c r="BC171" s="456"/>
      <c r="BD171" s="456"/>
      <c r="BE171" s="456"/>
      <c r="BF171" s="456"/>
      <c r="BG171" s="456"/>
      <c r="BH171" s="456"/>
      <c r="BI171" s="456"/>
      <c r="BJ171" s="456"/>
      <c r="BK171" s="456"/>
      <c r="BL171" s="456"/>
      <c r="BM171" s="456"/>
      <c r="BN171" s="456"/>
      <c r="BO171" s="456"/>
      <c r="BP171" s="456"/>
      <c r="BQ171" s="456"/>
      <c r="BR171" s="456"/>
      <c r="BS171" s="456"/>
      <c r="BT171" s="456"/>
    </row>
    <row r="172" spans="38:72" ht="18" customHeight="1">
      <c r="AL172" s="30"/>
      <c r="AM172" s="30"/>
      <c r="AN172" s="30"/>
      <c r="AO172" s="30"/>
      <c r="AP172" s="30"/>
      <c r="AQ172" s="30"/>
      <c r="AR172" s="30"/>
      <c r="AS172" s="612"/>
      <c r="AT172" s="612"/>
      <c r="AU172" s="613"/>
      <c r="AV172" s="613"/>
      <c r="AW172" s="613"/>
      <c r="AX172" s="613"/>
      <c r="AY172" s="613"/>
      <c r="AZ172" s="613"/>
      <c r="BA172" s="613"/>
      <c r="BB172" s="613"/>
      <c r="BC172" s="456"/>
      <c r="BD172" s="456"/>
      <c r="BE172" s="456"/>
      <c r="BF172" s="456"/>
      <c r="BG172" s="456"/>
      <c r="BH172" s="456"/>
      <c r="BI172" s="456"/>
      <c r="BJ172" s="456"/>
      <c r="BK172" s="456"/>
      <c r="BL172" s="456"/>
      <c r="BM172" s="456"/>
      <c r="BN172" s="456"/>
      <c r="BO172" s="456"/>
      <c r="BP172" s="456"/>
      <c r="BQ172" s="456"/>
      <c r="BR172" s="456"/>
      <c r="BS172" s="456"/>
      <c r="BT172" s="456"/>
    </row>
    <row r="173" spans="38:72" ht="18" customHeight="1">
      <c r="AL173" s="30"/>
      <c r="AM173" s="30"/>
      <c r="AN173" s="30"/>
      <c r="AO173" s="30"/>
      <c r="AP173" s="30"/>
      <c r="AQ173" s="30"/>
      <c r="AR173" s="30"/>
      <c r="AS173" s="612"/>
      <c r="AT173" s="612"/>
      <c r="AU173" s="613"/>
      <c r="AV173" s="613"/>
      <c r="AW173" s="613"/>
      <c r="AX173" s="613"/>
      <c r="AY173" s="613"/>
      <c r="AZ173" s="613"/>
      <c r="BA173" s="613"/>
      <c r="BB173" s="613"/>
      <c r="BC173" s="456"/>
      <c r="BD173" s="456"/>
      <c r="BE173" s="456"/>
      <c r="BF173" s="456"/>
      <c r="BG173" s="456"/>
      <c r="BH173" s="456"/>
      <c r="BI173" s="456"/>
      <c r="BJ173" s="456"/>
      <c r="BK173" s="463"/>
      <c r="BL173" s="463"/>
      <c r="BM173" s="463"/>
      <c r="BN173" s="463"/>
      <c r="BO173" s="463"/>
      <c r="BP173" s="463"/>
      <c r="BQ173" s="463"/>
      <c r="BR173" s="463"/>
      <c r="BS173" s="463"/>
      <c r="BT173" s="463"/>
    </row>
    <row r="174" spans="38:72" ht="18" customHeight="1">
      <c r="AL174" s="30"/>
      <c r="AM174" s="30"/>
      <c r="AN174" s="30"/>
      <c r="AO174" s="30"/>
      <c r="AP174" s="30"/>
      <c r="AQ174" s="30"/>
      <c r="AR174" s="30"/>
      <c r="AS174" s="612"/>
      <c r="AT174" s="612"/>
      <c r="AU174" s="615"/>
      <c r="AV174" s="613"/>
      <c r="AW174" s="613"/>
      <c r="AX174" s="613"/>
      <c r="AY174" s="613"/>
      <c r="AZ174" s="613"/>
      <c r="BA174" s="613"/>
      <c r="BB174" s="613"/>
      <c r="BC174" s="456"/>
      <c r="BD174" s="456"/>
      <c r="BE174" s="456"/>
      <c r="BF174" s="456"/>
      <c r="BG174" s="456"/>
      <c r="BH174" s="456"/>
      <c r="BI174" s="456"/>
      <c r="BJ174" s="456"/>
      <c r="BK174" s="456"/>
      <c r="BL174" s="456"/>
      <c r="BM174" s="456"/>
      <c r="BN174" s="456"/>
      <c r="BO174" s="456"/>
      <c r="BP174" s="456"/>
      <c r="BQ174" s="456"/>
      <c r="BR174" s="456"/>
      <c r="BS174" s="456"/>
      <c r="BT174" s="456"/>
    </row>
    <row r="175" spans="38:72" ht="18" customHeight="1">
      <c r="AL175" s="30"/>
      <c r="AM175" s="30"/>
      <c r="AN175" s="30"/>
      <c r="AO175" s="30"/>
      <c r="AP175" s="30"/>
      <c r="AQ175" s="30"/>
      <c r="AR175" s="30"/>
      <c r="AS175" s="612"/>
      <c r="AT175" s="612"/>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row>
    <row r="176" spans="38:72" ht="18" customHeight="1">
      <c r="AL176" s="30"/>
      <c r="AM176" s="30"/>
      <c r="AN176" s="30"/>
      <c r="AO176" s="30"/>
      <c r="AP176" s="30"/>
      <c r="AQ176" s="30"/>
      <c r="AR176" s="30"/>
      <c r="AS176" s="612"/>
      <c r="AT176" s="612"/>
      <c r="AU176" s="613"/>
      <c r="AV176" s="613"/>
      <c r="AW176" s="613"/>
      <c r="AX176" s="613"/>
      <c r="AY176" s="613"/>
      <c r="AZ176" s="613"/>
      <c r="BA176" s="613"/>
      <c r="BB176" s="613"/>
      <c r="BC176" s="456"/>
      <c r="BD176" s="456"/>
      <c r="BE176" s="456"/>
      <c r="BF176" s="456"/>
      <c r="BG176" s="456"/>
      <c r="BH176" s="456"/>
      <c r="BI176" s="456"/>
      <c r="BJ176" s="456"/>
      <c r="BK176" s="456"/>
      <c r="BL176" s="456"/>
      <c r="BM176" s="456"/>
      <c r="BN176" s="456"/>
      <c r="BO176" s="456"/>
      <c r="BP176" s="456"/>
      <c r="BQ176" s="456"/>
      <c r="BR176" s="456"/>
      <c r="BS176" s="456"/>
      <c r="BT176" s="456"/>
    </row>
    <row r="177" spans="38:72" ht="18" customHeight="1">
      <c r="AL177" s="30"/>
      <c r="AM177" s="30"/>
      <c r="AN177" s="30"/>
      <c r="AO177" s="30"/>
      <c r="AP177" s="30"/>
      <c r="AQ177" s="30"/>
      <c r="AR177" s="30"/>
      <c r="AS177" s="612"/>
      <c r="AT177" s="612"/>
      <c r="AU177" s="613"/>
      <c r="AV177" s="613"/>
      <c r="AW177" s="613"/>
      <c r="AX177" s="613"/>
      <c r="AY177" s="613"/>
      <c r="AZ177" s="613"/>
      <c r="BA177" s="613"/>
      <c r="BB177" s="613"/>
      <c r="BC177" s="456"/>
      <c r="BD177" s="456"/>
      <c r="BE177" s="456"/>
      <c r="BF177" s="456"/>
      <c r="BG177" s="456"/>
      <c r="BH177" s="456"/>
      <c r="BI177" s="456"/>
      <c r="BJ177" s="456"/>
      <c r="BK177" s="456"/>
      <c r="BL177" s="456"/>
      <c r="BM177" s="456"/>
      <c r="BN177" s="456"/>
      <c r="BO177" s="456"/>
      <c r="BP177" s="456"/>
      <c r="BQ177" s="456"/>
      <c r="BR177" s="456"/>
      <c r="BS177" s="456"/>
      <c r="BT177" s="456"/>
    </row>
    <row r="178" spans="38:72" ht="18" customHeight="1">
      <c r="AL178" s="30"/>
      <c r="AM178" s="30"/>
      <c r="AN178" s="30"/>
      <c r="AO178" s="30"/>
      <c r="AP178" s="30"/>
      <c r="AQ178" s="30"/>
      <c r="AR178" s="30"/>
      <c r="AS178" s="612"/>
      <c r="AT178" s="612"/>
      <c r="AU178" s="613"/>
      <c r="AV178" s="613"/>
      <c r="AW178" s="613"/>
      <c r="AX178" s="613"/>
      <c r="AY178" s="613"/>
      <c r="AZ178" s="616"/>
      <c r="BA178" s="616"/>
      <c r="BB178" s="616"/>
      <c r="BC178" s="456"/>
      <c r="BD178" s="456"/>
      <c r="BE178" s="456"/>
      <c r="BF178" s="456"/>
      <c r="BG178" s="456"/>
      <c r="BH178" s="456"/>
      <c r="BI178" s="456"/>
      <c r="BJ178" s="456"/>
      <c r="BK178" s="456"/>
      <c r="BL178" s="456"/>
      <c r="BM178" s="456"/>
      <c r="BN178" s="456"/>
      <c r="BO178" s="456"/>
      <c r="BP178" s="456"/>
      <c r="BQ178" s="456"/>
      <c r="BR178" s="456"/>
      <c r="BS178" s="456"/>
      <c r="BT178" s="456"/>
    </row>
    <row r="179" spans="38:72" ht="18" customHeight="1">
      <c r="AL179" s="30"/>
      <c r="AM179" s="30"/>
      <c r="AN179" s="30"/>
      <c r="AO179" s="30"/>
      <c r="AP179" s="30"/>
      <c r="AQ179" s="30"/>
      <c r="AR179" s="30"/>
      <c r="AS179" s="612"/>
      <c r="AT179" s="612"/>
      <c r="AU179" s="613"/>
      <c r="AV179" s="613"/>
      <c r="AW179" s="613"/>
      <c r="AX179" s="613"/>
      <c r="AY179" s="613"/>
      <c r="AZ179" s="613"/>
      <c r="BA179" s="613"/>
      <c r="BB179" s="613"/>
      <c r="BC179" s="456"/>
      <c r="BD179" s="456"/>
      <c r="BE179" s="456"/>
      <c r="BF179" s="456"/>
      <c r="BG179" s="456"/>
      <c r="BH179" s="456"/>
      <c r="BI179" s="456"/>
      <c r="BJ179" s="456"/>
      <c r="BK179" s="456"/>
      <c r="BL179" s="456"/>
      <c r="BM179" s="456"/>
      <c r="BN179" s="456"/>
      <c r="BO179" s="456"/>
      <c r="BP179" s="456"/>
      <c r="BQ179" s="456"/>
      <c r="BR179" s="456"/>
      <c r="BS179" s="456"/>
      <c r="BT179" s="456"/>
    </row>
    <row r="180" spans="38:72" ht="18" customHeight="1">
      <c r="AL180" s="30"/>
      <c r="AM180" s="30"/>
      <c r="AN180" s="30"/>
      <c r="AO180" s="30"/>
      <c r="AP180" s="30"/>
      <c r="AQ180" s="30"/>
      <c r="AR180" s="30"/>
      <c r="AS180" s="612"/>
      <c r="AT180" s="612"/>
      <c r="AU180" s="613"/>
      <c r="AV180" s="613"/>
      <c r="AW180" s="613"/>
      <c r="AX180" s="613"/>
      <c r="AY180" s="613"/>
      <c r="AZ180" s="613"/>
      <c r="BA180" s="613"/>
      <c r="BB180" s="613"/>
      <c r="BC180" s="456"/>
      <c r="BD180" s="456"/>
      <c r="BE180" s="456"/>
      <c r="BF180" s="456"/>
      <c r="BG180" s="456"/>
      <c r="BH180" s="456"/>
      <c r="BI180" s="456"/>
      <c r="BJ180" s="456"/>
      <c r="BK180" s="463"/>
      <c r="BL180" s="463"/>
      <c r="BM180" s="463"/>
      <c r="BN180" s="463"/>
      <c r="BO180" s="463"/>
      <c r="BP180" s="463"/>
      <c r="BQ180" s="463"/>
      <c r="BR180" s="463"/>
      <c r="BS180" s="463"/>
      <c r="BT180" s="463"/>
    </row>
    <row r="181" spans="38:72" ht="18" customHeight="1">
      <c r="AL181" s="30"/>
      <c r="AM181" s="30"/>
      <c r="AN181" s="30"/>
      <c r="AO181" s="30"/>
      <c r="AP181" s="30"/>
      <c r="AQ181" s="30"/>
      <c r="AR181" s="30"/>
      <c r="AS181" s="612"/>
      <c r="AT181" s="612"/>
      <c r="AU181" s="615"/>
      <c r="AV181" s="613"/>
      <c r="AW181" s="613"/>
      <c r="AX181" s="613"/>
      <c r="AY181" s="613"/>
      <c r="AZ181" s="613"/>
      <c r="BA181" s="613"/>
      <c r="BB181" s="613"/>
      <c r="BC181" s="456"/>
      <c r="BD181" s="456"/>
      <c r="BE181" s="456"/>
      <c r="BF181" s="456"/>
      <c r="BG181" s="456"/>
      <c r="BH181" s="456"/>
      <c r="BI181" s="456"/>
      <c r="BJ181" s="456"/>
      <c r="BK181" s="461"/>
      <c r="BL181" s="462"/>
      <c r="BM181" s="462"/>
      <c r="BN181" s="462"/>
      <c r="BO181" s="462"/>
      <c r="BP181" s="462"/>
      <c r="BQ181" s="462"/>
      <c r="BR181" s="462"/>
      <c r="BS181" s="462"/>
      <c r="BT181" s="462"/>
    </row>
    <row r="182" spans="38:72" ht="18" customHeight="1">
      <c r="AL182" s="30"/>
      <c r="AM182" s="30"/>
      <c r="AN182" s="30"/>
      <c r="AO182" s="30"/>
      <c r="AP182" s="30"/>
      <c r="AQ182" s="30"/>
      <c r="AR182" s="30"/>
      <c r="AS182" s="612"/>
      <c r="AT182" s="612"/>
      <c r="AU182" s="615"/>
      <c r="AV182" s="613"/>
      <c r="AW182" s="613"/>
      <c r="AX182" s="613"/>
      <c r="AY182" s="613"/>
      <c r="AZ182" s="613"/>
      <c r="BA182" s="613"/>
      <c r="BB182" s="613"/>
      <c r="BC182" s="456"/>
      <c r="BD182" s="456"/>
      <c r="BE182" s="456"/>
      <c r="BF182" s="456"/>
      <c r="BG182" s="456"/>
      <c r="BH182" s="456"/>
      <c r="BI182" s="456"/>
      <c r="BJ182" s="456"/>
      <c r="BK182" s="456"/>
      <c r="BL182" s="456"/>
      <c r="BM182" s="456"/>
      <c r="BN182" s="456"/>
      <c r="BO182" s="456"/>
      <c r="BP182" s="456"/>
      <c r="BQ182" s="456"/>
      <c r="BR182" s="456"/>
      <c r="BS182" s="456"/>
      <c r="BT182" s="456"/>
    </row>
    <row r="183" spans="38:72" ht="18" customHeight="1">
      <c r="AL183" s="30"/>
      <c r="AM183" s="30"/>
      <c r="AN183" s="30"/>
      <c r="AO183" s="30"/>
      <c r="AP183" s="30"/>
      <c r="AQ183" s="30"/>
      <c r="AR183" s="30"/>
      <c r="AS183" s="612"/>
      <c r="AT183" s="612"/>
      <c r="AU183" s="465"/>
      <c r="AV183" s="465"/>
      <c r="AW183" s="465"/>
      <c r="AX183" s="465"/>
      <c r="AY183" s="465"/>
      <c r="AZ183" s="465"/>
      <c r="BA183" s="465"/>
      <c r="BB183" s="465"/>
      <c r="BC183" s="465"/>
      <c r="BD183" s="465"/>
      <c r="BE183" s="465"/>
      <c r="BF183" s="465"/>
      <c r="BG183" s="465"/>
      <c r="BH183" s="465"/>
      <c r="BI183" s="465"/>
      <c r="BJ183" s="465"/>
      <c r="BK183" s="465"/>
      <c r="BL183" s="465"/>
      <c r="BM183" s="465"/>
      <c r="BN183" s="465"/>
      <c r="BO183" s="465"/>
      <c r="BP183" s="465"/>
      <c r="BQ183" s="465"/>
      <c r="BR183" s="465"/>
      <c r="BS183" s="465"/>
      <c r="BT183" s="465"/>
    </row>
    <row r="184" spans="38:72" ht="18" customHeight="1">
      <c r="AL184" s="30"/>
      <c r="AM184" s="30"/>
      <c r="AN184" s="30"/>
      <c r="AO184" s="30"/>
      <c r="AP184" s="30"/>
      <c r="AQ184" s="30"/>
      <c r="AR184" s="30"/>
      <c r="AS184" s="612"/>
      <c r="AT184" s="612"/>
      <c r="AU184" s="613"/>
      <c r="AV184" s="613"/>
      <c r="AW184" s="613"/>
      <c r="AX184" s="613"/>
      <c r="AY184" s="613"/>
      <c r="AZ184" s="613"/>
      <c r="BA184" s="613"/>
      <c r="BB184" s="613"/>
      <c r="BC184" s="456"/>
      <c r="BD184" s="456"/>
      <c r="BE184" s="456"/>
      <c r="BF184" s="456"/>
      <c r="BG184" s="456"/>
      <c r="BH184" s="456"/>
      <c r="BI184" s="456"/>
      <c r="BJ184" s="456"/>
      <c r="BK184" s="456"/>
      <c r="BL184" s="456"/>
      <c r="BM184" s="456"/>
      <c r="BN184" s="456"/>
      <c r="BO184" s="456"/>
      <c r="BP184" s="456"/>
      <c r="BQ184" s="456"/>
      <c r="BR184" s="456"/>
      <c r="BS184" s="456"/>
      <c r="BT184" s="456"/>
    </row>
    <row r="185" spans="38:72" ht="18" customHeight="1">
      <c r="AL185" s="30"/>
      <c r="AM185" s="30"/>
      <c r="AN185" s="30"/>
      <c r="AO185" s="30"/>
      <c r="AP185" s="30"/>
      <c r="AQ185" s="30"/>
      <c r="AR185" s="30"/>
      <c r="AS185" s="612"/>
      <c r="AT185" s="612"/>
      <c r="AU185" s="613"/>
      <c r="AV185" s="613"/>
      <c r="AW185" s="613"/>
      <c r="AX185" s="613"/>
      <c r="AY185" s="613"/>
      <c r="AZ185" s="613"/>
      <c r="BA185" s="613"/>
      <c r="BB185" s="613"/>
      <c r="BC185" s="456"/>
      <c r="BD185" s="456"/>
      <c r="BE185" s="456"/>
      <c r="BF185" s="456"/>
      <c r="BG185" s="456"/>
      <c r="BH185" s="456"/>
      <c r="BI185" s="456"/>
      <c r="BJ185" s="456"/>
      <c r="BK185" s="456"/>
      <c r="BL185" s="456"/>
      <c r="BM185" s="456"/>
      <c r="BN185" s="456"/>
      <c r="BO185" s="456"/>
      <c r="BP185" s="456"/>
      <c r="BQ185" s="456"/>
      <c r="BR185" s="456"/>
      <c r="BS185" s="456"/>
      <c r="BT185" s="456"/>
    </row>
    <row r="186" spans="38:72" ht="18" customHeight="1">
      <c r="AL186" s="30"/>
      <c r="AM186" s="30"/>
      <c r="AN186" s="30"/>
      <c r="AO186" s="30"/>
      <c r="AP186" s="30"/>
      <c r="AQ186" s="30"/>
      <c r="AR186" s="30"/>
      <c r="AS186" s="612"/>
      <c r="AT186" s="612"/>
      <c r="AU186" s="613"/>
      <c r="AV186" s="613"/>
      <c r="AW186" s="613"/>
      <c r="AX186" s="613"/>
      <c r="AY186" s="613"/>
      <c r="AZ186" s="616"/>
      <c r="BA186" s="616"/>
      <c r="BB186" s="616"/>
      <c r="BC186" s="456"/>
      <c r="BD186" s="456"/>
      <c r="BE186" s="456"/>
      <c r="BF186" s="456"/>
      <c r="BG186" s="456"/>
      <c r="BH186" s="456"/>
      <c r="BI186" s="456"/>
      <c r="BJ186" s="456"/>
      <c r="BK186" s="456"/>
      <c r="BL186" s="456"/>
      <c r="BM186" s="456"/>
      <c r="BN186" s="456"/>
      <c r="BO186" s="456"/>
      <c r="BP186" s="456"/>
      <c r="BQ186" s="456"/>
      <c r="BR186" s="456"/>
      <c r="BS186" s="456"/>
      <c r="BT186" s="456"/>
    </row>
    <row r="187" spans="38:72" ht="18" customHeight="1">
      <c r="AL187" s="30"/>
      <c r="AM187" s="30"/>
      <c r="AN187" s="30"/>
      <c r="AO187" s="30"/>
      <c r="AP187" s="30"/>
      <c r="AQ187" s="30"/>
      <c r="AR187" s="30"/>
      <c r="AS187" s="612"/>
      <c r="AT187" s="612"/>
      <c r="AU187" s="613"/>
      <c r="AV187" s="613"/>
      <c r="AW187" s="613"/>
      <c r="AX187" s="613"/>
      <c r="AY187" s="613"/>
      <c r="AZ187" s="613"/>
      <c r="BA187" s="613"/>
      <c r="BB187" s="613"/>
      <c r="BC187" s="456"/>
      <c r="BD187" s="456"/>
      <c r="BE187" s="456"/>
      <c r="BF187" s="456"/>
      <c r="BG187" s="456"/>
      <c r="BH187" s="456"/>
      <c r="BI187" s="456"/>
      <c r="BJ187" s="456"/>
      <c r="BK187" s="456"/>
      <c r="BL187" s="456"/>
      <c r="BM187" s="456"/>
      <c r="BN187" s="456"/>
      <c r="BO187" s="456"/>
      <c r="BP187" s="456"/>
      <c r="BQ187" s="456"/>
      <c r="BR187" s="456"/>
      <c r="BS187" s="456"/>
      <c r="BT187" s="456"/>
    </row>
    <row r="188" spans="38:72" ht="18" customHeight="1">
      <c r="AL188" s="30"/>
      <c r="AM188" s="30"/>
      <c r="AN188" s="30"/>
      <c r="AO188" s="30"/>
      <c r="AP188" s="30"/>
      <c r="AQ188" s="30"/>
      <c r="AR188" s="30"/>
      <c r="AS188" s="612"/>
      <c r="AT188" s="612"/>
      <c r="AU188" s="613"/>
      <c r="AV188" s="613"/>
      <c r="AW188" s="613"/>
      <c r="AX188" s="613"/>
      <c r="AY188" s="613"/>
      <c r="AZ188" s="613"/>
      <c r="BA188" s="613"/>
      <c r="BB188" s="613"/>
      <c r="BC188" s="456"/>
      <c r="BD188" s="456"/>
      <c r="BE188" s="456"/>
      <c r="BF188" s="456"/>
      <c r="BG188" s="456"/>
      <c r="BH188" s="456"/>
      <c r="BI188" s="456"/>
      <c r="BJ188" s="456"/>
      <c r="BK188" s="463"/>
      <c r="BL188" s="463"/>
      <c r="BM188" s="463"/>
      <c r="BN188" s="463"/>
      <c r="BO188" s="463"/>
      <c r="BP188" s="463"/>
      <c r="BQ188" s="463"/>
      <c r="BR188" s="463"/>
      <c r="BS188" s="463"/>
      <c r="BT188" s="463"/>
    </row>
    <row r="189" spans="38:72" ht="18" customHeight="1">
      <c r="AL189" s="30"/>
      <c r="AM189" s="30"/>
      <c r="AN189" s="30"/>
      <c r="AO189" s="30"/>
      <c r="AP189" s="30"/>
      <c r="AQ189" s="30"/>
      <c r="AR189" s="30"/>
      <c r="AS189" s="612"/>
      <c r="AT189" s="612"/>
      <c r="AU189" s="615"/>
      <c r="AV189" s="613"/>
      <c r="AW189" s="613"/>
      <c r="AX189" s="613"/>
      <c r="AY189" s="613"/>
      <c r="AZ189" s="613"/>
      <c r="BA189" s="613"/>
      <c r="BB189" s="613"/>
      <c r="BC189" s="456"/>
      <c r="BD189" s="456"/>
      <c r="BE189" s="456"/>
      <c r="BF189" s="456"/>
      <c r="BG189" s="456"/>
      <c r="BH189" s="456"/>
      <c r="BI189" s="456"/>
      <c r="BJ189" s="456"/>
      <c r="BK189" s="461"/>
      <c r="BL189" s="462"/>
      <c r="BM189" s="462"/>
      <c r="BN189" s="462"/>
      <c r="BO189" s="462"/>
      <c r="BP189" s="462"/>
      <c r="BQ189" s="462"/>
      <c r="BR189" s="462"/>
      <c r="BS189" s="462"/>
      <c r="BT189" s="462"/>
    </row>
    <row r="190" spans="38:72" ht="18" customHeight="1">
      <c r="AL190" s="30"/>
      <c r="AM190" s="30"/>
      <c r="AN190" s="30"/>
      <c r="AO190" s="30"/>
      <c r="AP190" s="30"/>
      <c r="AQ190" s="30"/>
      <c r="AR190" s="30"/>
      <c r="AS190" s="612"/>
      <c r="AT190" s="612"/>
      <c r="AU190" s="615"/>
      <c r="AV190" s="613"/>
      <c r="AW190" s="613"/>
      <c r="AX190" s="613"/>
      <c r="AY190" s="613"/>
      <c r="AZ190" s="613"/>
      <c r="BA190" s="613"/>
      <c r="BB190" s="613"/>
      <c r="BC190" s="456"/>
      <c r="BD190" s="456"/>
      <c r="BE190" s="456"/>
      <c r="BF190" s="456"/>
      <c r="BG190" s="456"/>
      <c r="BH190" s="456"/>
      <c r="BI190" s="456"/>
      <c r="BJ190" s="456"/>
      <c r="BK190" s="456"/>
      <c r="BL190" s="456"/>
      <c r="BM190" s="456"/>
      <c r="BN190" s="456"/>
      <c r="BO190" s="456"/>
      <c r="BP190" s="456"/>
      <c r="BQ190" s="456"/>
      <c r="BR190" s="456"/>
      <c r="BS190" s="456"/>
      <c r="BT190" s="456"/>
    </row>
    <row r="191" spans="38:72" ht="18" customHeight="1">
      <c r="AL191" s="30"/>
      <c r="AM191" s="30"/>
      <c r="AN191" s="30"/>
      <c r="AO191" s="30"/>
      <c r="AP191" s="30"/>
      <c r="AQ191" s="30"/>
      <c r="AR191" s="30"/>
      <c r="AS191" s="612"/>
      <c r="AT191" s="612"/>
      <c r="AU191" s="465"/>
      <c r="AV191" s="465"/>
      <c r="AW191" s="465"/>
      <c r="AX191" s="465"/>
      <c r="AY191" s="465"/>
      <c r="AZ191" s="465"/>
      <c r="BA191" s="465"/>
      <c r="BB191" s="465"/>
      <c r="BC191" s="465"/>
      <c r="BD191" s="465"/>
      <c r="BE191" s="465"/>
      <c r="BF191" s="465"/>
      <c r="BG191" s="465"/>
      <c r="BH191" s="465"/>
      <c r="BI191" s="465"/>
      <c r="BJ191" s="465"/>
      <c r="BK191" s="465"/>
      <c r="BL191" s="465"/>
      <c r="BM191" s="465"/>
      <c r="BN191" s="465"/>
      <c r="BO191" s="465"/>
      <c r="BP191" s="465"/>
      <c r="BQ191" s="465"/>
      <c r="BR191" s="465"/>
      <c r="BS191" s="465"/>
      <c r="BT191" s="465"/>
    </row>
    <row r="192" spans="38:72" ht="18" customHeight="1">
      <c r="AL192" s="30"/>
      <c r="AM192" s="30"/>
      <c r="AN192" s="30"/>
      <c r="AO192" s="30"/>
      <c r="AP192" s="30"/>
      <c r="AQ192" s="30"/>
      <c r="AR192" s="30"/>
      <c r="AS192" s="612"/>
      <c r="AT192" s="612"/>
      <c r="AU192" s="613"/>
      <c r="AV192" s="613"/>
      <c r="AW192" s="613"/>
      <c r="AX192" s="613"/>
      <c r="AY192" s="613"/>
      <c r="AZ192" s="613"/>
      <c r="BA192" s="613"/>
      <c r="BB192" s="613"/>
      <c r="BC192" s="456"/>
      <c r="BD192" s="456"/>
      <c r="BE192" s="456"/>
      <c r="BF192" s="456"/>
      <c r="BG192" s="456"/>
      <c r="BH192" s="456"/>
      <c r="BI192" s="456"/>
      <c r="BJ192" s="456"/>
      <c r="BK192" s="456"/>
      <c r="BL192" s="456"/>
      <c r="BM192" s="456"/>
      <c r="BN192" s="456"/>
      <c r="BO192" s="456"/>
      <c r="BP192" s="456"/>
      <c r="BQ192" s="456"/>
      <c r="BR192" s="456"/>
      <c r="BS192" s="456"/>
      <c r="BT192" s="456"/>
    </row>
    <row r="193" spans="38:72" ht="18" customHeight="1">
      <c r="AL193" s="30"/>
      <c r="AM193" s="30"/>
      <c r="AN193" s="30"/>
      <c r="AO193" s="30"/>
      <c r="AP193" s="30"/>
      <c r="AQ193" s="30"/>
      <c r="AR193" s="30"/>
      <c r="AS193" s="612"/>
      <c r="AT193" s="612"/>
      <c r="AU193" s="613"/>
      <c r="AV193" s="613"/>
      <c r="AW193" s="613"/>
      <c r="AX193" s="613"/>
      <c r="AY193" s="613"/>
      <c r="AZ193" s="613"/>
      <c r="BA193" s="613"/>
      <c r="BB193" s="613"/>
      <c r="BC193" s="456"/>
      <c r="BD193" s="456"/>
      <c r="BE193" s="456"/>
      <c r="BF193" s="456"/>
      <c r="BG193" s="456"/>
      <c r="BH193" s="456"/>
      <c r="BI193" s="456"/>
      <c r="BJ193" s="456"/>
      <c r="BK193" s="456"/>
      <c r="BL193" s="456"/>
      <c r="BM193" s="456"/>
      <c r="BN193" s="456"/>
      <c r="BO193" s="456"/>
      <c r="BP193" s="456"/>
      <c r="BQ193" s="456"/>
      <c r="BR193" s="456"/>
      <c r="BS193" s="456"/>
      <c r="BT193" s="456"/>
    </row>
    <row r="194" spans="38:72" ht="18" customHeight="1">
      <c r="AL194" s="30"/>
      <c r="AM194" s="30"/>
      <c r="AN194" s="30"/>
      <c r="AO194" s="30"/>
      <c r="AP194" s="30"/>
      <c r="AQ194" s="30"/>
      <c r="AR194" s="30"/>
      <c r="AS194" s="612"/>
      <c r="AT194" s="612"/>
      <c r="AU194" s="613"/>
      <c r="AV194" s="613"/>
      <c r="AW194" s="613"/>
      <c r="AX194" s="613"/>
      <c r="AY194" s="613"/>
      <c r="AZ194" s="616"/>
      <c r="BA194" s="616"/>
      <c r="BB194" s="616"/>
      <c r="BC194" s="456"/>
      <c r="BD194" s="456"/>
      <c r="BE194" s="456"/>
      <c r="BF194" s="456"/>
      <c r="BG194" s="456"/>
      <c r="BH194" s="456"/>
      <c r="BI194" s="456"/>
      <c r="BJ194" s="456"/>
      <c r="BK194" s="456"/>
      <c r="BL194" s="456"/>
      <c r="BM194" s="456"/>
      <c r="BN194" s="456"/>
      <c r="BO194" s="456"/>
      <c r="BP194" s="456"/>
      <c r="BQ194" s="456"/>
      <c r="BR194" s="456"/>
      <c r="BS194" s="456"/>
      <c r="BT194" s="456"/>
    </row>
    <row r="195" spans="38:72" ht="18" customHeight="1">
      <c r="AL195" s="30"/>
      <c r="AM195" s="30"/>
      <c r="AN195" s="30"/>
      <c r="AO195" s="30"/>
      <c r="AP195" s="30"/>
      <c r="AQ195" s="30"/>
      <c r="AR195" s="30"/>
      <c r="AS195" s="612"/>
      <c r="AT195" s="612"/>
      <c r="AU195" s="613"/>
      <c r="AV195" s="613"/>
      <c r="AW195" s="613"/>
      <c r="AX195" s="613"/>
      <c r="AY195" s="613"/>
      <c r="AZ195" s="613"/>
      <c r="BA195" s="613"/>
      <c r="BB195" s="613"/>
      <c r="BC195" s="456"/>
      <c r="BD195" s="456"/>
      <c r="BE195" s="456"/>
      <c r="BF195" s="456"/>
      <c r="BG195" s="456"/>
      <c r="BH195" s="456"/>
      <c r="BI195" s="456"/>
      <c r="BJ195" s="456"/>
      <c r="BK195" s="456"/>
      <c r="BL195" s="456"/>
      <c r="BM195" s="456"/>
      <c r="BN195" s="456"/>
      <c r="BO195" s="456"/>
      <c r="BP195" s="456"/>
      <c r="BQ195" s="456"/>
      <c r="BR195" s="456"/>
      <c r="BS195" s="456"/>
      <c r="BT195" s="456"/>
    </row>
    <row r="196" spans="38:72" ht="18" customHeight="1">
      <c r="AL196" s="30"/>
      <c r="AM196" s="30"/>
      <c r="AN196" s="30"/>
      <c r="AO196" s="30"/>
      <c r="AP196" s="30"/>
      <c r="AQ196" s="30"/>
      <c r="AR196" s="30"/>
      <c r="AS196" s="612"/>
      <c r="AT196" s="612"/>
      <c r="AU196" s="613"/>
      <c r="AV196" s="613"/>
      <c r="AW196" s="613"/>
      <c r="AX196" s="613"/>
      <c r="AY196" s="613"/>
      <c r="AZ196" s="613"/>
      <c r="BA196" s="613"/>
      <c r="BB196" s="613"/>
      <c r="BC196" s="456"/>
      <c r="BD196" s="456"/>
      <c r="BE196" s="456"/>
      <c r="BF196" s="456"/>
      <c r="BG196" s="456"/>
      <c r="BH196" s="456"/>
      <c r="BI196" s="456"/>
      <c r="BJ196" s="456"/>
      <c r="BK196" s="463"/>
      <c r="BL196" s="463"/>
      <c r="BM196" s="463"/>
      <c r="BN196" s="463"/>
      <c r="BO196" s="463"/>
      <c r="BP196" s="463"/>
      <c r="BQ196" s="463"/>
      <c r="BR196" s="463"/>
      <c r="BS196" s="463"/>
      <c r="BT196" s="463"/>
    </row>
    <row r="197" spans="38:72" ht="18" customHeight="1">
      <c r="AL197" s="30"/>
      <c r="AM197" s="30"/>
      <c r="AN197" s="30"/>
      <c r="AO197" s="30"/>
      <c r="AP197" s="30"/>
      <c r="AQ197" s="30"/>
      <c r="AR197" s="30"/>
      <c r="AS197" s="612"/>
      <c r="AT197" s="612"/>
      <c r="AU197" s="467"/>
      <c r="AV197" s="467"/>
      <c r="AW197" s="467"/>
      <c r="AX197" s="467"/>
      <c r="AY197" s="467"/>
      <c r="AZ197" s="467"/>
      <c r="BA197" s="467"/>
      <c r="BB197" s="467"/>
      <c r="BC197" s="467"/>
      <c r="BD197" s="467"/>
      <c r="BE197" s="467"/>
      <c r="BF197" s="467"/>
      <c r="BG197" s="467"/>
      <c r="BH197" s="467"/>
      <c r="BI197" s="467"/>
      <c r="BJ197" s="467"/>
      <c r="BK197" s="467"/>
      <c r="BL197" s="467"/>
      <c r="BM197" s="467"/>
      <c r="BN197" s="467"/>
      <c r="BO197" s="467"/>
      <c r="BP197" s="467"/>
      <c r="BQ197" s="467"/>
      <c r="BR197" s="467"/>
      <c r="BS197" s="467"/>
      <c r="BT197" s="467"/>
    </row>
    <row r="198" spans="38:72" ht="18" customHeight="1">
      <c r="AL198" s="30"/>
      <c r="AM198" s="30"/>
      <c r="AN198" s="30"/>
      <c r="AO198" s="30"/>
      <c r="AP198" s="30"/>
      <c r="AQ198" s="30"/>
      <c r="AR198" s="30"/>
      <c r="AS198" s="612"/>
      <c r="AT198" s="612"/>
      <c r="AU198" s="613"/>
      <c r="AV198" s="613"/>
      <c r="AW198" s="613"/>
      <c r="AX198" s="613"/>
      <c r="AY198" s="613"/>
      <c r="AZ198" s="616"/>
      <c r="BA198" s="616"/>
      <c r="BB198" s="616"/>
      <c r="BC198" s="456"/>
      <c r="BD198" s="456"/>
      <c r="BE198" s="468"/>
      <c r="BF198" s="468"/>
      <c r="BG198" s="456"/>
      <c r="BH198" s="456"/>
      <c r="BI198" s="456"/>
      <c r="BJ198" s="456"/>
      <c r="BK198" s="456"/>
      <c r="BL198" s="456"/>
      <c r="BM198" s="456"/>
      <c r="BN198" s="456"/>
      <c r="BO198" s="456"/>
      <c r="BP198" s="468"/>
      <c r="BQ198" s="468"/>
      <c r="BR198" s="468"/>
      <c r="BS198" s="468"/>
      <c r="BT198" s="468"/>
    </row>
    <row r="199" spans="38:72" ht="18" customHeight="1">
      <c r="AL199" s="30"/>
      <c r="AM199" s="30"/>
      <c r="AN199" s="30"/>
      <c r="AO199" s="30"/>
      <c r="AP199" s="30"/>
      <c r="AQ199" s="30"/>
      <c r="AR199" s="30"/>
      <c r="AS199" s="612"/>
      <c r="AT199" s="612"/>
      <c r="AU199" s="613"/>
      <c r="AV199" s="613"/>
      <c r="AW199" s="613"/>
      <c r="AX199" s="613"/>
      <c r="AY199" s="613"/>
      <c r="AZ199" s="613"/>
      <c r="BA199" s="613"/>
      <c r="BB199" s="613"/>
      <c r="BC199" s="456"/>
      <c r="BD199" s="456"/>
      <c r="BE199" s="456"/>
      <c r="BF199" s="456"/>
      <c r="BG199" s="456"/>
      <c r="BH199" s="456"/>
      <c r="BI199" s="456"/>
      <c r="BJ199" s="456"/>
      <c r="BK199" s="463"/>
      <c r="BL199" s="463"/>
      <c r="BM199" s="463"/>
      <c r="BN199" s="463"/>
      <c r="BO199" s="463"/>
      <c r="BP199" s="463"/>
      <c r="BQ199" s="463"/>
      <c r="BR199" s="463"/>
      <c r="BS199" s="463"/>
      <c r="BT199" s="463"/>
    </row>
    <row r="200" spans="38:72" ht="18" customHeight="1">
      <c r="AL200" s="30"/>
      <c r="AM200" s="30"/>
      <c r="AN200" s="30"/>
      <c r="AO200" s="30"/>
      <c r="AP200" s="30"/>
      <c r="AQ200" s="30"/>
      <c r="AR200" s="30"/>
      <c r="AS200" s="612"/>
      <c r="AT200" s="612"/>
      <c r="AU200" s="613"/>
      <c r="AV200" s="613"/>
      <c r="AW200" s="613"/>
      <c r="AX200" s="613"/>
      <c r="AY200" s="613"/>
      <c r="AZ200" s="613"/>
      <c r="BA200" s="613"/>
      <c r="BB200" s="613"/>
      <c r="BC200" s="456"/>
      <c r="BD200" s="456"/>
      <c r="BE200" s="456"/>
      <c r="BF200" s="456"/>
      <c r="BG200" s="456"/>
      <c r="BH200" s="456"/>
      <c r="BI200" s="456"/>
      <c r="BJ200" s="456"/>
      <c r="BK200" s="463"/>
      <c r="BL200" s="463"/>
      <c r="BM200" s="463"/>
      <c r="BN200" s="463"/>
      <c r="BO200" s="463"/>
      <c r="BP200" s="463"/>
      <c r="BQ200" s="463"/>
      <c r="BR200" s="463"/>
      <c r="BS200" s="463"/>
      <c r="BT200" s="463"/>
    </row>
    <row r="201" spans="38:72" ht="18" customHeight="1">
      <c r="AL201" s="30"/>
      <c r="AM201" s="30"/>
      <c r="AN201" s="30"/>
      <c r="AO201" s="30"/>
      <c r="AP201" s="30"/>
      <c r="AQ201" s="30"/>
      <c r="AR201" s="30"/>
      <c r="AS201" s="612"/>
      <c r="AT201" s="612"/>
      <c r="AU201" s="613"/>
      <c r="AV201" s="613"/>
      <c r="AW201" s="613"/>
      <c r="AX201" s="613"/>
      <c r="AY201" s="613"/>
      <c r="AZ201" s="613"/>
      <c r="BA201" s="613"/>
      <c r="BB201" s="613"/>
      <c r="BC201" s="456"/>
      <c r="BD201" s="456"/>
      <c r="BE201" s="456"/>
      <c r="BF201" s="456"/>
      <c r="BG201" s="456"/>
      <c r="BH201" s="456"/>
      <c r="BI201" s="456"/>
      <c r="BJ201" s="456"/>
      <c r="BK201" s="463"/>
      <c r="BL201" s="463"/>
      <c r="BM201" s="463"/>
      <c r="BN201" s="463"/>
      <c r="BO201" s="463"/>
      <c r="BP201" s="463"/>
      <c r="BQ201" s="463"/>
      <c r="BR201" s="463"/>
      <c r="BS201" s="463"/>
      <c r="BT201" s="463"/>
    </row>
    <row r="202" spans="38:72" ht="18" customHeight="1">
      <c r="AL202" s="30"/>
      <c r="AM202" s="30"/>
      <c r="AN202" s="30"/>
      <c r="AO202" s="30"/>
      <c r="AP202" s="30"/>
      <c r="AQ202" s="30"/>
      <c r="AR202" s="30"/>
      <c r="AS202" s="612"/>
      <c r="AT202" s="612"/>
      <c r="AU202" s="613"/>
      <c r="AV202" s="613"/>
      <c r="AW202" s="613"/>
      <c r="AX202" s="613"/>
      <c r="AY202" s="613"/>
      <c r="AZ202" s="613"/>
      <c r="BA202" s="613"/>
      <c r="BB202" s="613"/>
      <c r="BC202" s="456"/>
      <c r="BD202" s="456"/>
      <c r="BE202" s="456"/>
      <c r="BF202" s="456"/>
      <c r="BG202" s="456"/>
      <c r="BH202" s="456"/>
      <c r="BI202" s="456"/>
      <c r="BJ202" s="456"/>
      <c r="BK202" s="463"/>
      <c r="BL202" s="463"/>
      <c r="BM202" s="463"/>
      <c r="BN202" s="463"/>
      <c r="BO202" s="463"/>
      <c r="BP202" s="463"/>
      <c r="BQ202" s="463"/>
      <c r="BR202" s="463"/>
      <c r="BS202" s="463"/>
      <c r="BT202" s="463"/>
    </row>
    <row r="203" spans="38:72" ht="18" customHeight="1">
      <c r="AL203" s="30"/>
      <c r="AM203" s="30"/>
      <c r="AN203" s="30"/>
      <c r="AO203" s="30"/>
      <c r="AP203" s="30"/>
      <c r="AQ203" s="30"/>
      <c r="AR203" s="30"/>
      <c r="AS203" s="612"/>
      <c r="AT203" s="612"/>
      <c r="AU203" s="466"/>
      <c r="AV203" s="466"/>
      <c r="AW203" s="466"/>
      <c r="AX203" s="466"/>
      <c r="AY203" s="466"/>
      <c r="AZ203" s="466"/>
      <c r="BA203" s="466"/>
      <c r="BB203" s="466"/>
      <c r="BC203" s="466"/>
      <c r="BD203" s="466"/>
      <c r="BE203" s="466"/>
      <c r="BF203" s="466"/>
      <c r="BG203" s="466"/>
      <c r="BH203" s="466"/>
      <c r="BI203" s="466"/>
      <c r="BJ203" s="466"/>
      <c r="BK203" s="466"/>
      <c r="BL203" s="466"/>
      <c r="BM203" s="466"/>
      <c r="BN203" s="466"/>
      <c r="BO203" s="466"/>
      <c r="BP203" s="466"/>
      <c r="BQ203" s="466"/>
      <c r="BR203" s="466"/>
      <c r="BS203" s="466"/>
      <c r="BT203" s="466"/>
    </row>
    <row r="204" spans="38:72" ht="18" customHeight="1">
      <c r="AL204" s="30"/>
      <c r="AM204" s="30"/>
      <c r="AN204" s="30"/>
      <c r="AO204" s="30"/>
      <c r="AP204" s="30"/>
      <c r="AQ204" s="30"/>
      <c r="AR204" s="30"/>
      <c r="AS204" s="612"/>
      <c r="AT204" s="612"/>
      <c r="AU204" s="467"/>
      <c r="AV204" s="467"/>
      <c r="AW204" s="467"/>
      <c r="AX204" s="467"/>
      <c r="AY204" s="467"/>
      <c r="AZ204" s="467"/>
      <c r="BA204" s="467"/>
      <c r="BB204" s="467"/>
      <c r="BC204" s="467"/>
      <c r="BD204" s="467"/>
      <c r="BE204" s="467"/>
      <c r="BF204" s="467"/>
      <c r="BG204" s="467"/>
      <c r="BH204" s="467"/>
      <c r="BI204" s="467"/>
      <c r="BJ204" s="467"/>
      <c r="BK204" s="467"/>
      <c r="BL204" s="467"/>
      <c r="BM204" s="467"/>
      <c r="BN204" s="467"/>
      <c r="BO204" s="467"/>
      <c r="BP204" s="467"/>
      <c r="BQ204" s="467"/>
      <c r="BR204" s="467"/>
      <c r="BS204" s="467"/>
      <c r="BT204" s="467"/>
    </row>
    <row r="205" spans="38:72" ht="18" customHeight="1">
      <c r="AL205" s="30"/>
      <c r="AM205" s="30"/>
      <c r="AN205" s="30"/>
      <c r="AO205" s="30"/>
      <c r="AP205" s="30"/>
      <c r="AQ205" s="30"/>
      <c r="AR205" s="30"/>
      <c r="AS205" s="612"/>
      <c r="AT205" s="612"/>
      <c r="AU205" s="615"/>
      <c r="AV205" s="613"/>
      <c r="AW205" s="613"/>
      <c r="AX205" s="613"/>
      <c r="AY205" s="613"/>
      <c r="AZ205" s="616"/>
      <c r="BA205" s="616"/>
      <c r="BB205" s="616"/>
      <c r="BC205" s="456"/>
      <c r="BD205" s="456"/>
      <c r="BE205" s="456"/>
      <c r="BF205" s="456"/>
      <c r="BG205" s="456"/>
      <c r="BH205" s="456"/>
      <c r="BI205" s="456"/>
      <c r="BJ205" s="456"/>
      <c r="BK205" s="456"/>
      <c r="BL205" s="456"/>
      <c r="BM205" s="456"/>
      <c r="BN205" s="456"/>
      <c r="BO205" s="456"/>
      <c r="BP205" s="456"/>
      <c r="BQ205" s="456"/>
      <c r="BR205" s="456"/>
      <c r="BS205" s="456"/>
      <c r="BT205" s="456"/>
    </row>
    <row r="206" spans="38:72" ht="18" customHeight="1">
      <c r="AL206" s="30"/>
      <c r="AM206" s="30"/>
      <c r="AN206" s="30"/>
      <c r="AO206" s="30"/>
      <c r="AP206" s="30"/>
      <c r="AQ206" s="30"/>
      <c r="AR206" s="30"/>
      <c r="AS206" s="612"/>
      <c r="AT206" s="612"/>
      <c r="AU206" s="615"/>
      <c r="AV206" s="613"/>
      <c r="AW206" s="613"/>
      <c r="AX206" s="613"/>
      <c r="AY206" s="613"/>
      <c r="AZ206" s="613"/>
      <c r="BA206" s="613"/>
      <c r="BB206" s="613"/>
      <c r="BC206" s="456"/>
      <c r="BD206" s="456"/>
      <c r="BE206" s="456"/>
      <c r="BF206" s="456"/>
      <c r="BG206" s="456"/>
      <c r="BH206" s="456"/>
      <c r="BI206" s="456"/>
      <c r="BJ206" s="456"/>
      <c r="BK206" s="456"/>
      <c r="BL206" s="456"/>
      <c r="BM206" s="456"/>
      <c r="BN206" s="456"/>
      <c r="BO206" s="456"/>
      <c r="BP206" s="456"/>
      <c r="BQ206" s="456"/>
      <c r="BR206" s="456"/>
      <c r="BS206" s="456"/>
      <c r="BT206" s="456"/>
    </row>
    <row r="207" spans="38:72" ht="18" customHeight="1">
      <c r="AL207" s="30"/>
      <c r="AM207" s="30"/>
      <c r="AN207" s="30"/>
      <c r="AO207" s="30"/>
      <c r="AP207" s="30"/>
      <c r="AQ207" s="30"/>
      <c r="AR207" s="30"/>
      <c r="AS207" s="612"/>
      <c r="AT207" s="612"/>
      <c r="AU207" s="615"/>
      <c r="AV207" s="613"/>
      <c r="AW207" s="613"/>
      <c r="AX207" s="613"/>
      <c r="AY207" s="613"/>
      <c r="AZ207" s="613"/>
      <c r="BA207" s="613"/>
      <c r="BB207" s="613"/>
      <c r="BC207" s="456"/>
      <c r="BD207" s="456"/>
      <c r="BE207" s="456"/>
      <c r="BF207" s="456"/>
      <c r="BG207" s="456"/>
      <c r="BH207" s="456"/>
      <c r="BI207" s="456"/>
      <c r="BJ207" s="456"/>
      <c r="BK207" s="456"/>
      <c r="BL207" s="456"/>
      <c r="BM207" s="456"/>
      <c r="BN207" s="456"/>
      <c r="BO207" s="456"/>
      <c r="BP207" s="456"/>
      <c r="BQ207" s="456"/>
      <c r="BR207" s="456"/>
      <c r="BS207" s="456"/>
      <c r="BT207" s="456"/>
    </row>
    <row r="208" spans="38:72" ht="18" customHeight="1">
      <c r="AL208" s="30"/>
      <c r="AM208" s="30"/>
      <c r="AN208" s="30"/>
      <c r="AO208" s="30"/>
      <c r="AP208" s="30"/>
      <c r="AQ208" s="30"/>
      <c r="AR208" s="30"/>
      <c r="AS208" s="612"/>
      <c r="AT208" s="612"/>
      <c r="AU208" s="615"/>
      <c r="AV208" s="613"/>
      <c r="AW208" s="613"/>
      <c r="AX208" s="613"/>
      <c r="AY208" s="613"/>
      <c r="AZ208" s="613"/>
      <c r="BA208" s="613"/>
      <c r="BB208" s="613"/>
      <c r="BC208" s="456"/>
      <c r="BD208" s="456"/>
      <c r="BE208" s="456"/>
      <c r="BF208" s="456"/>
      <c r="BG208" s="456"/>
      <c r="BH208" s="456"/>
      <c r="BI208" s="456"/>
      <c r="BJ208" s="456"/>
      <c r="BK208" s="456"/>
      <c r="BL208" s="456"/>
      <c r="BM208" s="456"/>
      <c r="BN208" s="456"/>
      <c r="BO208" s="456"/>
      <c r="BP208" s="456"/>
      <c r="BQ208" s="456"/>
      <c r="BR208" s="456"/>
      <c r="BS208" s="456"/>
      <c r="BT208" s="456"/>
    </row>
    <row r="209" spans="38:72" ht="18" customHeight="1">
      <c r="AL209" s="30"/>
      <c r="AM209" s="30"/>
      <c r="AN209" s="30"/>
      <c r="AO209" s="30"/>
      <c r="AP209" s="30"/>
      <c r="AQ209" s="30"/>
      <c r="AR209" s="30"/>
      <c r="AS209" s="612"/>
      <c r="AT209" s="612"/>
      <c r="AU209" s="615"/>
      <c r="AV209" s="613"/>
      <c r="AW209" s="613"/>
      <c r="AX209" s="613"/>
      <c r="AY209" s="613"/>
      <c r="AZ209" s="613"/>
      <c r="BA209" s="613"/>
      <c r="BB209" s="613"/>
      <c r="BC209" s="456"/>
      <c r="BD209" s="456"/>
      <c r="BE209" s="456"/>
      <c r="BF209" s="456"/>
      <c r="BG209" s="456"/>
      <c r="BH209" s="456"/>
      <c r="BI209" s="456"/>
      <c r="BJ209" s="456"/>
      <c r="BK209" s="456"/>
      <c r="BL209" s="456"/>
      <c r="BM209" s="456"/>
      <c r="BN209" s="456"/>
      <c r="BO209" s="456"/>
      <c r="BP209" s="456"/>
      <c r="BQ209" s="456"/>
      <c r="BR209" s="456"/>
      <c r="BS209" s="456"/>
      <c r="BT209" s="456"/>
    </row>
    <row r="210" spans="38:72" ht="18" customHeight="1">
      <c r="AL210" s="30"/>
      <c r="AM210" s="30"/>
      <c r="AN210" s="30"/>
      <c r="AO210" s="30"/>
      <c r="AP210" s="30"/>
      <c r="AQ210" s="30"/>
      <c r="AR210" s="30"/>
      <c r="AS210" s="612"/>
      <c r="AT210" s="612"/>
      <c r="AU210" s="615"/>
      <c r="AV210" s="613"/>
      <c r="AW210" s="613"/>
      <c r="AX210" s="613"/>
      <c r="AY210" s="613"/>
      <c r="AZ210" s="613"/>
      <c r="BA210" s="613"/>
      <c r="BB210" s="613"/>
      <c r="BC210" s="456"/>
      <c r="BD210" s="456"/>
      <c r="BE210" s="456"/>
      <c r="BF210" s="456"/>
      <c r="BG210" s="456"/>
      <c r="BH210" s="456"/>
      <c r="BI210" s="456"/>
      <c r="BJ210" s="456"/>
      <c r="BK210" s="456"/>
      <c r="BL210" s="456"/>
      <c r="BM210" s="456"/>
      <c r="BN210" s="456"/>
      <c r="BO210" s="456"/>
      <c r="BP210" s="456"/>
      <c r="BQ210" s="456"/>
      <c r="BR210" s="456"/>
      <c r="BS210" s="456"/>
      <c r="BT210" s="456"/>
    </row>
    <row r="211" spans="38:72" ht="18" customHeight="1">
      <c r="AL211" s="30"/>
      <c r="AM211" s="30"/>
      <c r="AN211" s="30"/>
      <c r="AO211" s="30"/>
      <c r="AP211" s="30"/>
      <c r="AQ211" s="30"/>
      <c r="AR211" s="30"/>
      <c r="AS211" s="30"/>
      <c r="AT211" s="30"/>
      <c r="AU211" s="30"/>
      <c r="AV211" s="30"/>
      <c r="AW211" s="30"/>
      <c r="AX211" s="30"/>
      <c r="AY211" s="30"/>
      <c r="AZ211" s="30"/>
      <c r="BA211" s="30"/>
      <c r="BB211" s="30"/>
      <c r="BC211" s="30"/>
      <c r="BD211" s="11"/>
      <c r="BE211" s="11"/>
      <c r="BF211" s="11"/>
      <c r="BG211" s="11"/>
      <c r="BH211" s="11"/>
      <c r="BI211" s="11"/>
      <c r="BJ211" s="11"/>
      <c r="BK211" s="11"/>
      <c r="BL211" s="11"/>
      <c r="BM211" s="11"/>
      <c r="BN211" s="11"/>
      <c r="BO211" s="11"/>
      <c r="BP211" s="11"/>
      <c r="BQ211" s="11"/>
      <c r="BR211" s="11"/>
      <c r="BS211" s="11"/>
      <c r="BT211" s="11"/>
    </row>
    <row r="212" spans="38:72" ht="18" customHeight="1">
      <c r="AL212" s="30"/>
      <c r="AM212" s="30"/>
      <c r="AN212" s="30"/>
      <c r="AO212" s="30"/>
      <c r="AP212" s="30"/>
      <c r="AQ212" s="30"/>
      <c r="AR212" s="30"/>
      <c r="AS212" s="30"/>
      <c r="AT212" s="30"/>
      <c r="AU212" s="30"/>
      <c r="AV212" s="30"/>
      <c r="AW212" s="30"/>
      <c r="AX212" s="30"/>
      <c r="AY212" s="30"/>
      <c r="AZ212" s="30"/>
      <c r="BA212" s="30"/>
      <c r="BB212" s="30"/>
      <c r="BC212" s="30"/>
      <c r="BD212" s="11"/>
      <c r="BE212" s="11"/>
      <c r="BF212" s="11"/>
      <c r="BG212" s="11"/>
      <c r="BH212" s="11"/>
      <c r="BI212" s="11"/>
      <c r="BJ212" s="11"/>
      <c r="BK212" s="11"/>
      <c r="BL212" s="11"/>
      <c r="BM212" s="11"/>
      <c r="BN212" s="11"/>
      <c r="BO212" s="11"/>
      <c r="BP212" s="11"/>
      <c r="BQ212" s="11"/>
      <c r="BR212" s="11"/>
      <c r="BS212" s="11"/>
      <c r="BT212" s="11"/>
    </row>
    <row r="213" spans="38:72" ht="18" customHeight="1">
      <c r="AL213" s="30"/>
      <c r="AM213" s="30"/>
      <c r="AN213" s="30"/>
      <c r="AO213" s="30"/>
      <c r="AP213" s="30"/>
      <c r="AQ213" s="30"/>
      <c r="AR213" s="30"/>
      <c r="AS213" s="30"/>
      <c r="AT213" s="30"/>
      <c r="AU213" s="30"/>
      <c r="AV213" s="30"/>
      <c r="AW213" s="30"/>
      <c r="AX213" s="30"/>
      <c r="AY213" s="30"/>
      <c r="AZ213" s="30"/>
      <c r="BA213" s="30"/>
      <c r="BB213" s="30"/>
      <c r="BC213" s="30"/>
      <c r="BD213" s="11"/>
      <c r="BE213" s="11"/>
      <c r="BF213" s="11"/>
      <c r="BG213" s="11"/>
      <c r="BH213" s="11"/>
      <c r="BI213" s="11"/>
      <c r="BJ213" s="11"/>
      <c r="BK213" s="11"/>
      <c r="BL213" s="11"/>
      <c r="BM213" s="11"/>
      <c r="BN213" s="11"/>
      <c r="BO213" s="11"/>
      <c r="BP213" s="11"/>
      <c r="BQ213" s="11"/>
      <c r="BR213" s="11"/>
      <c r="BS213" s="11"/>
      <c r="BT213" s="11"/>
    </row>
    <row r="214" spans="38:72" ht="18" customHeight="1">
      <c r="AL214" s="30"/>
      <c r="AM214" s="30"/>
      <c r="AN214" s="30"/>
      <c r="AO214" s="30"/>
      <c r="AP214" s="30"/>
      <c r="AQ214" s="30"/>
      <c r="AR214" s="30"/>
      <c r="AS214" s="30"/>
      <c r="AT214" s="30"/>
      <c r="AU214" s="30"/>
      <c r="AV214" s="30"/>
      <c r="AW214" s="30"/>
      <c r="AX214" s="30"/>
      <c r="AY214" s="30"/>
      <c r="AZ214" s="30"/>
      <c r="BA214" s="30"/>
      <c r="BB214" s="30"/>
      <c r="BC214" s="30"/>
      <c r="BD214" s="11"/>
      <c r="BE214" s="11"/>
      <c r="BF214" s="11"/>
      <c r="BG214" s="11"/>
      <c r="BH214" s="11"/>
      <c r="BI214" s="11"/>
      <c r="BJ214" s="11"/>
      <c r="BK214" s="11"/>
      <c r="BL214" s="11"/>
      <c r="BM214" s="11"/>
      <c r="BN214" s="11"/>
      <c r="BO214" s="11"/>
      <c r="BP214" s="11"/>
      <c r="BQ214" s="11"/>
      <c r="BR214" s="11"/>
      <c r="BS214" s="11"/>
      <c r="BT214" s="11"/>
    </row>
    <row r="215" spans="38:72" ht="18" customHeight="1">
      <c r="AL215" s="30"/>
      <c r="AM215" s="30"/>
      <c r="AN215" s="30"/>
      <c r="AO215" s="30"/>
      <c r="AP215" s="30"/>
      <c r="AQ215" s="30"/>
      <c r="AR215" s="30"/>
      <c r="AS215" s="30"/>
      <c r="AT215" s="30"/>
      <c r="AU215" s="30"/>
      <c r="AV215" s="30"/>
      <c r="AW215" s="30"/>
      <c r="AX215" s="30"/>
      <c r="AY215" s="30"/>
      <c r="AZ215" s="30"/>
      <c r="BA215" s="30"/>
      <c r="BB215" s="30"/>
      <c r="BC215" s="30"/>
      <c r="BD215" s="11"/>
      <c r="BE215" s="11"/>
      <c r="BF215" s="11"/>
      <c r="BG215" s="11"/>
      <c r="BH215" s="11"/>
      <c r="BI215" s="11"/>
      <c r="BJ215" s="11"/>
      <c r="BK215" s="11"/>
      <c r="BL215" s="11"/>
      <c r="BM215" s="11"/>
      <c r="BN215" s="11"/>
      <c r="BO215" s="11"/>
      <c r="BP215" s="11"/>
      <c r="BQ215" s="11"/>
      <c r="BR215" s="11"/>
      <c r="BS215" s="11"/>
      <c r="BT215" s="11"/>
    </row>
    <row r="216" spans="38:72" ht="18" customHeight="1">
      <c r="AL216" s="30"/>
      <c r="AM216" s="30"/>
      <c r="AN216" s="30"/>
      <c r="AO216" s="30"/>
      <c r="AP216" s="30"/>
      <c r="AQ216" s="30"/>
      <c r="AR216" s="30"/>
      <c r="AS216" s="30"/>
      <c r="AT216" s="30"/>
      <c r="AU216" s="30"/>
      <c r="AV216" s="30"/>
      <c r="AW216" s="30"/>
      <c r="AX216" s="30"/>
      <c r="AY216" s="30"/>
      <c r="AZ216" s="30"/>
      <c r="BA216" s="30"/>
      <c r="BB216" s="30"/>
      <c r="BC216" s="30"/>
      <c r="BD216" s="11"/>
      <c r="BE216" s="11"/>
      <c r="BF216" s="11"/>
      <c r="BG216" s="11"/>
      <c r="BH216" s="11"/>
      <c r="BI216" s="11"/>
      <c r="BJ216" s="11"/>
      <c r="BK216" s="11"/>
      <c r="BL216" s="11"/>
      <c r="BM216" s="11"/>
      <c r="BN216" s="11"/>
      <c r="BO216" s="11"/>
      <c r="BP216" s="11"/>
      <c r="BQ216" s="11"/>
      <c r="BR216" s="11"/>
      <c r="BS216" s="11"/>
      <c r="BT216" s="11"/>
    </row>
    <row r="217" spans="38:72" ht="18" customHeight="1">
      <c r="AL217" s="30"/>
      <c r="AM217" s="30"/>
      <c r="AN217" s="30"/>
      <c r="AO217" s="30"/>
      <c r="AP217" s="30"/>
      <c r="AQ217" s="30"/>
      <c r="AR217" s="30"/>
      <c r="AS217" s="30"/>
      <c r="AT217" s="30"/>
      <c r="AU217" s="30"/>
      <c r="AV217" s="30"/>
      <c r="AW217" s="30"/>
      <c r="AX217" s="30"/>
      <c r="AY217" s="30"/>
      <c r="AZ217" s="30"/>
      <c r="BA217" s="30"/>
      <c r="BB217" s="30"/>
      <c r="BC217" s="30"/>
      <c r="BD217" s="11"/>
      <c r="BE217" s="11"/>
      <c r="BF217" s="11"/>
      <c r="BG217" s="11"/>
      <c r="BH217" s="11"/>
      <c r="BI217" s="11"/>
      <c r="BJ217" s="11"/>
      <c r="BK217" s="11"/>
      <c r="BL217" s="11"/>
      <c r="BM217" s="11"/>
      <c r="BN217" s="11"/>
      <c r="BO217" s="11"/>
      <c r="BP217" s="11"/>
      <c r="BQ217" s="11"/>
      <c r="BR217" s="11"/>
      <c r="BS217" s="11"/>
      <c r="BT217" s="11"/>
    </row>
    <row r="218" spans="38:72" ht="18" customHeight="1">
      <c r="AL218" s="30"/>
      <c r="AM218" s="30"/>
      <c r="AN218" s="30"/>
      <c r="AO218" s="30"/>
      <c r="AP218" s="30"/>
      <c r="AQ218" s="30"/>
      <c r="AR218" s="30"/>
      <c r="AS218" s="30"/>
      <c r="AT218" s="30"/>
      <c r="AU218" s="30"/>
      <c r="AV218" s="30"/>
      <c r="AW218" s="30"/>
      <c r="AX218" s="30"/>
      <c r="AY218" s="30"/>
      <c r="AZ218" s="30"/>
      <c r="BA218" s="30"/>
      <c r="BB218" s="30"/>
      <c r="BC218" s="30"/>
      <c r="BD218" s="11"/>
      <c r="BE218" s="11"/>
      <c r="BF218" s="11"/>
      <c r="BG218" s="11"/>
      <c r="BH218" s="11"/>
      <c r="BI218" s="11"/>
      <c r="BJ218" s="11"/>
      <c r="BK218" s="11"/>
      <c r="BL218" s="11"/>
      <c r="BM218" s="11"/>
      <c r="BN218" s="11"/>
      <c r="BO218" s="11"/>
      <c r="BP218" s="11"/>
      <c r="BQ218" s="11"/>
      <c r="BR218" s="11"/>
      <c r="BS218" s="11"/>
      <c r="BT218" s="11"/>
    </row>
    <row r="219" spans="38:72" ht="18" customHeight="1">
      <c r="AL219" s="30"/>
      <c r="AM219" s="30"/>
      <c r="AN219" s="30"/>
      <c r="AO219" s="30"/>
      <c r="AP219" s="30"/>
      <c r="AQ219" s="30"/>
      <c r="AR219" s="30"/>
      <c r="AS219" s="30"/>
      <c r="AT219" s="30"/>
      <c r="AU219" s="30"/>
      <c r="AV219" s="30"/>
      <c r="AW219" s="30"/>
      <c r="AX219" s="30"/>
      <c r="AY219" s="30"/>
      <c r="AZ219" s="30"/>
      <c r="BA219" s="30"/>
      <c r="BB219" s="30"/>
      <c r="BC219" s="30"/>
      <c r="BD219" s="11"/>
      <c r="BE219" s="11"/>
      <c r="BF219" s="11"/>
      <c r="BG219" s="11"/>
      <c r="BH219" s="11"/>
      <c r="BI219" s="11"/>
      <c r="BJ219" s="11"/>
      <c r="BK219" s="11"/>
      <c r="BL219" s="11"/>
      <c r="BM219" s="11"/>
      <c r="BN219" s="11"/>
      <c r="BO219" s="11"/>
      <c r="BP219" s="11"/>
      <c r="BQ219" s="11"/>
      <c r="BR219" s="11"/>
      <c r="BS219" s="11"/>
      <c r="BT219" s="11"/>
    </row>
    <row r="220" spans="38:72" ht="18" customHeight="1">
      <c r="AL220" s="30"/>
      <c r="AM220" s="30"/>
      <c r="AN220" s="30"/>
      <c r="AO220" s="30"/>
      <c r="AP220" s="30"/>
      <c r="AQ220" s="30"/>
      <c r="AR220" s="30"/>
      <c r="AS220" s="30"/>
      <c r="AT220" s="30"/>
      <c r="AU220" s="30"/>
      <c r="AV220" s="30"/>
      <c r="AW220" s="30"/>
      <c r="AX220" s="30"/>
      <c r="AY220" s="30"/>
      <c r="AZ220" s="30"/>
      <c r="BA220" s="30"/>
      <c r="BB220" s="30"/>
      <c r="BC220" s="30"/>
      <c r="BD220" s="11"/>
      <c r="BE220" s="11"/>
      <c r="BF220" s="11"/>
      <c r="BG220" s="11"/>
      <c r="BH220" s="11"/>
      <c r="BI220" s="11"/>
      <c r="BJ220" s="11"/>
      <c r="BK220" s="11"/>
      <c r="BL220" s="11"/>
      <c r="BM220" s="11"/>
      <c r="BN220" s="11"/>
      <c r="BO220" s="11"/>
      <c r="BP220" s="11"/>
      <c r="BQ220" s="11"/>
      <c r="BR220" s="11"/>
      <c r="BS220" s="11"/>
      <c r="BT220" s="11"/>
    </row>
    <row r="221" spans="38:72" ht="18" customHeight="1">
      <c r="AL221" s="30"/>
      <c r="AM221" s="30"/>
      <c r="AN221" s="30"/>
      <c r="AO221" s="30"/>
      <c r="AP221" s="30"/>
      <c r="AQ221" s="30"/>
      <c r="AR221" s="30"/>
      <c r="AS221" s="30"/>
      <c r="AT221" s="30"/>
      <c r="AU221" s="30"/>
      <c r="AV221" s="30"/>
      <c r="AW221" s="30"/>
      <c r="AX221" s="30"/>
      <c r="AY221" s="30"/>
      <c r="AZ221" s="30"/>
      <c r="BA221" s="30"/>
      <c r="BB221" s="30"/>
      <c r="BC221" s="30"/>
      <c r="BD221" s="11"/>
      <c r="BE221" s="11"/>
      <c r="BF221" s="11"/>
      <c r="BG221" s="11"/>
      <c r="BH221" s="11"/>
      <c r="BI221" s="11"/>
      <c r="BJ221" s="11"/>
      <c r="BK221" s="11"/>
      <c r="BL221" s="11"/>
      <c r="BM221" s="11"/>
      <c r="BN221" s="11"/>
      <c r="BO221" s="11"/>
      <c r="BP221" s="11"/>
      <c r="BQ221" s="11"/>
      <c r="BR221" s="11"/>
      <c r="BS221" s="11"/>
      <c r="BT221" s="11"/>
    </row>
    <row r="222" spans="38:72" ht="18" customHeight="1">
      <c r="AL222" s="30"/>
      <c r="AM222" s="30"/>
      <c r="AN222" s="30"/>
      <c r="AO222" s="30"/>
      <c r="AP222" s="30"/>
      <c r="AQ222" s="30"/>
      <c r="AR222" s="30"/>
      <c r="AS222" s="30"/>
      <c r="AT222" s="30"/>
      <c r="AU222" s="30"/>
      <c r="AV222" s="30"/>
      <c r="AW222" s="30"/>
      <c r="AX222" s="30"/>
      <c r="AY222" s="30"/>
      <c r="AZ222" s="30"/>
      <c r="BA222" s="30"/>
      <c r="BB222" s="30"/>
      <c r="BC222" s="30"/>
      <c r="BD222" s="11"/>
      <c r="BE222" s="11"/>
      <c r="BF222" s="11"/>
      <c r="BG222" s="11"/>
      <c r="BH222" s="11"/>
      <c r="BI222" s="11"/>
      <c r="BJ222" s="11"/>
      <c r="BK222" s="11"/>
      <c r="BL222" s="11"/>
      <c r="BM222" s="11"/>
      <c r="BN222" s="11"/>
      <c r="BO222" s="11"/>
      <c r="BP222" s="11"/>
      <c r="BQ222" s="11"/>
      <c r="BR222" s="11"/>
      <c r="BS222" s="11"/>
      <c r="BT222" s="11"/>
    </row>
    <row r="223" spans="38:72" ht="18" customHeight="1">
      <c r="AL223" s="30"/>
      <c r="AM223" s="30"/>
      <c r="AN223" s="30"/>
      <c r="AO223" s="30"/>
      <c r="AP223" s="30"/>
      <c r="AQ223" s="30"/>
      <c r="AR223" s="30"/>
      <c r="AS223" s="30"/>
      <c r="AT223" s="30"/>
      <c r="AU223" s="30"/>
      <c r="AV223" s="30"/>
      <c r="AW223" s="30"/>
      <c r="AX223" s="30"/>
      <c r="AY223" s="30"/>
      <c r="AZ223" s="30"/>
      <c r="BA223" s="30"/>
      <c r="BB223" s="30"/>
      <c r="BC223" s="30"/>
      <c r="BD223" s="11"/>
      <c r="BE223" s="11"/>
      <c r="BF223" s="11"/>
      <c r="BG223" s="11"/>
      <c r="BH223" s="11"/>
      <c r="BI223" s="11"/>
      <c r="BJ223" s="11"/>
      <c r="BK223" s="11"/>
      <c r="BL223" s="11"/>
      <c r="BM223" s="11"/>
      <c r="BN223" s="11"/>
      <c r="BO223" s="11"/>
      <c r="BP223" s="11"/>
      <c r="BQ223" s="11"/>
      <c r="BR223" s="11"/>
      <c r="BS223" s="11"/>
      <c r="BT223" s="11"/>
    </row>
    <row r="224" spans="38:72" ht="18" customHeight="1">
      <c r="AL224" s="30"/>
      <c r="AM224" s="30"/>
      <c r="AN224" s="30"/>
      <c r="AO224" s="30"/>
      <c r="AP224" s="30"/>
      <c r="AQ224" s="30"/>
      <c r="AR224" s="30"/>
      <c r="AS224" s="30"/>
      <c r="AT224" s="30"/>
      <c r="AU224" s="30"/>
      <c r="AV224" s="30"/>
      <c r="AW224" s="30"/>
      <c r="AX224" s="30"/>
      <c r="AY224" s="30"/>
      <c r="AZ224" s="30"/>
      <c r="BA224" s="30"/>
      <c r="BB224" s="30"/>
      <c r="BC224" s="30"/>
      <c r="BD224" s="11"/>
      <c r="BE224" s="11"/>
      <c r="BF224" s="11"/>
      <c r="BG224" s="11"/>
      <c r="BH224" s="11"/>
      <c r="BI224" s="11"/>
      <c r="BJ224" s="11"/>
      <c r="BK224" s="11"/>
      <c r="BL224" s="11"/>
      <c r="BM224" s="11"/>
      <c r="BN224" s="11"/>
      <c r="BO224" s="11"/>
      <c r="BP224" s="11"/>
      <c r="BQ224" s="11"/>
      <c r="BR224" s="11"/>
      <c r="BS224" s="11"/>
      <c r="BT224" s="11"/>
    </row>
    <row r="225" spans="38:72" ht="18" customHeight="1">
      <c r="AL225" s="30"/>
      <c r="AM225" s="30"/>
      <c r="AN225" s="30"/>
      <c r="AO225" s="30"/>
      <c r="AP225" s="30"/>
      <c r="AQ225" s="30"/>
      <c r="AR225" s="30"/>
      <c r="AS225" s="30"/>
      <c r="AT225" s="30"/>
      <c r="AU225" s="30"/>
      <c r="AV225" s="30"/>
      <c r="AW225" s="30"/>
      <c r="AX225" s="30"/>
      <c r="AY225" s="30"/>
      <c r="AZ225" s="30"/>
      <c r="BA225" s="30"/>
      <c r="BB225" s="30"/>
      <c r="BC225" s="30"/>
      <c r="BD225" s="11"/>
      <c r="BE225" s="11"/>
      <c r="BF225" s="11"/>
      <c r="BG225" s="11"/>
      <c r="BH225" s="11"/>
      <c r="BI225" s="11"/>
      <c r="BJ225" s="11"/>
      <c r="BK225" s="11"/>
      <c r="BL225" s="11"/>
      <c r="BM225" s="11"/>
      <c r="BN225" s="11"/>
      <c r="BO225" s="11"/>
      <c r="BP225" s="11"/>
      <c r="BQ225" s="11"/>
      <c r="BR225" s="11"/>
      <c r="BS225" s="11"/>
      <c r="BT225" s="11"/>
    </row>
    <row r="226" spans="38:72" ht="18" customHeight="1">
      <c r="AL226" s="30"/>
      <c r="AM226" s="30"/>
      <c r="AN226" s="30"/>
      <c r="AO226" s="30"/>
      <c r="AP226" s="30"/>
      <c r="AQ226" s="30"/>
      <c r="AR226" s="30"/>
      <c r="AS226" s="30"/>
      <c r="AT226" s="30"/>
      <c r="AU226" s="30"/>
      <c r="AV226" s="30"/>
      <c r="AW226" s="30"/>
      <c r="AX226" s="30"/>
      <c r="AY226" s="30"/>
      <c r="AZ226" s="30"/>
      <c r="BA226" s="30"/>
      <c r="BB226" s="30"/>
      <c r="BC226" s="30"/>
      <c r="BD226" s="11"/>
      <c r="BE226" s="11"/>
      <c r="BF226" s="11"/>
      <c r="BG226" s="11"/>
      <c r="BH226" s="11"/>
      <c r="BI226" s="11"/>
      <c r="BJ226" s="11"/>
      <c r="BK226" s="11"/>
      <c r="BL226" s="11"/>
      <c r="BM226" s="11"/>
      <c r="BN226" s="11"/>
      <c r="BO226" s="11"/>
      <c r="BP226" s="11"/>
      <c r="BQ226" s="11"/>
      <c r="BR226" s="11"/>
      <c r="BS226" s="11"/>
      <c r="BT226" s="11"/>
    </row>
    <row r="227" spans="38:72" ht="18" customHeight="1">
      <c r="AL227" s="30"/>
      <c r="AM227" s="30"/>
      <c r="AN227" s="30"/>
      <c r="AO227" s="30"/>
      <c r="AP227" s="30"/>
      <c r="AQ227" s="30"/>
      <c r="AR227" s="30"/>
      <c r="AS227" s="30"/>
      <c r="AT227" s="30"/>
      <c r="AU227" s="30"/>
      <c r="AV227" s="30"/>
      <c r="AW227" s="30"/>
      <c r="AX227" s="30"/>
      <c r="AY227" s="30"/>
      <c r="AZ227" s="30"/>
      <c r="BA227" s="30"/>
      <c r="BB227" s="30"/>
      <c r="BC227" s="30"/>
      <c r="BD227" s="11"/>
      <c r="BE227" s="11"/>
      <c r="BF227" s="11"/>
      <c r="BG227" s="11"/>
      <c r="BH227" s="11"/>
      <c r="BI227" s="11"/>
      <c r="BJ227" s="11"/>
      <c r="BK227" s="11"/>
      <c r="BL227" s="11"/>
      <c r="BM227" s="11"/>
      <c r="BN227" s="11"/>
      <c r="BO227" s="11"/>
      <c r="BP227" s="11"/>
      <c r="BQ227" s="11"/>
      <c r="BR227" s="11"/>
      <c r="BS227" s="11"/>
      <c r="BT227" s="11"/>
    </row>
    <row r="228" spans="38:72" ht="18" customHeight="1">
      <c r="AL228" s="30"/>
      <c r="AM228" s="30"/>
      <c r="AN228" s="30"/>
      <c r="AO228" s="30"/>
      <c r="AP228" s="30"/>
      <c r="AQ228" s="30"/>
      <c r="AR228" s="30"/>
      <c r="AS228" s="30"/>
      <c r="AT228" s="30"/>
      <c r="AU228" s="30"/>
      <c r="AV228" s="30"/>
      <c r="AW228" s="30"/>
      <c r="AX228" s="30"/>
      <c r="AY228" s="30"/>
      <c r="AZ228" s="30"/>
      <c r="BA228" s="30"/>
      <c r="BB228" s="30"/>
      <c r="BC228" s="30"/>
      <c r="BD228" s="11"/>
      <c r="BE228" s="11"/>
      <c r="BF228" s="11"/>
      <c r="BG228" s="11"/>
      <c r="BH228" s="11"/>
      <c r="BI228" s="11"/>
      <c r="BJ228" s="11"/>
      <c r="BK228" s="11"/>
      <c r="BL228" s="11"/>
      <c r="BM228" s="11"/>
      <c r="BN228" s="11"/>
      <c r="BO228" s="11"/>
      <c r="BP228" s="11"/>
      <c r="BQ228" s="11"/>
      <c r="BR228" s="11"/>
      <c r="BS228" s="11"/>
      <c r="BT228" s="11"/>
    </row>
    <row r="229" spans="38:72" ht="18" customHeight="1">
      <c r="AL229" s="30"/>
      <c r="AM229" s="30"/>
      <c r="AN229" s="30"/>
      <c r="AO229" s="30"/>
      <c r="AP229" s="30"/>
      <c r="AQ229" s="30"/>
      <c r="AR229" s="30"/>
      <c r="AS229" s="30"/>
      <c r="AT229" s="30"/>
      <c r="AU229" s="30"/>
      <c r="AV229" s="30"/>
      <c r="AW229" s="30"/>
      <c r="AX229" s="30"/>
      <c r="AY229" s="30"/>
      <c r="AZ229" s="30"/>
      <c r="BA229" s="30"/>
      <c r="BB229" s="30"/>
      <c r="BC229" s="30"/>
      <c r="BD229" s="11"/>
      <c r="BE229" s="11"/>
      <c r="BF229" s="11"/>
      <c r="BG229" s="11"/>
      <c r="BH229" s="11"/>
      <c r="BI229" s="11"/>
      <c r="BJ229" s="11"/>
      <c r="BK229" s="11"/>
      <c r="BL229" s="11"/>
      <c r="BM229" s="11"/>
      <c r="BN229" s="11"/>
      <c r="BO229" s="11"/>
      <c r="BP229" s="11"/>
      <c r="BQ229" s="11"/>
      <c r="BR229" s="11"/>
      <c r="BS229" s="11"/>
      <c r="BT229" s="11"/>
    </row>
    <row r="230" spans="38:72" ht="18" customHeight="1">
      <c r="AL230" s="30"/>
      <c r="AM230" s="30"/>
      <c r="AN230" s="30"/>
      <c r="AO230" s="30"/>
      <c r="AP230" s="30"/>
      <c r="AQ230" s="30"/>
      <c r="AR230" s="30"/>
      <c r="AS230" s="30"/>
      <c r="AT230" s="30"/>
      <c r="AU230" s="30"/>
      <c r="AV230" s="30"/>
      <c r="AW230" s="30"/>
      <c r="AX230" s="30"/>
      <c r="AY230" s="30"/>
      <c r="AZ230" s="30"/>
      <c r="BA230" s="30"/>
      <c r="BB230" s="30"/>
      <c r="BC230" s="30"/>
      <c r="BD230" s="11"/>
      <c r="BE230" s="11"/>
      <c r="BF230" s="11"/>
      <c r="BG230" s="11"/>
      <c r="BH230" s="11"/>
      <c r="BI230" s="11"/>
      <c r="BJ230" s="11"/>
      <c r="BK230" s="11"/>
      <c r="BL230" s="11"/>
      <c r="BM230" s="11"/>
      <c r="BN230" s="11"/>
      <c r="BO230" s="11"/>
      <c r="BP230" s="11"/>
      <c r="BQ230" s="11"/>
      <c r="BR230" s="11"/>
      <c r="BS230" s="11"/>
      <c r="BT230" s="11"/>
    </row>
    <row r="231" spans="38:72" ht="18" customHeight="1">
      <c r="AL231" s="30"/>
      <c r="AM231" s="30"/>
      <c r="AN231" s="30"/>
      <c r="AO231" s="30"/>
      <c r="AP231" s="30"/>
      <c r="AQ231" s="30"/>
      <c r="AR231" s="30"/>
      <c r="AS231" s="30"/>
      <c r="AT231" s="30"/>
      <c r="AU231" s="30"/>
      <c r="AV231" s="30"/>
      <c r="AW231" s="30"/>
      <c r="AX231" s="30"/>
      <c r="AY231" s="30"/>
      <c r="AZ231" s="30"/>
      <c r="BA231" s="30"/>
      <c r="BB231" s="30"/>
      <c r="BC231" s="30"/>
      <c r="BD231" s="11"/>
      <c r="BE231" s="11"/>
      <c r="BF231" s="11"/>
      <c r="BG231" s="11"/>
      <c r="BH231" s="11"/>
      <c r="BI231" s="11"/>
      <c r="BJ231" s="11"/>
      <c r="BK231" s="11"/>
      <c r="BL231" s="11"/>
      <c r="BM231" s="11"/>
      <c r="BN231" s="11"/>
      <c r="BO231" s="11"/>
      <c r="BP231" s="11"/>
      <c r="BQ231" s="11"/>
      <c r="BR231" s="11"/>
      <c r="BS231" s="11"/>
      <c r="BT231" s="11"/>
    </row>
    <row r="232" spans="38:72" ht="18" customHeight="1">
      <c r="AL232" s="30"/>
      <c r="AM232" s="30"/>
      <c r="AN232" s="30"/>
      <c r="AO232" s="30"/>
      <c r="AP232" s="30"/>
      <c r="AQ232" s="30"/>
      <c r="AR232" s="30"/>
      <c r="AS232" s="30"/>
      <c r="AT232" s="30"/>
      <c r="AU232" s="30"/>
      <c r="AV232" s="30"/>
      <c r="AW232" s="30"/>
      <c r="AX232" s="30"/>
      <c r="AY232" s="30"/>
      <c r="AZ232" s="30"/>
      <c r="BA232" s="30"/>
      <c r="BB232" s="30"/>
      <c r="BC232" s="30"/>
      <c r="BD232" s="11"/>
      <c r="BE232" s="11"/>
      <c r="BF232" s="11"/>
      <c r="BG232" s="11"/>
      <c r="BH232" s="11"/>
      <c r="BI232" s="11"/>
      <c r="BJ232" s="11"/>
      <c r="BK232" s="11"/>
      <c r="BL232" s="11"/>
      <c r="BM232" s="11"/>
      <c r="BN232" s="11"/>
      <c r="BO232" s="11"/>
      <c r="BP232" s="11"/>
      <c r="BQ232" s="11"/>
      <c r="BR232" s="11"/>
      <c r="BS232" s="11"/>
      <c r="BT232" s="11"/>
    </row>
    <row r="233" spans="38:72" ht="18" customHeight="1">
      <c r="AL233" s="30"/>
      <c r="AM233" s="30"/>
      <c r="AN233" s="30"/>
      <c r="AO233" s="30"/>
      <c r="AP233" s="30"/>
      <c r="AQ233" s="30"/>
      <c r="AR233" s="30"/>
      <c r="AS233" s="30"/>
      <c r="AT233" s="30"/>
      <c r="AU233" s="30"/>
      <c r="AV233" s="30"/>
      <c r="AW233" s="30"/>
      <c r="AX233" s="30"/>
      <c r="AY233" s="30"/>
      <c r="AZ233" s="30"/>
      <c r="BA233" s="30"/>
      <c r="BB233" s="30"/>
      <c r="BC233" s="30"/>
      <c r="BD233" s="11"/>
      <c r="BE233" s="11"/>
      <c r="BF233" s="11"/>
      <c r="BG233" s="11"/>
      <c r="BH233" s="11"/>
      <c r="BI233" s="11"/>
      <c r="BJ233" s="11"/>
      <c r="BK233" s="11"/>
      <c r="BL233" s="11"/>
      <c r="BM233" s="11"/>
      <c r="BN233" s="11"/>
      <c r="BO233" s="11"/>
      <c r="BP233" s="11"/>
      <c r="BQ233" s="11"/>
      <c r="BR233" s="11"/>
      <c r="BS233" s="11"/>
      <c r="BT233" s="11"/>
    </row>
    <row r="234" spans="38:72" ht="18" customHeight="1">
      <c r="AL234" s="30"/>
      <c r="AM234" s="30"/>
      <c r="AN234" s="30"/>
      <c r="AO234" s="30"/>
      <c r="AP234" s="30"/>
      <c r="AQ234" s="30"/>
      <c r="AR234" s="30"/>
      <c r="AS234" s="30"/>
      <c r="AT234" s="30"/>
      <c r="AU234" s="30"/>
      <c r="AV234" s="30"/>
      <c r="AW234" s="30"/>
      <c r="AX234" s="30"/>
      <c r="AY234" s="30"/>
      <c r="AZ234" s="30"/>
      <c r="BA234" s="30"/>
      <c r="BB234" s="30"/>
      <c r="BC234" s="30"/>
      <c r="BD234" s="11"/>
      <c r="BE234" s="11"/>
      <c r="BF234" s="11"/>
      <c r="BG234" s="11"/>
      <c r="BH234" s="11"/>
      <c r="BI234" s="11"/>
      <c r="BJ234" s="11"/>
      <c r="BK234" s="11"/>
      <c r="BL234" s="11"/>
      <c r="BM234" s="11"/>
      <c r="BN234" s="11"/>
      <c r="BO234" s="11"/>
      <c r="BP234" s="11"/>
      <c r="BQ234" s="11"/>
      <c r="BR234" s="11"/>
      <c r="BS234" s="11"/>
      <c r="BT234" s="11"/>
    </row>
    <row r="235" spans="38:72" ht="18" customHeight="1">
      <c r="AL235" s="30"/>
      <c r="AM235" s="30"/>
      <c r="AN235" s="30"/>
      <c r="AO235" s="30"/>
      <c r="AP235" s="30"/>
      <c r="AQ235" s="30"/>
      <c r="AR235" s="30"/>
      <c r="AS235" s="30"/>
      <c r="AT235" s="30"/>
      <c r="AU235" s="30"/>
      <c r="AV235" s="30"/>
      <c r="AW235" s="30"/>
      <c r="AX235" s="30"/>
      <c r="AY235" s="30"/>
      <c r="AZ235" s="30"/>
      <c r="BA235" s="30"/>
      <c r="BB235" s="30"/>
      <c r="BC235" s="30"/>
      <c r="BD235" s="11"/>
      <c r="BE235" s="11"/>
      <c r="BF235" s="11"/>
      <c r="BG235" s="11"/>
      <c r="BH235" s="11"/>
      <c r="BI235" s="11"/>
      <c r="BJ235" s="11"/>
      <c r="BK235" s="11"/>
      <c r="BL235" s="11"/>
      <c r="BM235" s="11"/>
      <c r="BN235" s="11"/>
      <c r="BO235" s="11"/>
      <c r="BP235" s="11"/>
      <c r="BQ235" s="11"/>
      <c r="BR235" s="11"/>
      <c r="BS235" s="11"/>
      <c r="BT235" s="11"/>
    </row>
    <row r="236" spans="38:72" ht="18" customHeight="1">
      <c r="AL236" s="30"/>
      <c r="AM236" s="30"/>
      <c r="AN236" s="30"/>
      <c r="AO236" s="30"/>
      <c r="AP236" s="30"/>
      <c r="AQ236" s="30"/>
      <c r="AR236" s="30"/>
      <c r="AS236" s="30"/>
      <c r="AT236" s="30"/>
      <c r="AU236" s="30"/>
      <c r="AV236" s="30"/>
      <c r="AW236" s="30"/>
      <c r="AX236" s="30"/>
      <c r="AY236" s="30"/>
      <c r="AZ236" s="30"/>
      <c r="BA236" s="30"/>
      <c r="BB236" s="30"/>
      <c r="BC236" s="30"/>
      <c r="BD236" s="11"/>
      <c r="BE236" s="11"/>
      <c r="BF236" s="11"/>
      <c r="BG236" s="11"/>
      <c r="BH236" s="11"/>
      <c r="BI236" s="11"/>
      <c r="BJ236" s="11"/>
      <c r="BK236" s="11"/>
      <c r="BL236" s="11"/>
      <c r="BM236" s="11"/>
      <c r="BN236" s="11"/>
      <c r="BO236" s="11"/>
      <c r="BP236" s="11"/>
      <c r="BQ236" s="11"/>
      <c r="BR236" s="11"/>
      <c r="BS236" s="11"/>
      <c r="BT236" s="11"/>
    </row>
    <row r="237" spans="38:72" ht="18" customHeight="1">
      <c r="AL237" s="30"/>
      <c r="AM237" s="30"/>
      <c r="AN237" s="30"/>
      <c r="AO237" s="30"/>
      <c r="AP237" s="30"/>
      <c r="AQ237" s="30"/>
      <c r="AR237" s="30"/>
      <c r="AS237" s="30"/>
      <c r="AT237" s="30"/>
      <c r="AU237" s="30"/>
      <c r="AV237" s="30"/>
      <c r="AW237" s="30"/>
      <c r="AX237" s="30"/>
      <c r="AY237" s="30"/>
      <c r="AZ237" s="30"/>
      <c r="BA237" s="30"/>
      <c r="BB237" s="30"/>
      <c r="BC237" s="30"/>
      <c r="BD237" s="11"/>
      <c r="BE237" s="11"/>
      <c r="BF237" s="11"/>
      <c r="BG237" s="11"/>
      <c r="BH237" s="11"/>
      <c r="BI237" s="11"/>
      <c r="BJ237" s="11"/>
      <c r="BK237" s="11"/>
      <c r="BL237" s="11"/>
      <c r="BM237" s="11"/>
      <c r="BN237" s="11"/>
      <c r="BO237" s="11"/>
      <c r="BP237" s="11"/>
      <c r="BQ237" s="11"/>
      <c r="BR237" s="11"/>
      <c r="BS237" s="11"/>
      <c r="BT237" s="11"/>
    </row>
    <row r="238" spans="38:72" ht="18" customHeight="1">
      <c r="AL238" s="30"/>
      <c r="AM238" s="30"/>
      <c r="AN238" s="30"/>
      <c r="AO238" s="30"/>
      <c r="AP238" s="30"/>
      <c r="AQ238" s="30"/>
      <c r="AR238" s="30"/>
      <c r="AS238" s="30"/>
      <c r="AT238" s="30"/>
      <c r="AU238" s="30"/>
      <c r="AV238" s="30"/>
      <c r="AW238" s="30"/>
      <c r="AX238" s="30"/>
      <c r="AY238" s="30"/>
      <c r="AZ238" s="30"/>
      <c r="BA238" s="30"/>
      <c r="BB238" s="30"/>
      <c r="BC238" s="30"/>
      <c r="BD238" s="11"/>
      <c r="BE238" s="11"/>
      <c r="BF238" s="11"/>
      <c r="BG238" s="11"/>
      <c r="BH238" s="11"/>
      <c r="BI238" s="11"/>
      <c r="BJ238" s="11"/>
      <c r="BK238" s="11"/>
      <c r="BL238" s="11"/>
      <c r="BM238" s="11"/>
      <c r="BN238" s="11"/>
      <c r="BO238" s="11"/>
      <c r="BP238" s="11"/>
      <c r="BQ238" s="11"/>
      <c r="BR238" s="11"/>
      <c r="BS238" s="11"/>
      <c r="BT238" s="11"/>
    </row>
    <row r="239" spans="38:72" ht="18" customHeight="1">
      <c r="AL239" s="30"/>
      <c r="AM239" s="30"/>
      <c r="AN239" s="30"/>
      <c r="AO239" s="30"/>
      <c r="AP239" s="30"/>
      <c r="AQ239" s="30"/>
      <c r="AR239" s="30"/>
      <c r="AS239" s="30"/>
      <c r="AT239" s="30"/>
      <c r="AU239" s="30"/>
      <c r="AV239" s="30"/>
      <c r="AW239" s="30"/>
      <c r="AX239" s="30"/>
      <c r="AY239" s="30"/>
      <c r="AZ239" s="30"/>
      <c r="BA239" s="30"/>
      <c r="BB239" s="30"/>
      <c r="BC239" s="30"/>
      <c r="BD239" s="11"/>
      <c r="BE239" s="11"/>
      <c r="BF239" s="11"/>
      <c r="BG239" s="11"/>
      <c r="BH239" s="11"/>
      <c r="BI239" s="11"/>
      <c r="BJ239" s="11"/>
      <c r="BK239" s="11"/>
      <c r="BL239" s="11"/>
      <c r="BM239" s="11"/>
      <c r="BN239" s="11"/>
      <c r="BO239" s="11"/>
      <c r="BP239" s="11"/>
      <c r="BQ239" s="11"/>
      <c r="BR239" s="11"/>
      <c r="BS239" s="11"/>
      <c r="BT239" s="11"/>
    </row>
    <row r="240" spans="38:72" ht="18" customHeight="1">
      <c r="AL240" s="30"/>
      <c r="AM240" s="30"/>
      <c r="AN240" s="30"/>
      <c r="AO240" s="30"/>
      <c r="AP240" s="30"/>
      <c r="AQ240" s="30"/>
      <c r="AR240" s="30"/>
      <c r="AS240" s="30"/>
      <c r="AT240" s="30"/>
      <c r="AU240" s="30"/>
      <c r="AV240" s="30"/>
      <c r="AW240" s="30"/>
      <c r="AX240" s="30"/>
      <c r="AY240" s="30"/>
      <c r="AZ240" s="30"/>
      <c r="BA240" s="30"/>
      <c r="BB240" s="30"/>
      <c r="BC240" s="30"/>
      <c r="BD240" s="11"/>
      <c r="BE240" s="11"/>
      <c r="BF240" s="11"/>
      <c r="BG240" s="11"/>
      <c r="BH240" s="11"/>
      <c r="BI240" s="11"/>
      <c r="BJ240" s="11"/>
      <c r="BK240" s="11"/>
      <c r="BL240" s="11"/>
      <c r="BM240" s="11"/>
      <c r="BN240" s="11"/>
      <c r="BO240" s="11"/>
      <c r="BP240" s="11"/>
      <c r="BQ240" s="11"/>
      <c r="BR240" s="11"/>
      <c r="BS240" s="11"/>
      <c r="BT240" s="11"/>
    </row>
    <row r="241" spans="38:72" ht="18" customHeight="1">
      <c r="AL241" s="30"/>
      <c r="AM241" s="30"/>
      <c r="AN241" s="30"/>
      <c r="AO241" s="30"/>
      <c r="AP241" s="30"/>
      <c r="AQ241" s="30"/>
      <c r="AR241" s="30"/>
      <c r="AS241" s="30"/>
      <c r="AT241" s="30"/>
      <c r="AU241" s="30"/>
      <c r="AV241" s="30"/>
      <c r="AW241" s="30"/>
      <c r="AX241" s="30"/>
      <c r="AY241" s="30"/>
      <c r="AZ241" s="30"/>
      <c r="BA241" s="30"/>
      <c r="BB241" s="30"/>
      <c r="BC241" s="30"/>
      <c r="BD241" s="11"/>
      <c r="BE241" s="11"/>
      <c r="BF241" s="11"/>
      <c r="BG241" s="11"/>
      <c r="BH241" s="11"/>
      <c r="BI241" s="11"/>
      <c r="BJ241" s="11"/>
      <c r="BK241" s="11"/>
      <c r="BL241" s="11"/>
      <c r="BM241" s="11"/>
      <c r="BN241" s="11"/>
      <c r="BO241" s="11"/>
      <c r="BP241" s="11"/>
      <c r="BQ241" s="11"/>
      <c r="BR241" s="11"/>
      <c r="BS241" s="11"/>
      <c r="BT241" s="11"/>
    </row>
    <row r="242" spans="38:72" ht="18" customHeight="1">
      <c r="AL242" s="30"/>
      <c r="AM242" s="30"/>
      <c r="AN242" s="30"/>
      <c r="AO242" s="30"/>
      <c r="AP242" s="30"/>
      <c r="AQ242" s="30"/>
      <c r="AR242" s="30"/>
      <c r="AS242" s="30"/>
      <c r="AT242" s="30"/>
      <c r="AU242" s="30"/>
      <c r="AV242" s="30"/>
      <c r="AW242" s="30"/>
      <c r="AX242" s="30"/>
      <c r="AY242" s="30"/>
      <c r="AZ242" s="30"/>
      <c r="BA242" s="30"/>
      <c r="BB242" s="30"/>
      <c r="BC242" s="30"/>
      <c r="BD242" s="11"/>
      <c r="BE242" s="11"/>
      <c r="BF242" s="11"/>
      <c r="BG242" s="11"/>
      <c r="BH242" s="11"/>
      <c r="BI242" s="11"/>
      <c r="BJ242" s="11"/>
      <c r="BK242" s="11"/>
      <c r="BL242" s="11"/>
      <c r="BM242" s="11"/>
      <c r="BN242" s="11"/>
      <c r="BO242" s="11"/>
      <c r="BP242" s="11"/>
      <c r="BQ242" s="11"/>
      <c r="BR242" s="11"/>
      <c r="BS242" s="11"/>
      <c r="BT242" s="11"/>
    </row>
    <row r="243" spans="38:72" ht="18" customHeight="1">
      <c r="AL243" s="30"/>
      <c r="AM243" s="30"/>
      <c r="AN243" s="30"/>
      <c r="AO243" s="30"/>
      <c r="AP243" s="30"/>
      <c r="AQ243" s="30"/>
      <c r="AR243" s="30"/>
      <c r="AS243" s="30"/>
      <c r="AT243" s="30"/>
      <c r="AU243" s="30"/>
      <c r="AV243" s="30"/>
      <c r="AW243" s="30"/>
      <c r="AX243" s="30"/>
      <c r="AY243" s="30"/>
      <c r="AZ243" s="30"/>
      <c r="BA243" s="30"/>
      <c r="BB243" s="30"/>
      <c r="BC243" s="30"/>
      <c r="BD243" s="11"/>
      <c r="BE243" s="11"/>
      <c r="BF243" s="11"/>
      <c r="BG243" s="11"/>
      <c r="BH243" s="11"/>
      <c r="BI243" s="11"/>
      <c r="BJ243" s="11"/>
      <c r="BK243" s="11"/>
      <c r="BL243" s="11"/>
      <c r="BM243" s="11"/>
      <c r="BN243" s="11"/>
      <c r="BO243" s="11"/>
      <c r="BP243" s="11"/>
      <c r="BQ243" s="11"/>
      <c r="BR243" s="11"/>
      <c r="BS243" s="11"/>
      <c r="BT243" s="11"/>
    </row>
    <row r="244" spans="38:72" ht="18" customHeight="1">
      <c r="AL244" s="30"/>
      <c r="AM244" s="30"/>
      <c r="AN244" s="30"/>
      <c r="AO244" s="30"/>
      <c r="AP244" s="30"/>
      <c r="AQ244" s="30"/>
      <c r="AR244" s="30"/>
      <c r="AS244" s="30"/>
      <c r="AT244" s="30"/>
      <c r="AU244" s="30"/>
      <c r="AV244" s="30"/>
      <c r="AW244" s="30"/>
      <c r="AX244" s="30"/>
      <c r="AY244" s="30"/>
      <c r="AZ244" s="30"/>
      <c r="BA244" s="30"/>
      <c r="BB244" s="30"/>
      <c r="BC244" s="30"/>
      <c r="BD244" s="11"/>
      <c r="BE244" s="11"/>
      <c r="BF244" s="11"/>
      <c r="BG244" s="11"/>
      <c r="BH244" s="11"/>
      <c r="BI244" s="11"/>
      <c r="BJ244" s="11"/>
      <c r="BK244" s="11"/>
      <c r="BL244" s="11"/>
      <c r="BM244" s="11"/>
      <c r="BN244" s="11"/>
      <c r="BO244" s="11"/>
      <c r="BP244" s="11"/>
      <c r="BQ244" s="11"/>
      <c r="BR244" s="11"/>
      <c r="BS244" s="11"/>
      <c r="BT244" s="11"/>
    </row>
    <row r="245" spans="38:72" ht="18" customHeight="1">
      <c r="AL245" s="30"/>
      <c r="AM245" s="30"/>
      <c r="AN245" s="30"/>
      <c r="AO245" s="30"/>
      <c r="AP245" s="30"/>
      <c r="AQ245" s="30"/>
      <c r="AR245" s="30"/>
      <c r="AS245" s="30"/>
      <c r="AT245" s="30"/>
      <c r="AU245" s="30"/>
      <c r="AV245" s="30"/>
      <c r="AW245" s="30"/>
      <c r="AX245" s="30"/>
      <c r="AY245" s="30"/>
      <c r="AZ245" s="30"/>
      <c r="BA245" s="30"/>
      <c r="BB245" s="30"/>
      <c r="BC245" s="30"/>
      <c r="BD245" s="11"/>
      <c r="BE245" s="11"/>
      <c r="BF245" s="11"/>
      <c r="BG245" s="11"/>
      <c r="BH245" s="11"/>
      <c r="BI245" s="11"/>
      <c r="BJ245" s="11"/>
      <c r="BK245" s="11"/>
      <c r="BL245" s="11"/>
      <c r="BM245" s="11"/>
      <c r="BN245" s="11"/>
      <c r="BO245" s="11"/>
      <c r="BP245" s="11"/>
      <c r="BQ245" s="11"/>
      <c r="BR245" s="11"/>
      <c r="BS245" s="11"/>
      <c r="BT245" s="11"/>
    </row>
    <row r="246" spans="38:72" ht="18" customHeight="1">
      <c r="AL246" s="30"/>
      <c r="AM246" s="30"/>
      <c r="AN246" s="30"/>
      <c r="AO246" s="30"/>
      <c r="AP246" s="30"/>
      <c r="AQ246" s="30"/>
      <c r="AR246" s="30"/>
      <c r="AS246" s="30"/>
      <c r="AT246" s="30"/>
      <c r="AU246" s="30"/>
      <c r="AV246" s="30"/>
      <c r="AW246" s="30"/>
      <c r="AX246" s="30"/>
      <c r="AY246" s="30"/>
      <c r="AZ246" s="30"/>
      <c r="BA246" s="30"/>
      <c r="BB246" s="30"/>
      <c r="BC246" s="30"/>
      <c r="BD246" s="11"/>
      <c r="BE246" s="11"/>
      <c r="BF246" s="11"/>
      <c r="BG246" s="11"/>
      <c r="BH246" s="11"/>
      <c r="BI246" s="11"/>
      <c r="BJ246" s="11"/>
      <c r="BK246" s="11"/>
      <c r="BL246" s="11"/>
      <c r="BM246" s="11"/>
      <c r="BN246" s="11"/>
      <c r="BO246" s="11"/>
      <c r="BP246" s="11"/>
      <c r="BQ246" s="11"/>
      <c r="BR246" s="11"/>
      <c r="BS246" s="11"/>
      <c r="BT246" s="11"/>
    </row>
    <row r="247" spans="38:72" ht="18" customHeight="1">
      <c r="AL247" s="30"/>
      <c r="AM247" s="30"/>
      <c r="AN247" s="30"/>
      <c r="AO247" s="30"/>
      <c r="AP247" s="30"/>
      <c r="AQ247" s="30"/>
      <c r="AR247" s="30"/>
      <c r="AS247" s="30"/>
      <c r="AT247" s="30"/>
      <c r="AU247" s="30"/>
      <c r="AV247" s="30"/>
      <c r="AW247" s="30"/>
      <c r="AX247" s="30"/>
      <c r="AY247" s="30"/>
      <c r="AZ247" s="30"/>
      <c r="BA247" s="30"/>
      <c r="BB247" s="30"/>
      <c r="BC247" s="30"/>
      <c r="BD247" s="11"/>
      <c r="BE247" s="11"/>
      <c r="BF247" s="11"/>
      <c r="BG247" s="11"/>
      <c r="BH247" s="11"/>
      <c r="BI247" s="11"/>
      <c r="BJ247" s="11"/>
      <c r="BK247" s="11"/>
      <c r="BL247" s="11"/>
      <c r="BM247" s="11"/>
      <c r="BN247" s="11"/>
      <c r="BO247" s="11"/>
      <c r="BP247" s="11"/>
      <c r="BQ247" s="11"/>
      <c r="BR247" s="11"/>
      <c r="BS247" s="11"/>
      <c r="BT247" s="11"/>
    </row>
    <row r="248" spans="38:72" ht="18" customHeight="1">
      <c r="AL248" s="30"/>
      <c r="AM248" s="30"/>
      <c r="AN248" s="30"/>
      <c r="AO248" s="30"/>
      <c r="AP248" s="30"/>
      <c r="AQ248" s="30"/>
      <c r="AR248" s="30"/>
      <c r="AS248" s="30"/>
      <c r="AT248" s="30"/>
      <c r="AU248" s="30"/>
      <c r="AV248" s="30"/>
      <c r="AW248" s="30"/>
      <c r="AX248" s="30"/>
      <c r="AY248" s="30"/>
      <c r="AZ248" s="30"/>
      <c r="BA248" s="30"/>
      <c r="BB248" s="30"/>
      <c r="BC248" s="30"/>
      <c r="BD248" s="11"/>
      <c r="BE248" s="11"/>
      <c r="BF248" s="11"/>
      <c r="BG248" s="11"/>
      <c r="BH248" s="11"/>
      <c r="BI248" s="11"/>
      <c r="BJ248" s="11"/>
      <c r="BK248" s="11"/>
      <c r="BL248" s="11"/>
      <c r="BM248" s="11"/>
      <c r="BN248" s="11"/>
      <c r="BO248" s="11"/>
      <c r="BP248" s="11"/>
      <c r="BQ248" s="11"/>
      <c r="BR248" s="11"/>
      <c r="BS248" s="11"/>
      <c r="BT248" s="11"/>
    </row>
    <row r="249" spans="38:72" ht="18" customHeight="1">
      <c r="AL249" s="30"/>
      <c r="AM249" s="30"/>
      <c r="AN249" s="30"/>
      <c r="AO249" s="30"/>
      <c r="AP249" s="30"/>
      <c r="AQ249" s="30"/>
      <c r="AR249" s="30"/>
      <c r="AS249" s="30"/>
      <c r="AT249" s="30"/>
      <c r="AU249" s="30"/>
      <c r="AV249" s="30"/>
      <c r="AW249" s="30"/>
      <c r="AX249" s="30"/>
      <c r="AY249" s="30"/>
      <c r="AZ249" s="30"/>
      <c r="BA249" s="30"/>
      <c r="BB249" s="30"/>
      <c r="BC249" s="30"/>
      <c r="BD249" s="11"/>
      <c r="BE249" s="11"/>
      <c r="BF249" s="11"/>
      <c r="BG249" s="11"/>
      <c r="BH249" s="11"/>
      <c r="BI249" s="11"/>
      <c r="BJ249" s="11"/>
      <c r="BK249" s="11"/>
      <c r="BL249" s="11"/>
      <c r="BM249" s="11"/>
      <c r="BN249" s="11"/>
      <c r="BO249" s="11"/>
      <c r="BP249" s="11"/>
      <c r="BQ249" s="11"/>
      <c r="BR249" s="11"/>
      <c r="BS249" s="11"/>
      <c r="BT249" s="11"/>
    </row>
    <row r="250" spans="38:72" ht="18" customHeight="1">
      <c r="AL250" s="30"/>
      <c r="AM250" s="30"/>
      <c r="AN250" s="30"/>
      <c r="AO250" s="30"/>
      <c r="AP250" s="30"/>
      <c r="AQ250" s="30"/>
      <c r="AR250" s="30"/>
      <c r="AS250" s="30"/>
      <c r="AT250" s="30"/>
      <c r="AU250" s="30"/>
      <c r="AV250" s="30"/>
      <c r="AW250" s="30"/>
      <c r="AX250" s="30"/>
      <c r="AY250" s="30"/>
      <c r="AZ250" s="30"/>
      <c r="BA250" s="30"/>
      <c r="BB250" s="30"/>
      <c r="BC250" s="30"/>
      <c r="BD250" s="11"/>
      <c r="BE250" s="11"/>
      <c r="BF250" s="11"/>
      <c r="BG250" s="11"/>
      <c r="BH250" s="11"/>
      <c r="BI250" s="11"/>
      <c r="BJ250" s="11"/>
      <c r="BK250" s="11"/>
      <c r="BL250" s="11"/>
      <c r="BM250" s="11"/>
      <c r="BN250" s="11"/>
      <c r="BO250" s="11"/>
      <c r="BP250" s="11"/>
      <c r="BQ250" s="11"/>
      <c r="BR250" s="11"/>
      <c r="BS250" s="11"/>
      <c r="BT250" s="11"/>
    </row>
    <row r="251" spans="38:72" ht="18" customHeight="1">
      <c r="AL251" s="30"/>
      <c r="AM251" s="30"/>
      <c r="AN251" s="30"/>
      <c r="AO251" s="30"/>
      <c r="AP251" s="30"/>
      <c r="AQ251" s="30"/>
      <c r="AR251" s="30"/>
      <c r="AS251" s="30"/>
      <c r="AT251" s="30"/>
      <c r="AU251" s="30"/>
      <c r="AV251" s="30"/>
      <c r="AW251" s="30"/>
      <c r="AX251" s="30"/>
      <c r="AY251" s="30"/>
      <c r="AZ251" s="30"/>
      <c r="BA251" s="30"/>
      <c r="BB251" s="30"/>
      <c r="BC251" s="30"/>
      <c r="BD251" s="11"/>
      <c r="BE251" s="11"/>
      <c r="BF251" s="11"/>
      <c r="BG251" s="11"/>
      <c r="BH251" s="11"/>
      <c r="BI251" s="11"/>
      <c r="BJ251" s="11"/>
      <c r="BK251" s="11"/>
      <c r="BL251" s="11"/>
      <c r="BM251" s="11"/>
      <c r="BN251" s="11"/>
      <c r="BO251" s="11"/>
      <c r="BP251" s="11"/>
      <c r="BQ251" s="11"/>
      <c r="BR251" s="11"/>
      <c r="BS251" s="11"/>
      <c r="BT251" s="11"/>
    </row>
    <row r="252" spans="38:72" ht="18" customHeight="1">
      <c r="AL252" s="30"/>
      <c r="AM252" s="30"/>
      <c r="AN252" s="30"/>
      <c r="AO252" s="30"/>
      <c r="AP252" s="30"/>
      <c r="AQ252" s="30"/>
      <c r="AR252" s="30"/>
      <c r="AS252" s="30"/>
      <c r="AT252" s="30"/>
      <c r="AU252" s="30"/>
      <c r="AV252" s="30"/>
      <c r="AW252" s="30"/>
      <c r="AX252" s="30"/>
      <c r="AY252" s="30"/>
      <c r="AZ252" s="30"/>
      <c r="BA252" s="30"/>
      <c r="BB252" s="30"/>
      <c r="BC252" s="30"/>
      <c r="BD252" s="11"/>
      <c r="BE252" s="11"/>
      <c r="BF252" s="11"/>
      <c r="BG252" s="11"/>
      <c r="BH252" s="11"/>
      <c r="BI252" s="11"/>
      <c r="BJ252" s="11"/>
      <c r="BK252" s="11"/>
      <c r="BL252" s="11"/>
      <c r="BM252" s="11"/>
      <c r="BN252" s="11"/>
      <c r="BO252" s="11"/>
      <c r="BP252" s="11"/>
      <c r="BQ252" s="11"/>
      <c r="BR252" s="11"/>
      <c r="BS252" s="11"/>
      <c r="BT252" s="11"/>
    </row>
    <row r="253" spans="38:72" ht="18" customHeight="1">
      <c r="AL253" s="30"/>
      <c r="AM253" s="30"/>
      <c r="AN253" s="30"/>
      <c r="AO253" s="30"/>
      <c r="AP253" s="30"/>
      <c r="AQ253" s="30"/>
      <c r="AR253" s="30"/>
      <c r="AS253" s="30"/>
      <c r="AT253" s="30"/>
      <c r="AU253" s="30"/>
      <c r="AV253" s="30"/>
      <c r="AW253" s="30"/>
      <c r="AX253" s="30"/>
      <c r="AY253" s="30"/>
      <c r="AZ253" s="30"/>
      <c r="BA253" s="30"/>
      <c r="BB253" s="30"/>
      <c r="BC253" s="30"/>
      <c r="BD253" s="11"/>
      <c r="BE253" s="11"/>
      <c r="BF253" s="11"/>
      <c r="BG253" s="11"/>
      <c r="BH253" s="11"/>
      <c r="BI253" s="11"/>
      <c r="BJ253" s="11"/>
      <c r="BK253" s="11"/>
      <c r="BL253" s="11"/>
      <c r="BM253" s="11"/>
      <c r="BN253" s="11"/>
      <c r="BO253" s="11"/>
      <c r="BP253" s="11"/>
      <c r="BQ253" s="11"/>
      <c r="BR253" s="11"/>
      <c r="BS253" s="11"/>
      <c r="BT253" s="11"/>
    </row>
    <row r="254" spans="38:72" ht="18" customHeight="1">
      <c r="AL254" s="30"/>
      <c r="AM254" s="30"/>
      <c r="AN254" s="30"/>
      <c r="AO254" s="30"/>
      <c r="AP254" s="30"/>
      <c r="AQ254" s="30"/>
      <c r="AR254" s="30"/>
      <c r="AS254" s="30"/>
      <c r="AT254" s="30"/>
      <c r="AU254" s="30"/>
      <c r="AV254" s="30"/>
      <c r="AW254" s="30"/>
      <c r="AX254" s="30"/>
      <c r="AY254" s="30"/>
      <c r="AZ254" s="30"/>
      <c r="BA254" s="30"/>
      <c r="BB254" s="30"/>
      <c r="BC254" s="30"/>
      <c r="BD254" s="11"/>
      <c r="BE254" s="11"/>
      <c r="BF254" s="11"/>
      <c r="BG254" s="11"/>
      <c r="BH254" s="11"/>
      <c r="BI254" s="11"/>
      <c r="BJ254" s="11"/>
      <c r="BK254" s="11"/>
      <c r="BL254" s="11"/>
      <c r="BM254" s="11"/>
      <c r="BN254" s="11"/>
      <c r="BO254" s="11"/>
      <c r="BP254" s="11"/>
      <c r="BQ254" s="11"/>
      <c r="BR254" s="11"/>
      <c r="BS254" s="11"/>
      <c r="BT254" s="11"/>
    </row>
    <row r="255" spans="38:72" ht="18" customHeight="1">
      <c r="AL255" s="30"/>
      <c r="AM255" s="30"/>
      <c r="AN255" s="30"/>
      <c r="AO255" s="30"/>
      <c r="AP255" s="30"/>
      <c r="AQ255" s="30"/>
      <c r="AR255" s="30"/>
      <c r="AS255" s="30"/>
      <c r="AT255" s="30"/>
      <c r="AU255" s="30"/>
      <c r="AV255" s="30"/>
      <c r="AW255" s="30"/>
      <c r="AX255" s="30"/>
      <c r="AY255" s="30"/>
      <c r="AZ255" s="30"/>
      <c r="BA255" s="30"/>
      <c r="BB255" s="30"/>
      <c r="BC255" s="30"/>
      <c r="BD255" s="11"/>
      <c r="BE255" s="11"/>
      <c r="BF255" s="11"/>
      <c r="BG255" s="11"/>
      <c r="BH255" s="11"/>
      <c r="BI255" s="11"/>
      <c r="BJ255" s="11"/>
      <c r="BK255" s="11"/>
      <c r="BL255" s="11"/>
      <c r="BM255" s="11"/>
      <c r="BN255" s="11"/>
      <c r="BO255" s="11"/>
      <c r="BP255" s="11"/>
      <c r="BQ255" s="11"/>
      <c r="BR255" s="11"/>
      <c r="BS255" s="11"/>
      <c r="BT255" s="11"/>
    </row>
    <row r="256" spans="38:72" ht="18" customHeight="1">
      <c r="AL256" s="30"/>
      <c r="AM256" s="30"/>
      <c r="AN256" s="30"/>
      <c r="AO256" s="30"/>
      <c r="AP256" s="30"/>
      <c r="AQ256" s="30"/>
      <c r="AR256" s="30"/>
      <c r="AS256" s="30"/>
      <c r="AT256" s="30"/>
      <c r="AU256" s="30"/>
      <c r="AV256" s="30"/>
      <c r="AW256" s="30"/>
      <c r="AX256" s="30"/>
      <c r="AY256" s="30"/>
      <c r="AZ256" s="30"/>
      <c r="BA256" s="30"/>
      <c r="BB256" s="30"/>
      <c r="BC256" s="30"/>
      <c r="BD256" s="11"/>
      <c r="BE256" s="11"/>
      <c r="BF256" s="11"/>
      <c r="BG256" s="11"/>
      <c r="BH256" s="11"/>
      <c r="BI256" s="11"/>
      <c r="BJ256" s="11"/>
      <c r="BK256" s="11"/>
      <c r="BL256" s="11"/>
      <c r="BM256" s="11"/>
      <c r="BN256" s="11"/>
      <c r="BO256" s="11"/>
      <c r="BP256" s="11"/>
      <c r="BQ256" s="11"/>
      <c r="BR256" s="11"/>
      <c r="BS256" s="11"/>
      <c r="BT256" s="11"/>
    </row>
    <row r="257" spans="38:72" ht="18" customHeight="1">
      <c r="AL257" s="30"/>
      <c r="AM257" s="30"/>
      <c r="AN257" s="30"/>
      <c r="AO257" s="30"/>
      <c r="AP257" s="30"/>
      <c r="AQ257" s="30"/>
      <c r="AR257" s="30"/>
      <c r="AS257" s="30"/>
      <c r="AT257" s="30"/>
      <c r="AU257" s="30"/>
      <c r="AV257" s="30"/>
      <c r="AW257" s="30"/>
      <c r="AX257" s="30"/>
      <c r="AY257" s="30"/>
      <c r="AZ257" s="30"/>
      <c r="BA257" s="30"/>
      <c r="BB257" s="30"/>
      <c r="BC257" s="30"/>
      <c r="BD257" s="11"/>
      <c r="BE257" s="11"/>
      <c r="BF257" s="11"/>
      <c r="BG257" s="11"/>
      <c r="BH257" s="11"/>
      <c r="BI257" s="11"/>
      <c r="BJ257" s="11"/>
      <c r="BK257" s="11"/>
      <c r="BL257" s="11"/>
      <c r="BM257" s="11"/>
      <c r="BN257" s="11"/>
      <c r="BO257" s="11"/>
      <c r="BP257" s="11"/>
      <c r="BQ257" s="11"/>
      <c r="BR257" s="11"/>
      <c r="BS257" s="11"/>
      <c r="BT257" s="11"/>
    </row>
    <row r="258" spans="38:72" ht="18" customHeight="1">
      <c r="AL258" s="30"/>
      <c r="AM258" s="30"/>
      <c r="AN258" s="30"/>
      <c r="AO258" s="30"/>
      <c r="AP258" s="30"/>
      <c r="AQ258" s="30"/>
      <c r="AR258" s="30"/>
      <c r="AS258" s="30"/>
      <c r="AT258" s="30"/>
      <c r="AU258" s="30"/>
      <c r="AV258" s="30"/>
      <c r="AW258" s="30"/>
      <c r="AX258" s="30"/>
      <c r="AY258" s="30"/>
      <c r="AZ258" s="30"/>
      <c r="BA258" s="30"/>
      <c r="BB258" s="30"/>
      <c r="BC258" s="30"/>
      <c r="BD258" s="11"/>
      <c r="BE258" s="11"/>
      <c r="BF258" s="11"/>
      <c r="BG258" s="11"/>
      <c r="BH258" s="11"/>
      <c r="BI258" s="11"/>
      <c r="BJ258" s="11"/>
      <c r="BK258" s="11"/>
      <c r="BL258" s="11"/>
      <c r="BM258" s="11"/>
      <c r="BN258" s="11"/>
      <c r="BO258" s="11"/>
      <c r="BP258" s="11"/>
      <c r="BQ258" s="11"/>
      <c r="BR258" s="11"/>
      <c r="BS258" s="11"/>
      <c r="BT258" s="11"/>
    </row>
    <row r="259" spans="38:72" ht="18" customHeight="1">
      <c r="AL259" s="30"/>
      <c r="AM259" s="30"/>
      <c r="AN259" s="30"/>
      <c r="AO259" s="30"/>
      <c r="AP259" s="30"/>
      <c r="AQ259" s="30"/>
      <c r="AR259" s="30"/>
      <c r="AS259" s="30"/>
      <c r="AT259" s="30"/>
      <c r="AU259" s="30"/>
      <c r="AV259" s="30"/>
      <c r="AW259" s="30"/>
      <c r="AX259" s="30"/>
      <c r="AY259" s="30"/>
      <c r="AZ259" s="30"/>
      <c r="BA259" s="30"/>
      <c r="BB259" s="30"/>
      <c r="BC259" s="30"/>
      <c r="BD259" s="11"/>
      <c r="BE259" s="11"/>
      <c r="BF259" s="11"/>
      <c r="BG259" s="11"/>
      <c r="BH259" s="11"/>
      <c r="BI259" s="11"/>
      <c r="BJ259" s="11"/>
      <c r="BK259" s="11"/>
      <c r="BL259" s="11"/>
      <c r="BM259" s="11"/>
      <c r="BN259" s="11"/>
      <c r="BO259" s="11"/>
      <c r="BP259" s="11"/>
      <c r="BQ259" s="11"/>
      <c r="BR259" s="11"/>
      <c r="BS259" s="11"/>
      <c r="BT259" s="11"/>
    </row>
    <row r="260" spans="38:72" ht="18" customHeight="1">
      <c r="AL260" s="30"/>
      <c r="AM260" s="30"/>
      <c r="AN260" s="30"/>
      <c r="AO260" s="30"/>
      <c r="AP260" s="30"/>
      <c r="AQ260" s="30"/>
      <c r="AR260" s="30"/>
      <c r="AS260" s="30"/>
      <c r="AT260" s="30"/>
      <c r="AU260" s="30"/>
      <c r="AV260" s="30"/>
      <c r="AW260" s="30"/>
      <c r="AX260" s="30"/>
      <c r="AY260" s="30"/>
      <c r="AZ260" s="30"/>
      <c r="BA260" s="30"/>
      <c r="BB260" s="30"/>
      <c r="BC260" s="30"/>
      <c r="BD260" s="11"/>
      <c r="BE260" s="11"/>
      <c r="BF260" s="11"/>
      <c r="BG260" s="11"/>
      <c r="BH260" s="11"/>
      <c r="BI260" s="11"/>
      <c r="BJ260" s="11"/>
      <c r="BK260" s="11"/>
      <c r="BL260" s="11"/>
      <c r="BM260" s="11"/>
      <c r="BN260" s="11"/>
      <c r="BO260" s="11"/>
      <c r="BP260" s="11"/>
      <c r="BQ260" s="11"/>
      <c r="BR260" s="11"/>
      <c r="BS260" s="11"/>
      <c r="BT260" s="11"/>
    </row>
    <row r="261" spans="38:72" ht="18" customHeight="1">
      <c r="AL261" s="30"/>
      <c r="AM261" s="30"/>
      <c r="AN261" s="30"/>
      <c r="AO261" s="30"/>
      <c r="AP261" s="30"/>
      <c r="AQ261" s="30"/>
      <c r="AR261" s="30"/>
      <c r="AS261" s="30"/>
      <c r="AT261" s="30"/>
      <c r="AU261" s="30"/>
      <c r="AV261" s="30"/>
      <c r="AW261" s="30"/>
      <c r="AX261" s="30"/>
      <c r="AY261" s="30"/>
      <c r="AZ261" s="30"/>
      <c r="BA261" s="30"/>
      <c r="BB261" s="30"/>
      <c r="BC261" s="30"/>
      <c r="BD261" s="11"/>
      <c r="BE261" s="11"/>
      <c r="BF261" s="11"/>
      <c r="BG261" s="11"/>
      <c r="BH261" s="11"/>
      <c r="BI261" s="11"/>
      <c r="BJ261" s="11"/>
      <c r="BK261" s="11"/>
      <c r="BL261" s="11"/>
      <c r="BM261" s="11"/>
      <c r="BN261" s="11"/>
      <c r="BO261" s="11"/>
      <c r="BP261" s="11"/>
      <c r="BQ261" s="11"/>
      <c r="BR261" s="11"/>
      <c r="BS261" s="11"/>
      <c r="BT261" s="11"/>
    </row>
    <row r="262" spans="38:72" ht="18" customHeight="1">
      <c r="AL262" s="30"/>
      <c r="AM262" s="30"/>
      <c r="AN262" s="30"/>
      <c r="AO262" s="30"/>
      <c r="AP262" s="30"/>
      <c r="AQ262" s="30"/>
      <c r="AR262" s="30"/>
      <c r="AS262" s="30"/>
      <c r="AT262" s="30"/>
      <c r="AU262" s="30"/>
      <c r="AV262" s="30"/>
      <c r="AW262" s="30"/>
      <c r="AX262" s="30"/>
      <c r="AY262" s="30"/>
      <c r="AZ262" s="30"/>
      <c r="BA262" s="30"/>
      <c r="BB262" s="30"/>
      <c r="BC262" s="30"/>
      <c r="BD262" s="11"/>
      <c r="BE262" s="11"/>
      <c r="BF262" s="11"/>
      <c r="BG262" s="11"/>
      <c r="BH262" s="11"/>
      <c r="BI262" s="11"/>
      <c r="BJ262" s="11"/>
      <c r="BK262" s="11"/>
      <c r="BL262" s="11"/>
      <c r="BM262" s="11"/>
      <c r="BN262" s="11"/>
      <c r="BO262" s="11"/>
      <c r="BP262" s="11"/>
      <c r="BQ262" s="11"/>
      <c r="BR262" s="11"/>
      <c r="BS262" s="11"/>
      <c r="BT262" s="11"/>
    </row>
    <row r="263" spans="38:72" ht="18" customHeight="1">
      <c r="AL263" s="30"/>
      <c r="AM263" s="30"/>
      <c r="AN263" s="30"/>
      <c r="AO263" s="30"/>
      <c r="AP263" s="30"/>
      <c r="AQ263" s="30"/>
      <c r="AR263" s="30"/>
      <c r="AS263" s="30"/>
      <c r="AT263" s="30"/>
      <c r="AU263" s="30"/>
      <c r="AV263" s="30"/>
      <c r="AW263" s="30"/>
      <c r="AX263" s="30"/>
      <c r="AY263" s="30"/>
      <c r="AZ263" s="30"/>
      <c r="BA263" s="30"/>
      <c r="BB263" s="30"/>
      <c r="BC263" s="30"/>
      <c r="BD263" s="11"/>
      <c r="BE263" s="11"/>
      <c r="BF263" s="11"/>
      <c r="BG263" s="11"/>
      <c r="BH263" s="11"/>
      <c r="BI263" s="11"/>
      <c r="BJ263" s="11"/>
      <c r="BK263" s="11"/>
      <c r="BL263" s="11"/>
      <c r="BM263" s="11"/>
      <c r="BN263" s="11"/>
      <c r="BO263" s="11"/>
      <c r="BP263" s="11"/>
      <c r="BQ263" s="11"/>
      <c r="BR263" s="11"/>
      <c r="BS263" s="11"/>
      <c r="BT263" s="11"/>
    </row>
    <row r="264" spans="38:72" ht="18" customHeight="1">
      <c r="AL264" s="30"/>
      <c r="AM264" s="30"/>
      <c r="AN264" s="30"/>
      <c r="AO264" s="30"/>
      <c r="AP264" s="30"/>
      <c r="AQ264" s="30"/>
      <c r="AR264" s="30"/>
      <c r="AS264" s="30"/>
      <c r="AT264" s="30"/>
      <c r="AU264" s="30"/>
      <c r="AV264" s="30"/>
      <c r="AW264" s="30"/>
      <c r="AX264" s="30"/>
      <c r="AY264" s="30"/>
      <c r="AZ264" s="30"/>
      <c r="BA264" s="30"/>
      <c r="BB264" s="30"/>
      <c r="BC264" s="30"/>
      <c r="BD264" s="11"/>
      <c r="BE264" s="11"/>
      <c r="BF264" s="11"/>
      <c r="BG264" s="11"/>
      <c r="BH264" s="11"/>
      <c r="BI264" s="11"/>
      <c r="BJ264" s="11"/>
      <c r="BK264" s="11"/>
      <c r="BL264" s="11"/>
      <c r="BM264" s="11"/>
      <c r="BN264" s="11"/>
      <c r="BO264" s="11"/>
      <c r="BP264" s="11"/>
      <c r="BQ264" s="11"/>
      <c r="BR264" s="11"/>
      <c r="BS264" s="11"/>
      <c r="BT264" s="11"/>
    </row>
    <row r="265" spans="38:72" ht="18" customHeight="1">
      <c r="AL265" s="30"/>
      <c r="AM265" s="30"/>
      <c r="AN265" s="30"/>
      <c r="AO265" s="30"/>
      <c r="AP265" s="30"/>
      <c r="AQ265" s="30"/>
      <c r="AR265" s="30"/>
      <c r="AS265" s="30"/>
      <c r="AT265" s="30"/>
      <c r="AU265" s="30"/>
      <c r="AV265" s="30"/>
      <c r="AW265" s="30"/>
      <c r="AX265" s="30"/>
      <c r="AY265" s="30"/>
      <c r="AZ265" s="30"/>
      <c r="BA265" s="30"/>
      <c r="BB265" s="30"/>
      <c r="BC265" s="30"/>
      <c r="BD265" s="11"/>
      <c r="BE265" s="11"/>
      <c r="BF265" s="11"/>
      <c r="BG265" s="11"/>
      <c r="BH265" s="11"/>
      <c r="BI265" s="11"/>
      <c r="BJ265" s="11"/>
      <c r="BK265" s="11"/>
      <c r="BL265" s="11"/>
      <c r="BM265" s="11"/>
      <c r="BN265" s="11"/>
      <c r="BO265" s="11"/>
      <c r="BP265" s="11"/>
      <c r="BQ265" s="11"/>
      <c r="BR265" s="11"/>
      <c r="BS265" s="11"/>
      <c r="BT265" s="11"/>
    </row>
    <row r="266" spans="38:72" ht="18" customHeight="1">
      <c r="AL266" s="30"/>
      <c r="AM266" s="30"/>
      <c r="AN266" s="30"/>
      <c r="AO266" s="30"/>
      <c r="AP266" s="30"/>
      <c r="AQ266" s="30"/>
      <c r="AR266" s="30"/>
      <c r="AS266" s="30"/>
      <c r="AT266" s="30"/>
      <c r="AU266" s="30"/>
      <c r="AV266" s="30"/>
      <c r="AW266" s="30"/>
      <c r="AX266" s="30"/>
      <c r="AY266" s="30"/>
      <c r="AZ266" s="30"/>
      <c r="BA266" s="30"/>
      <c r="BB266" s="30"/>
      <c r="BC266" s="30"/>
      <c r="BD266" s="11"/>
      <c r="BE266" s="11"/>
      <c r="BF266" s="11"/>
      <c r="BG266" s="11"/>
      <c r="BH266" s="11"/>
      <c r="BI266" s="11"/>
      <c r="BJ266" s="11"/>
      <c r="BK266" s="11"/>
      <c r="BL266" s="11"/>
      <c r="BM266" s="11"/>
      <c r="BN266" s="11"/>
      <c r="BO266" s="11"/>
      <c r="BP266" s="11"/>
      <c r="BQ266" s="11"/>
      <c r="BR266" s="11"/>
      <c r="BS266" s="11"/>
      <c r="BT266" s="11"/>
    </row>
    <row r="267" spans="38:72" ht="18" customHeight="1">
      <c r="AL267" s="30"/>
      <c r="AM267" s="30"/>
      <c r="AN267" s="30"/>
      <c r="AO267" s="30"/>
      <c r="AP267" s="30"/>
      <c r="AQ267" s="30"/>
      <c r="AR267" s="30"/>
      <c r="AS267" s="30"/>
      <c r="AT267" s="30"/>
      <c r="AU267" s="30"/>
      <c r="AV267" s="30"/>
      <c r="AW267" s="30"/>
      <c r="AX267" s="30"/>
      <c r="AY267" s="30"/>
      <c r="AZ267" s="30"/>
      <c r="BA267" s="30"/>
      <c r="BB267" s="30"/>
      <c r="BC267" s="30"/>
      <c r="BD267" s="11"/>
      <c r="BE267" s="11"/>
      <c r="BF267" s="11"/>
      <c r="BG267" s="11"/>
      <c r="BH267" s="11"/>
      <c r="BI267" s="11"/>
      <c r="BJ267" s="11"/>
      <c r="BK267" s="11"/>
      <c r="BL267" s="11"/>
      <c r="BM267" s="11"/>
      <c r="BN267" s="11"/>
      <c r="BO267" s="11"/>
      <c r="BP267" s="11"/>
      <c r="BQ267" s="11"/>
      <c r="BR267" s="11"/>
      <c r="BS267" s="11"/>
      <c r="BT267" s="11"/>
    </row>
    <row r="268" spans="38:72" ht="18" customHeight="1">
      <c r="AL268" s="30"/>
      <c r="AM268" s="30"/>
      <c r="AN268" s="30"/>
      <c r="AO268" s="30"/>
      <c r="AP268" s="30"/>
      <c r="AQ268" s="30"/>
      <c r="AR268" s="30"/>
      <c r="AS268" s="30"/>
      <c r="AT268" s="30"/>
      <c r="AU268" s="30"/>
      <c r="AV268" s="30"/>
      <c r="AW268" s="30"/>
      <c r="AX268" s="30"/>
      <c r="AY268" s="30"/>
      <c r="AZ268" s="30"/>
      <c r="BA268" s="30"/>
      <c r="BB268" s="30"/>
      <c r="BC268" s="30"/>
      <c r="BD268" s="11"/>
      <c r="BE268" s="11"/>
      <c r="BF268" s="11"/>
      <c r="BG268" s="11"/>
      <c r="BH268" s="11"/>
      <c r="BI268" s="11"/>
      <c r="BJ268" s="11"/>
      <c r="BK268" s="11"/>
      <c r="BL268" s="11"/>
      <c r="BM268" s="11"/>
      <c r="BN268" s="11"/>
      <c r="BO268" s="11"/>
      <c r="BP268" s="11"/>
      <c r="BQ268" s="11"/>
      <c r="BR268" s="11"/>
      <c r="BS268" s="11"/>
      <c r="BT268" s="11"/>
    </row>
    <row r="269" spans="38:72" ht="18" customHeight="1">
      <c r="AL269" s="30"/>
      <c r="AM269" s="30"/>
      <c r="AN269" s="30"/>
      <c r="AO269" s="30"/>
      <c r="AP269" s="30"/>
      <c r="AQ269" s="30"/>
      <c r="AR269" s="30"/>
      <c r="AS269" s="30"/>
      <c r="AT269" s="30"/>
      <c r="AU269" s="30"/>
      <c r="AV269" s="30"/>
      <c r="AW269" s="30"/>
      <c r="AX269" s="30"/>
      <c r="AY269" s="30"/>
      <c r="AZ269" s="30"/>
      <c r="BA269" s="30"/>
      <c r="BB269" s="30"/>
      <c r="BC269" s="30"/>
      <c r="BD269" s="11"/>
      <c r="BE269" s="11"/>
      <c r="BF269" s="11"/>
      <c r="BG269" s="11"/>
      <c r="BH269" s="11"/>
      <c r="BI269" s="11"/>
      <c r="BJ269" s="11"/>
      <c r="BK269" s="11"/>
      <c r="BL269" s="11"/>
      <c r="BM269" s="11"/>
      <c r="BN269" s="11"/>
      <c r="BO269" s="11"/>
      <c r="BP269" s="11"/>
      <c r="BQ269" s="11"/>
      <c r="BR269" s="11"/>
      <c r="BS269" s="11"/>
      <c r="BT269" s="11"/>
    </row>
    <row r="270" spans="38:72" ht="18" customHeight="1">
      <c r="AL270" s="30"/>
      <c r="AM270" s="30"/>
      <c r="AN270" s="30"/>
      <c r="AO270" s="30"/>
      <c r="AP270" s="30"/>
      <c r="AQ270" s="30"/>
      <c r="AR270" s="30"/>
      <c r="AS270" s="30"/>
      <c r="AT270" s="30"/>
      <c r="AU270" s="30"/>
      <c r="AV270" s="30"/>
      <c r="AW270" s="30"/>
      <c r="AX270" s="30"/>
      <c r="AY270" s="30"/>
      <c r="AZ270" s="30"/>
      <c r="BA270" s="30"/>
      <c r="BB270" s="30"/>
      <c r="BC270" s="30"/>
      <c r="BD270" s="11"/>
      <c r="BE270" s="11"/>
      <c r="BF270" s="11"/>
      <c r="BG270" s="11"/>
      <c r="BH270" s="11"/>
      <c r="BI270" s="11"/>
      <c r="BJ270" s="11"/>
      <c r="BK270" s="11"/>
      <c r="BL270" s="11"/>
      <c r="BM270" s="11"/>
      <c r="BN270" s="11"/>
      <c r="BO270" s="11"/>
      <c r="BP270" s="11"/>
      <c r="BQ270" s="11"/>
      <c r="BR270" s="11"/>
      <c r="BS270" s="11"/>
      <c r="BT270" s="11"/>
    </row>
    <row r="271" spans="38:72" ht="18" customHeight="1">
      <c r="AL271" s="30"/>
      <c r="AM271" s="30"/>
      <c r="AN271" s="30"/>
      <c r="AO271" s="30"/>
      <c r="AP271" s="30"/>
      <c r="AQ271" s="30"/>
      <c r="AR271" s="30"/>
      <c r="AS271" s="30"/>
      <c r="AT271" s="30"/>
      <c r="AU271" s="30"/>
      <c r="AV271" s="30"/>
      <c r="AW271" s="30"/>
      <c r="AX271" s="30"/>
      <c r="AY271" s="30"/>
      <c r="AZ271" s="30"/>
      <c r="BA271" s="30"/>
      <c r="BB271" s="30"/>
      <c r="BC271" s="30"/>
      <c r="BD271" s="11"/>
      <c r="BE271" s="11"/>
      <c r="BF271" s="11"/>
      <c r="BG271" s="11"/>
      <c r="BH271" s="11"/>
      <c r="BI271" s="11"/>
      <c r="BJ271" s="11"/>
      <c r="BK271" s="11"/>
      <c r="BL271" s="11"/>
      <c r="BM271" s="11"/>
      <c r="BN271" s="11"/>
      <c r="BO271" s="11"/>
      <c r="BP271" s="11"/>
      <c r="BQ271" s="11"/>
      <c r="BR271" s="11"/>
      <c r="BS271" s="11"/>
      <c r="BT271" s="11"/>
    </row>
    <row r="272" spans="38:72" ht="18" customHeight="1">
      <c r="AL272" s="30"/>
      <c r="AM272" s="30"/>
      <c r="AN272" s="30"/>
      <c r="AO272" s="30"/>
      <c r="AP272" s="30"/>
      <c r="AQ272" s="30"/>
      <c r="AR272" s="30"/>
      <c r="AS272" s="30"/>
      <c r="AT272" s="30"/>
      <c r="AU272" s="30"/>
      <c r="AV272" s="30"/>
      <c r="AW272" s="30"/>
      <c r="AX272" s="30"/>
      <c r="AY272" s="30"/>
      <c r="AZ272" s="30"/>
      <c r="BA272" s="30"/>
      <c r="BB272" s="30"/>
      <c r="BC272" s="30"/>
      <c r="BD272" s="11"/>
      <c r="BE272" s="11"/>
      <c r="BF272" s="11"/>
      <c r="BG272" s="11"/>
      <c r="BH272" s="11"/>
      <c r="BI272" s="11"/>
      <c r="BJ272" s="11"/>
      <c r="BK272" s="11"/>
      <c r="BL272" s="11"/>
      <c r="BM272" s="11"/>
      <c r="BN272" s="11"/>
      <c r="BO272" s="11"/>
      <c r="BP272" s="11"/>
      <c r="BQ272" s="11"/>
      <c r="BR272" s="11"/>
      <c r="BS272" s="11"/>
      <c r="BT272" s="11"/>
    </row>
    <row r="273" spans="38:72" ht="18" customHeight="1">
      <c r="AL273" s="30"/>
      <c r="AM273" s="30"/>
      <c r="AN273" s="30"/>
      <c r="AO273" s="30"/>
      <c r="AP273" s="30"/>
      <c r="AQ273" s="30"/>
      <c r="AR273" s="30"/>
      <c r="AS273" s="30"/>
      <c r="AT273" s="30"/>
      <c r="AU273" s="30"/>
      <c r="AV273" s="30"/>
      <c r="AW273" s="30"/>
      <c r="AX273" s="30"/>
      <c r="AY273" s="30"/>
      <c r="AZ273" s="30"/>
      <c r="BA273" s="30"/>
      <c r="BB273" s="30"/>
      <c r="BC273" s="30"/>
      <c r="BD273" s="11"/>
      <c r="BE273" s="11"/>
      <c r="BF273" s="11"/>
      <c r="BG273" s="11"/>
      <c r="BH273" s="11"/>
      <c r="BI273" s="11"/>
      <c r="BJ273" s="11"/>
      <c r="BK273" s="11"/>
      <c r="BL273" s="11"/>
      <c r="BM273" s="11"/>
      <c r="BN273" s="11"/>
      <c r="BO273" s="11"/>
      <c r="BP273" s="11"/>
      <c r="BQ273" s="11"/>
      <c r="BR273" s="11"/>
      <c r="BS273" s="11"/>
      <c r="BT273" s="11"/>
    </row>
    <row r="274" spans="38:72" ht="18" customHeight="1">
      <c r="AL274" s="30"/>
      <c r="AM274" s="30"/>
      <c r="AN274" s="30"/>
      <c r="AO274" s="30"/>
      <c r="AP274" s="30"/>
      <c r="AQ274" s="30"/>
      <c r="AR274" s="30"/>
      <c r="AS274" s="30"/>
      <c r="AT274" s="30"/>
      <c r="AU274" s="30"/>
      <c r="AV274" s="30"/>
      <c r="AW274" s="30"/>
      <c r="AX274" s="30"/>
      <c r="AY274" s="30"/>
      <c r="AZ274" s="30"/>
      <c r="BA274" s="30"/>
      <c r="BB274" s="30"/>
      <c r="BC274" s="30"/>
      <c r="BD274" s="11"/>
      <c r="BE274" s="11"/>
      <c r="BF274" s="11"/>
      <c r="BG274" s="11"/>
      <c r="BH274" s="11"/>
      <c r="BI274" s="11"/>
      <c r="BJ274" s="11"/>
      <c r="BK274" s="11"/>
      <c r="BL274" s="11"/>
      <c r="BM274" s="11"/>
      <c r="BN274" s="11"/>
      <c r="BO274" s="11"/>
      <c r="BP274" s="11"/>
      <c r="BQ274" s="11"/>
      <c r="BR274" s="11"/>
      <c r="BS274" s="11"/>
      <c r="BT274" s="11"/>
    </row>
    <row r="275" spans="38:72" ht="18" customHeight="1">
      <c r="AL275" s="30"/>
      <c r="AM275" s="30"/>
      <c r="AN275" s="30"/>
      <c r="AO275" s="30"/>
      <c r="AP275" s="30"/>
      <c r="AQ275" s="30"/>
      <c r="AR275" s="30"/>
      <c r="AS275" s="30"/>
      <c r="AT275" s="30"/>
      <c r="AU275" s="30"/>
      <c r="AV275" s="30"/>
      <c r="AW275" s="30"/>
      <c r="AX275" s="30"/>
      <c r="AY275" s="30"/>
      <c r="AZ275" s="30"/>
      <c r="BA275" s="30"/>
      <c r="BB275" s="30"/>
      <c r="BC275" s="30"/>
      <c r="BD275" s="11"/>
      <c r="BE275" s="11"/>
      <c r="BF275" s="11"/>
      <c r="BG275" s="11"/>
      <c r="BH275" s="11"/>
      <c r="BI275" s="11"/>
      <c r="BJ275" s="11"/>
      <c r="BK275" s="11"/>
      <c r="BL275" s="11"/>
      <c r="BM275" s="11"/>
      <c r="BN275" s="11"/>
      <c r="BO275" s="11"/>
      <c r="BP275" s="11"/>
      <c r="BQ275" s="11"/>
      <c r="BR275" s="11"/>
      <c r="BS275" s="11"/>
      <c r="BT275" s="11"/>
    </row>
    <row r="276" spans="38:72" ht="18" customHeight="1">
      <c r="AL276" s="30"/>
      <c r="AM276" s="30"/>
      <c r="AN276" s="30"/>
      <c r="AO276" s="30"/>
      <c r="AP276" s="30"/>
      <c r="AQ276" s="30"/>
      <c r="AR276" s="30"/>
      <c r="AS276" s="30"/>
      <c r="AT276" s="30"/>
      <c r="AU276" s="30"/>
      <c r="AV276" s="30"/>
      <c r="AW276" s="30"/>
      <c r="AX276" s="30"/>
      <c r="AY276" s="30"/>
      <c r="AZ276" s="30"/>
      <c r="BA276" s="30"/>
      <c r="BB276" s="30"/>
      <c r="BC276" s="30"/>
      <c r="BD276" s="11"/>
      <c r="BE276" s="11"/>
      <c r="BF276" s="11"/>
      <c r="BG276" s="11"/>
      <c r="BH276" s="11"/>
      <c r="BI276" s="11"/>
      <c r="BJ276" s="11"/>
      <c r="BK276" s="11"/>
      <c r="BL276" s="11"/>
      <c r="BM276" s="11"/>
      <c r="BN276" s="11"/>
      <c r="BO276" s="11"/>
      <c r="BP276" s="11"/>
      <c r="BQ276" s="11"/>
      <c r="BR276" s="11"/>
      <c r="BS276" s="11"/>
      <c r="BT276" s="11"/>
    </row>
    <row r="277" spans="38:72" ht="18" customHeight="1">
      <c r="AL277" s="30"/>
      <c r="AM277" s="30"/>
      <c r="AN277" s="30"/>
      <c r="AO277" s="30"/>
      <c r="AP277" s="30"/>
      <c r="AQ277" s="30"/>
      <c r="AR277" s="30"/>
      <c r="AS277" s="30"/>
      <c r="AT277" s="30"/>
      <c r="AU277" s="30"/>
      <c r="AV277" s="30"/>
      <c r="AW277" s="30"/>
      <c r="AX277" s="30"/>
      <c r="AY277" s="30"/>
      <c r="AZ277" s="30"/>
      <c r="BA277" s="30"/>
      <c r="BB277" s="30"/>
      <c r="BC277" s="30"/>
      <c r="BD277" s="11"/>
      <c r="BE277" s="11"/>
      <c r="BF277" s="11"/>
      <c r="BG277" s="11"/>
      <c r="BH277" s="11"/>
      <c r="BI277" s="11"/>
      <c r="BJ277" s="11"/>
      <c r="BK277" s="11"/>
      <c r="BL277" s="11"/>
      <c r="BM277" s="11"/>
      <c r="BN277" s="11"/>
      <c r="BO277" s="11"/>
      <c r="BP277" s="11"/>
      <c r="BQ277" s="11"/>
      <c r="BR277" s="11"/>
      <c r="BS277" s="11"/>
      <c r="BT277" s="11"/>
    </row>
    <row r="278" spans="38:72" ht="18" customHeight="1">
      <c r="AL278" s="30"/>
      <c r="AM278" s="30"/>
      <c r="AN278" s="30"/>
      <c r="AO278" s="30"/>
      <c r="AP278" s="30"/>
      <c r="AQ278" s="30"/>
      <c r="AR278" s="30"/>
      <c r="AS278" s="30"/>
      <c r="AT278" s="30"/>
      <c r="AU278" s="30"/>
      <c r="AV278" s="30"/>
      <c r="AW278" s="30"/>
      <c r="AX278" s="30"/>
      <c r="AY278" s="30"/>
      <c r="AZ278" s="30"/>
      <c r="BA278" s="30"/>
      <c r="BB278" s="30"/>
      <c r="BC278" s="30"/>
      <c r="BD278" s="11"/>
      <c r="BE278" s="11"/>
      <c r="BF278" s="11"/>
      <c r="BG278" s="11"/>
      <c r="BH278" s="11"/>
      <c r="BI278" s="11"/>
      <c r="BJ278" s="11"/>
      <c r="BK278" s="11"/>
      <c r="BL278" s="11"/>
      <c r="BM278" s="11"/>
      <c r="BN278" s="11"/>
      <c r="BO278" s="11"/>
      <c r="BP278" s="11"/>
      <c r="BQ278" s="11"/>
      <c r="BR278" s="11"/>
      <c r="BS278" s="11"/>
      <c r="BT278" s="11"/>
    </row>
    <row r="279" spans="38:72" ht="18" customHeight="1">
      <c r="AL279" s="30"/>
      <c r="AM279" s="30"/>
      <c r="AN279" s="30"/>
      <c r="AO279" s="30"/>
      <c r="AP279" s="30"/>
      <c r="AQ279" s="30"/>
      <c r="AR279" s="30"/>
      <c r="AS279" s="30"/>
      <c r="AT279" s="30"/>
      <c r="AU279" s="30"/>
      <c r="AV279" s="30"/>
      <c r="AW279" s="30"/>
      <c r="AX279" s="30"/>
      <c r="AY279" s="30"/>
      <c r="AZ279" s="30"/>
      <c r="BA279" s="30"/>
      <c r="BB279" s="30"/>
      <c r="BC279" s="30"/>
      <c r="BD279" s="11"/>
      <c r="BE279" s="11"/>
      <c r="BF279" s="11"/>
      <c r="BG279" s="11"/>
      <c r="BH279" s="11"/>
      <c r="BI279" s="11"/>
      <c r="BJ279" s="11"/>
      <c r="BK279" s="11"/>
      <c r="BL279" s="11"/>
      <c r="BM279" s="11"/>
      <c r="BN279" s="11"/>
      <c r="BO279" s="11"/>
      <c r="BP279" s="11"/>
      <c r="BQ279" s="11"/>
      <c r="BR279" s="11"/>
      <c r="BS279" s="11"/>
      <c r="BT279" s="11"/>
    </row>
    <row r="280" spans="38:72" ht="18" customHeight="1">
      <c r="AL280" s="30"/>
      <c r="AM280" s="30"/>
      <c r="AN280" s="30"/>
      <c r="AO280" s="30"/>
      <c r="AP280" s="30"/>
      <c r="AQ280" s="30"/>
      <c r="AR280" s="30"/>
      <c r="AS280" s="30"/>
      <c r="AT280" s="30"/>
      <c r="AU280" s="30"/>
      <c r="AV280" s="30"/>
      <c r="AW280" s="30"/>
      <c r="AX280" s="30"/>
      <c r="AY280" s="30"/>
      <c r="AZ280" s="30"/>
      <c r="BA280" s="30"/>
      <c r="BB280" s="30"/>
      <c r="BC280" s="30"/>
      <c r="BD280" s="11"/>
      <c r="BE280" s="11"/>
      <c r="BF280" s="11"/>
      <c r="BG280" s="11"/>
      <c r="BH280" s="11"/>
      <c r="BI280" s="11"/>
      <c r="BJ280" s="11"/>
      <c r="BK280" s="11"/>
      <c r="BL280" s="11"/>
      <c r="BM280" s="11"/>
      <c r="BN280" s="11"/>
      <c r="BO280" s="11"/>
      <c r="BP280" s="11"/>
      <c r="BQ280" s="11"/>
      <c r="BR280" s="11"/>
      <c r="BS280" s="11"/>
      <c r="BT280" s="11"/>
    </row>
    <row r="281" spans="38:72" ht="18" customHeight="1">
      <c r="AL281" s="30"/>
      <c r="AM281" s="30"/>
      <c r="AN281" s="30"/>
      <c r="AO281" s="30"/>
      <c r="AP281" s="30"/>
      <c r="AQ281" s="30"/>
      <c r="AR281" s="30"/>
      <c r="AS281" s="30"/>
      <c r="AT281" s="30"/>
      <c r="AU281" s="30"/>
      <c r="AV281" s="30"/>
      <c r="AW281" s="30"/>
      <c r="AX281" s="30"/>
      <c r="AY281" s="30"/>
      <c r="AZ281" s="30"/>
      <c r="BA281" s="30"/>
      <c r="BB281" s="30"/>
      <c r="BC281" s="30"/>
      <c r="BD281" s="11"/>
      <c r="BE281" s="11"/>
      <c r="BF281" s="11"/>
      <c r="BG281" s="11"/>
      <c r="BH281" s="11"/>
      <c r="BI281" s="11"/>
      <c r="BJ281" s="11"/>
      <c r="BK281" s="11"/>
      <c r="BL281" s="11"/>
      <c r="BM281" s="11"/>
      <c r="BN281" s="11"/>
      <c r="BO281" s="11"/>
      <c r="BP281" s="11"/>
      <c r="BQ281" s="11"/>
      <c r="BR281" s="11"/>
      <c r="BS281" s="11"/>
      <c r="BT281" s="11"/>
    </row>
    <row r="282" spans="38:72" ht="18" customHeight="1">
      <c r="AL282" s="30"/>
      <c r="AM282" s="30"/>
      <c r="AN282" s="30"/>
      <c r="AO282" s="30"/>
      <c r="AP282" s="30"/>
      <c r="AQ282" s="30"/>
      <c r="AR282" s="30"/>
      <c r="AS282" s="30"/>
      <c r="AT282" s="30"/>
      <c r="AU282" s="30"/>
      <c r="AV282" s="30"/>
      <c r="AW282" s="30"/>
      <c r="AX282" s="30"/>
      <c r="AY282" s="30"/>
      <c r="AZ282" s="30"/>
      <c r="BA282" s="30"/>
      <c r="BB282" s="30"/>
      <c r="BC282" s="30"/>
      <c r="BD282" s="11"/>
      <c r="BE282" s="11"/>
      <c r="BF282" s="11"/>
      <c r="BG282" s="11"/>
      <c r="BH282" s="11"/>
      <c r="BI282" s="11"/>
      <c r="BJ282" s="11"/>
      <c r="BK282" s="11"/>
      <c r="BL282" s="11"/>
      <c r="BM282" s="11"/>
      <c r="BN282" s="11"/>
      <c r="BO282" s="11"/>
      <c r="BP282" s="11"/>
      <c r="BQ282" s="11"/>
      <c r="BR282" s="11"/>
      <c r="BS282" s="11"/>
      <c r="BT282" s="11"/>
    </row>
    <row r="283" spans="38:72" ht="18" customHeight="1">
      <c r="AL283" s="30"/>
      <c r="AM283" s="30"/>
      <c r="AN283" s="30"/>
      <c r="AO283" s="30"/>
      <c r="AP283" s="30"/>
      <c r="AQ283" s="30"/>
      <c r="AR283" s="30"/>
      <c r="AS283" s="30"/>
      <c r="AT283" s="30"/>
      <c r="AU283" s="30"/>
      <c r="AV283" s="30"/>
      <c r="AW283" s="30"/>
      <c r="AX283" s="30"/>
      <c r="AY283" s="30"/>
      <c r="AZ283" s="30"/>
      <c r="BA283" s="30"/>
      <c r="BB283" s="30"/>
      <c r="BC283" s="30"/>
      <c r="BD283" s="11"/>
      <c r="BE283" s="11"/>
      <c r="BF283" s="11"/>
      <c r="BG283" s="11"/>
      <c r="BH283" s="11"/>
      <c r="BI283" s="11"/>
      <c r="BJ283" s="11"/>
      <c r="BK283" s="11"/>
      <c r="BL283" s="11"/>
      <c r="BM283" s="11"/>
      <c r="BN283" s="11"/>
      <c r="BO283" s="11"/>
      <c r="BP283" s="11"/>
      <c r="BQ283" s="11"/>
      <c r="BR283" s="11"/>
      <c r="BS283" s="11"/>
      <c r="BT283" s="11"/>
    </row>
    <row r="284" spans="38:72" ht="18" customHeight="1">
      <c r="AL284" s="30"/>
      <c r="AM284" s="30"/>
      <c r="AN284" s="30"/>
      <c r="AO284" s="30"/>
      <c r="AP284" s="30"/>
      <c r="AQ284" s="30"/>
      <c r="AR284" s="30"/>
      <c r="AS284" s="30"/>
      <c r="AT284" s="30"/>
      <c r="AU284" s="30"/>
      <c r="AV284" s="30"/>
      <c r="AW284" s="30"/>
      <c r="AX284" s="30"/>
      <c r="AY284" s="30"/>
      <c r="AZ284" s="30"/>
      <c r="BA284" s="30"/>
      <c r="BB284" s="30"/>
      <c r="BC284" s="30"/>
      <c r="BD284" s="11"/>
      <c r="BE284" s="11"/>
      <c r="BF284" s="11"/>
      <c r="BG284" s="11"/>
      <c r="BH284" s="11"/>
      <c r="BI284" s="11"/>
      <c r="BJ284" s="11"/>
      <c r="BK284" s="11"/>
      <c r="BL284" s="11"/>
      <c r="BM284" s="11"/>
      <c r="BN284" s="11"/>
      <c r="BO284" s="11"/>
      <c r="BP284" s="11"/>
      <c r="BQ284" s="11"/>
      <c r="BR284" s="11"/>
      <c r="BS284" s="11"/>
      <c r="BT284" s="11"/>
    </row>
    <row r="285" spans="38:72" ht="18" customHeight="1">
      <c r="AL285" s="30"/>
      <c r="AM285" s="30"/>
      <c r="AN285" s="30"/>
      <c r="AO285" s="30"/>
      <c r="AP285" s="30"/>
      <c r="AQ285" s="30"/>
      <c r="AR285" s="30"/>
      <c r="AS285" s="30"/>
      <c r="AT285" s="30"/>
      <c r="AU285" s="30"/>
      <c r="AV285" s="30"/>
      <c r="AW285" s="30"/>
      <c r="AX285" s="30"/>
      <c r="AY285" s="30"/>
      <c r="AZ285" s="30"/>
      <c r="BA285" s="30"/>
      <c r="BB285" s="30"/>
      <c r="BC285" s="30"/>
      <c r="BD285" s="11"/>
      <c r="BE285" s="11"/>
      <c r="BF285" s="11"/>
      <c r="BG285" s="11"/>
      <c r="BH285" s="11"/>
      <c r="BI285" s="11"/>
      <c r="BJ285" s="11"/>
      <c r="BK285" s="11"/>
      <c r="BL285" s="11"/>
      <c r="BM285" s="11"/>
      <c r="BN285" s="11"/>
      <c r="BO285" s="11"/>
      <c r="BP285" s="11"/>
      <c r="BQ285" s="11"/>
      <c r="BR285" s="11"/>
      <c r="BS285" s="11"/>
      <c r="BT285" s="11"/>
    </row>
    <row r="286" spans="38:72" ht="18" customHeight="1">
      <c r="AL286" s="30"/>
      <c r="AM286" s="30"/>
      <c r="AN286" s="30"/>
      <c r="AO286" s="30"/>
      <c r="AP286" s="30"/>
      <c r="AQ286" s="30"/>
      <c r="AR286" s="30"/>
      <c r="AS286" s="30"/>
      <c r="AT286" s="30"/>
      <c r="AU286" s="30"/>
      <c r="AV286" s="30"/>
      <c r="AW286" s="30"/>
      <c r="AX286" s="30"/>
      <c r="AY286" s="30"/>
      <c r="AZ286" s="30"/>
      <c r="BA286" s="30"/>
      <c r="BB286" s="30"/>
      <c r="BC286" s="30"/>
      <c r="BD286" s="11"/>
      <c r="BE286" s="11"/>
      <c r="BF286" s="11"/>
      <c r="BG286" s="11"/>
      <c r="BH286" s="11"/>
      <c r="BI286" s="11"/>
      <c r="BJ286" s="11"/>
      <c r="BK286" s="11"/>
      <c r="BL286" s="11"/>
      <c r="BM286" s="11"/>
      <c r="BN286" s="11"/>
      <c r="BO286" s="11"/>
      <c r="BP286" s="11"/>
      <c r="BQ286" s="11"/>
      <c r="BR286" s="11"/>
      <c r="BS286" s="11"/>
      <c r="BT286" s="11"/>
    </row>
    <row r="287" spans="38:72" ht="18" customHeight="1">
      <c r="AL287" s="30"/>
      <c r="AM287" s="30"/>
      <c r="AN287" s="30"/>
      <c r="AO287" s="30"/>
      <c r="AP287" s="30"/>
      <c r="AQ287" s="30"/>
      <c r="AR287" s="30"/>
      <c r="AS287" s="30"/>
      <c r="AT287" s="30"/>
      <c r="AU287" s="30"/>
      <c r="AV287" s="30"/>
      <c r="AW287" s="30"/>
      <c r="AX287" s="30"/>
      <c r="AY287" s="30"/>
      <c r="AZ287" s="30"/>
      <c r="BA287" s="30"/>
      <c r="BB287" s="30"/>
      <c r="BC287" s="30"/>
      <c r="BD287" s="11"/>
      <c r="BE287" s="11"/>
      <c r="BF287" s="11"/>
      <c r="BG287" s="11"/>
      <c r="BH287" s="11"/>
      <c r="BI287" s="11"/>
      <c r="BJ287" s="11"/>
      <c r="BK287" s="11"/>
      <c r="BL287" s="11"/>
      <c r="BM287" s="11"/>
      <c r="BN287" s="11"/>
      <c r="BO287" s="11"/>
      <c r="BP287" s="11"/>
      <c r="BQ287" s="11"/>
      <c r="BR287" s="11"/>
      <c r="BS287" s="11"/>
      <c r="BT287" s="11"/>
    </row>
    <row r="288" spans="38:72" ht="18" customHeight="1">
      <c r="AL288" s="30"/>
      <c r="AM288" s="30"/>
      <c r="AN288" s="30"/>
      <c r="AO288" s="30"/>
      <c r="AP288" s="30"/>
      <c r="AQ288" s="30"/>
      <c r="AR288" s="30"/>
      <c r="AS288" s="30"/>
      <c r="AT288" s="30"/>
      <c r="AU288" s="30"/>
      <c r="AV288" s="30"/>
      <c r="AW288" s="30"/>
      <c r="AX288" s="30"/>
      <c r="AY288" s="30"/>
      <c r="AZ288" s="30"/>
      <c r="BA288" s="30"/>
      <c r="BB288" s="30"/>
      <c r="BC288" s="30"/>
      <c r="BD288" s="11"/>
      <c r="BE288" s="11"/>
      <c r="BF288" s="11"/>
      <c r="BG288" s="11"/>
      <c r="BH288" s="11"/>
      <c r="BI288" s="11"/>
      <c r="BJ288" s="11"/>
      <c r="BK288" s="11"/>
      <c r="BL288" s="11"/>
      <c r="BM288" s="11"/>
      <c r="BN288" s="11"/>
      <c r="BO288" s="11"/>
      <c r="BP288" s="11"/>
      <c r="BQ288" s="11"/>
      <c r="BR288" s="11"/>
      <c r="BS288" s="11"/>
      <c r="BT288" s="11"/>
    </row>
    <row r="289" spans="38:72" ht="18" customHeight="1">
      <c r="AL289" s="30"/>
      <c r="AM289" s="30"/>
      <c r="AN289" s="30"/>
      <c r="AO289" s="30"/>
      <c r="AP289" s="30"/>
      <c r="AQ289" s="30"/>
      <c r="AR289" s="30"/>
      <c r="AS289" s="30"/>
      <c r="AT289" s="30"/>
      <c r="AU289" s="30"/>
      <c r="AV289" s="30"/>
      <c r="AW289" s="30"/>
      <c r="AX289" s="30"/>
      <c r="AY289" s="30"/>
      <c r="AZ289" s="30"/>
      <c r="BA289" s="30"/>
      <c r="BB289" s="30"/>
      <c r="BC289" s="30"/>
      <c r="BD289" s="11"/>
      <c r="BE289" s="11"/>
      <c r="BF289" s="11"/>
      <c r="BG289" s="11"/>
      <c r="BH289" s="11"/>
      <c r="BI289" s="11"/>
      <c r="BJ289" s="11"/>
      <c r="BK289" s="11"/>
      <c r="BL289" s="11"/>
      <c r="BM289" s="11"/>
      <c r="BN289" s="11"/>
      <c r="BO289" s="11"/>
      <c r="BP289" s="11"/>
      <c r="BQ289" s="11"/>
      <c r="BR289" s="11"/>
      <c r="BS289" s="11"/>
      <c r="BT289" s="11"/>
    </row>
    <row r="290" spans="38:72" ht="18" customHeight="1">
      <c r="AL290" s="30"/>
      <c r="AM290" s="30"/>
      <c r="AN290" s="30"/>
      <c r="AO290" s="30"/>
      <c r="AP290" s="30"/>
      <c r="AQ290" s="30"/>
      <c r="AR290" s="30"/>
      <c r="AS290" s="30"/>
      <c r="AT290" s="30"/>
      <c r="AU290" s="30"/>
      <c r="AV290" s="30"/>
      <c r="AW290" s="30"/>
      <c r="AX290" s="30"/>
      <c r="AY290" s="30"/>
      <c r="AZ290" s="30"/>
      <c r="BA290" s="30"/>
      <c r="BB290" s="30"/>
      <c r="BC290" s="30"/>
      <c r="BD290" s="11"/>
      <c r="BE290" s="11"/>
      <c r="BF290" s="11"/>
      <c r="BG290" s="11"/>
      <c r="BH290" s="11"/>
      <c r="BI290" s="11"/>
      <c r="BJ290" s="11"/>
      <c r="BK290" s="11"/>
      <c r="BL290" s="11"/>
      <c r="BM290" s="11"/>
      <c r="BN290" s="11"/>
      <c r="BO290" s="11"/>
      <c r="BP290" s="11"/>
      <c r="BQ290" s="11"/>
      <c r="BR290" s="11"/>
      <c r="BS290" s="11"/>
      <c r="BT290" s="11"/>
    </row>
    <row r="291" spans="38:72" ht="18" customHeight="1">
      <c r="AL291" s="30"/>
      <c r="AM291" s="30"/>
      <c r="AN291" s="30"/>
      <c r="AO291" s="30"/>
      <c r="AP291" s="30"/>
      <c r="AQ291" s="30"/>
      <c r="AR291" s="30"/>
      <c r="AS291" s="30"/>
      <c r="AT291" s="30"/>
      <c r="AU291" s="30"/>
      <c r="AV291" s="30"/>
      <c r="AW291" s="30"/>
      <c r="AX291" s="30"/>
      <c r="AY291" s="30"/>
      <c r="AZ291" s="30"/>
      <c r="BA291" s="30"/>
      <c r="BB291" s="30"/>
      <c r="BC291" s="30"/>
      <c r="BD291" s="11"/>
      <c r="BE291" s="11"/>
      <c r="BF291" s="11"/>
      <c r="BG291" s="11"/>
      <c r="BH291" s="11"/>
      <c r="BI291" s="11"/>
      <c r="BJ291" s="11"/>
      <c r="BK291" s="11"/>
      <c r="BL291" s="11"/>
      <c r="BM291" s="11"/>
      <c r="BN291" s="11"/>
      <c r="BO291" s="11"/>
      <c r="BP291" s="11"/>
      <c r="BQ291" s="11"/>
      <c r="BR291" s="11"/>
      <c r="BS291" s="11"/>
      <c r="BT291" s="11"/>
    </row>
    <row r="292" spans="38:72" ht="18" customHeight="1">
      <c r="AL292" s="30"/>
      <c r="AM292" s="30"/>
      <c r="AN292" s="30"/>
      <c r="AO292" s="30"/>
      <c r="AP292" s="30"/>
      <c r="AQ292" s="30"/>
      <c r="AR292" s="30"/>
      <c r="AS292" s="30"/>
      <c r="AT292" s="30"/>
      <c r="AU292" s="30"/>
      <c r="AV292" s="30"/>
      <c r="AW292" s="30"/>
      <c r="AX292" s="30"/>
      <c r="AY292" s="30"/>
      <c r="AZ292" s="30"/>
      <c r="BA292" s="30"/>
      <c r="BB292" s="30"/>
      <c r="BC292" s="30"/>
      <c r="BD292" s="11"/>
      <c r="BE292" s="11"/>
      <c r="BF292" s="11"/>
      <c r="BG292" s="11"/>
      <c r="BH292" s="11"/>
      <c r="BI292" s="11"/>
      <c r="BJ292" s="11"/>
      <c r="BK292" s="11"/>
      <c r="BL292" s="11"/>
      <c r="BM292" s="11"/>
      <c r="BN292" s="11"/>
      <c r="BO292" s="11"/>
      <c r="BP292" s="11"/>
      <c r="BQ292" s="11"/>
      <c r="BR292" s="11"/>
      <c r="BS292" s="11"/>
      <c r="BT292" s="11"/>
    </row>
    <row r="293" spans="38:72" ht="18" customHeight="1">
      <c r="AL293" s="30"/>
      <c r="AM293" s="30"/>
      <c r="AN293" s="30"/>
      <c r="AO293" s="30"/>
      <c r="AP293" s="30"/>
      <c r="AQ293" s="30"/>
      <c r="AR293" s="30"/>
      <c r="AS293" s="30"/>
      <c r="AT293" s="30"/>
      <c r="AU293" s="30"/>
      <c r="AV293" s="30"/>
      <c r="AW293" s="30"/>
      <c r="AX293" s="30"/>
      <c r="AY293" s="30"/>
      <c r="AZ293" s="30"/>
      <c r="BA293" s="30"/>
      <c r="BB293" s="30"/>
      <c r="BC293" s="30"/>
      <c r="BD293" s="11"/>
      <c r="BE293" s="11"/>
      <c r="BF293" s="11"/>
      <c r="BG293" s="11"/>
      <c r="BH293" s="11"/>
      <c r="BI293" s="11"/>
      <c r="BJ293" s="11"/>
      <c r="BK293" s="11"/>
      <c r="BL293" s="11"/>
      <c r="BM293" s="11"/>
      <c r="BN293" s="11"/>
      <c r="BO293" s="11"/>
      <c r="BP293" s="11"/>
      <c r="BQ293" s="11"/>
      <c r="BR293" s="11"/>
      <c r="BS293" s="11"/>
      <c r="BT293" s="11"/>
    </row>
    <row r="294" spans="38:72" ht="18" customHeight="1">
      <c r="AL294" s="30"/>
      <c r="AM294" s="30"/>
      <c r="AN294" s="30"/>
      <c r="AO294" s="30"/>
      <c r="AP294" s="30"/>
      <c r="AQ294" s="30"/>
      <c r="AR294" s="30"/>
      <c r="AS294" s="30"/>
      <c r="AT294" s="30"/>
      <c r="AU294" s="30"/>
      <c r="AV294" s="30"/>
      <c r="AW294" s="30"/>
      <c r="AX294" s="30"/>
      <c r="AY294" s="30"/>
      <c r="AZ294" s="30"/>
      <c r="BA294" s="30"/>
      <c r="BB294" s="30"/>
      <c r="BC294" s="30"/>
      <c r="BD294" s="11"/>
      <c r="BE294" s="11"/>
      <c r="BF294" s="11"/>
      <c r="BG294" s="11"/>
      <c r="BH294" s="11"/>
      <c r="BI294" s="11"/>
      <c r="BJ294" s="11"/>
      <c r="BK294" s="11"/>
      <c r="BL294" s="11"/>
      <c r="BM294" s="11"/>
      <c r="BN294" s="11"/>
      <c r="BO294" s="11"/>
      <c r="BP294" s="11"/>
      <c r="BQ294" s="11"/>
      <c r="BR294" s="11"/>
      <c r="BS294" s="11"/>
      <c r="BT294" s="11"/>
    </row>
    <row r="295" spans="38:72" ht="18" customHeight="1">
      <c r="AL295" s="30"/>
      <c r="AM295" s="30"/>
      <c r="AN295" s="30"/>
      <c r="AO295" s="30"/>
      <c r="AP295" s="30"/>
      <c r="AQ295" s="30"/>
      <c r="AR295" s="30"/>
      <c r="AS295" s="30"/>
      <c r="AT295" s="30"/>
      <c r="AU295" s="30"/>
      <c r="AV295" s="30"/>
      <c r="AW295" s="30"/>
      <c r="AX295" s="30"/>
      <c r="AY295" s="30"/>
      <c r="AZ295" s="30"/>
      <c r="BA295" s="30"/>
      <c r="BB295" s="30"/>
      <c r="BC295" s="30"/>
      <c r="BD295" s="11"/>
      <c r="BE295" s="11"/>
      <c r="BF295" s="11"/>
      <c r="BG295" s="11"/>
      <c r="BH295" s="11"/>
      <c r="BI295" s="11"/>
      <c r="BJ295" s="11"/>
      <c r="BK295" s="11"/>
      <c r="BL295" s="11"/>
      <c r="BM295" s="11"/>
      <c r="BN295" s="11"/>
      <c r="BO295" s="11"/>
      <c r="BP295" s="11"/>
      <c r="BQ295" s="11"/>
      <c r="BR295" s="11"/>
      <c r="BS295" s="11"/>
      <c r="BT295" s="11"/>
    </row>
    <row r="296" spans="38:72" ht="18" customHeight="1">
      <c r="AL296" s="30"/>
      <c r="AM296" s="30"/>
      <c r="AN296" s="30"/>
      <c r="AO296" s="30"/>
      <c r="AP296" s="30"/>
      <c r="AQ296" s="30"/>
      <c r="AR296" s="30"/>
      <c r="AS296" s="30"/>
      <c r="AT296" s="30"/>
      <c r="AU296" s="30"/>
      <c r="AV296" s="30"/>
      <c r="AW296" s="30"/>
      <c r="AX296" s="30"/>
      <c r="AY296" s="30"/>
      <c r="AZ296" s="30"/>
      <c r="BA296" s="30"/>
      <c r="BB296" s="30"/>
      <c r="BC296" s="30"/>
      <c r="BD296" s="11"/>
      <c r="BE296" s="11"/>
      <c r="BF296" s="11"/>
      <c r="BG296" s="11"/>
      <c r="BH296" s="11"/>
      <c r="BI296" s="11"/>
      <c r="BJ296" s="11"/>
      <c r="BK296" s="11"/>
      <c r="BL296" s="11"/>
      <c r="BM296" s="11"/>
      <c r="BN296" s="11"/>
      <c r="BO296" s="11"/>
      <c r="BP296" s="11"/>
      <c r="BQ296" s="11"/>
      <c r="BR296" s="11"/>
      <c r="BS296" s="11"/>
      <c r="BT296" s="11"/>
    </row>
    <row r="297" spans="38:72" ht="18" customHeight="1">
      <c r="AL297" s="30"/>
      <c r="AM297" s="30"/>
      <c r="AN297" s="30"/>
      <c r="AO297" s="30"/>
      <c r="AP297" s="30"/>
      <c r="AQ297" s="30"/>
      <c r="AR297" s="30"/>
      <c r="AS297" s="30"/>
      <c r="AT297" s="30"/>
      <c r="AU297" s="30"/>
      <c r="AV297" s="30"/>
      <c r="AW297" s="30"/>
      <c r="AX297" s="30"/>
      <c r="AY297" s="30"/>
      <c r="AZ297" s="30"/>
      <c r="BA297" s="30"/>
      <c r="BB297" s="30"/>
      <c r="BC297" s="30"/>
      <c r="BD297" s="11"/>
      <c r="BE297" s="11"/>
      <c r="BF297" s="11"/>
      <c r="BG297" s="11"/>
      <c r="BH297" s="11"/>
      <c r="BI297" s="11"/>
      <c r="BJ297" s="11"/>
      <c r="BK297" s="11"/>
      <c r="BL297" s="11"/>
      <c r="BM297" s="11"/>
      <c r="BN297" s="11"/>
      <c r="BO297" s="11"/>
      <c r="BP297" s="11"/>
      <c r="BQ297" s="11"/>
      <c r="BR297" s="11"/>
      <c r="BS297" s="11"/>
      <c r="BT297" s="11"/>
    </row>
    <row r="298" spans="38:72" ht="18" customHeight="1">
      <c r="AL298" s="30"/>
      <c r="AM298" s="30"/>
      <c r="AN298" s="30"/>
      <c r="AO298" s="30"/>
      <c r="AP298" s="30"/>
      <c r="AQ298" s="30"/>
      <c r="AR298" s="30"/>
      <c r="AS298" s="30"/>
      <c r="AT298" s="30"/>
      <c r="AU298" s="30"/>
      <c r="AV298" s="30"/>
      <c r="AW298" s="30"/>
      <c r="AX298" s="30"/>
      <c r="AY298" s="30"/>
      <c r="AZ298" s="30"/>
      <c r="BA298" s="30"/>
      <c r="BB298" s="30"/>
      <c r="BC298" s="30"/>
      <c r="BD298" s="11"/>
      <c r="BE298" s="11"/>
      <c r="BF298" s="11"/>
      <c r="BG298" s="11"/>
      <c r="BH298" s="11"/>
      <c r="BI298" s="11"/>
      <c r="BJ298" s="11"/>
      <c r="BK298" s="11"/>
      <c r="BL298" s="11"/>
      <c r="BM298" s="11"/>
      <c r="BN298" s="11"/>
      <c r="BO298" s="11"/>
      <c r="BP298" s="11"/>
      <c r="BQ298" s="11"/>
      <c r="BR298" s="11"/>
      <c r="BS298" s="11"/>
      <c r="BT298" s="11"/>
    </row>
    <row r="299" spans="38:72" ht="18" customHeight="1">
      <c r="AL299" s="30"/>
      <c r="AM299" s="30"/>
      <c r="AN299" s="30"/>
      <c r="AO299" s="30"/>
      <c r="AP299" s="30"/>
      <c r="AQ299" s="30"/>
      <c r="AR299" s="30"/>
      <c r="AS299" s="30"/>
      <c r="AT299" s="30"/>
      <c r="AU299" s="30"/>
      <c r="AV299" s="30"/>
      <c r="AW299" s="30"/>
      <c r="AX299" s="30"/>
      <c r="AY299" s="30"/>
      <c r="AZ299" s="30"/>
      <c r="BA299" s="30"/>
      <c r="BB299" s="30"/>
      <c r="BC299" s="30"/>
      <c r="BD299" s="11"/>
      <c r="BE299" s="11"/>
      <c r="BF299" s="11"/>
      <c r="BG299" s="11"/>
      <c r="BH299" s="11"/>
      <c r="BI299" s="11"/>
      <c r="BJ299" s="11"/>
      <c r="BK299" s="11"/>
      <c r="BL299" s="11"/>
      <c r="BM299" s="11"/>
      <c r="BN299" s="11"/>
      <c r="BO299" s="11"/>
      <c r="BP299" s="11"/>
      <c r="BQ299" s="11"/>
      <c r="BR299" s="11"/>
      <c r="BS299" s="11"/>
      <c r="BT299" s="11"/>
    </row>
    <row r="300" spans="38:72" ht="18" customHeight="1">
      <c r="AL300" s="30"/>
      <c r="AM300" s="30"/>
      <c r="AN300" s="30"/>
      <c r="AO300" s="30"/>
      <c r="AP300" s="30"/>
      <c r="AQ300" s="30"/>
      <c r="AR300" s="30"/>
      <c r="AS300" s="30"/>
      <c r="AT300" s="30"/>
      <c r="AU300" s="30"/>
      <c r="AV300" s="30"/>
      <c r="AW300" s="30"/>
      <c r="AX300" s="30"/>
      <c r="AY300" s="30"/>
      <c r="AZ300" s="30"/>
      <c r="BA300" s="30"/>
      <c r="BB300" s="30"/>
      <c r="BC300" s="30"/>
      <c r="BD300" s="11"/>
      <c r="BE300" s="11"/>
      <c r="BF300" s="11"/>
      <c r="BG300" s="11"/>
      <c r="BH300" s="11"/>
      <c r="BI300" s="11"/>
      <c r="BJ300" s="11"/>
      <c r="BK300" s="11"/>
      <c r="BL300" s="11"/>
      <c r="BM300" s="11"/>
      <c r="BN300" s="11"/>
      <c r="BO300" s="11"/>
      <c r="BP300" s="11"/>
      <c r="BQ300" s="11"/>
      <c r="BR300" s="11"/>
      <c r="BS300" s="11"/>
      <c r="BT300" s="11"/>
    </row>
    <row r="301" spans="38:72" ht="18" customHeight="1">
      <c r="AL301" s="30"/>
      <c r="AM301" s="30"/>
      <c r="AN301" s="30"/>
      <c r="AO301" s="30"/>
      <c r="AP301" s="30"/>
      <c r="AQ301" s="30"/>
      <c r="AR301" s="30"/>
      <c r="AS301" s="30"/>
      <c r="AT301" s="30"/>
      <c r="AU301" s="30"/>
      <c r="AV301" s="30"/>
      <c r="AW301" s="30"/>
      <c r="AX301" s="30"/>
      <c r="AY301" s="30"/>
      <c r="AZ301" s="30"/>
      <c r="BA301" s="30"/>
      <c r="BB301" s="30"/>
      <c r="BC301" s="30"/>
      <c r="BD301" s="11"/>
      <c r="BE301" s="11"/>
      <c r="BF301" s="11"/>
      <c r="BG301" s="11"/>
      <c r="BH301" s="11"/>
      <c r="BI301" s="11"/>
      <c r="BJ301" s="11"/>
      <c r="BK301" s="11"/>
      <c r="BL301" s="11"/>
      <c r="BM301" s="11"/>
      <c r="BN301" s="11"/>
      <c r="BO301" s="11"/>
      <c r="BP301" s="11"/>
      <c r="BQ301" s="11"/>
      <c r="BR301" s="11"/>
      <c r="BS301" s="11"/>
      <c r="BT301" s="11"/>
    </row>
    <row r="302" spans="38:72" ht="18" customHeight="1">
      <c r="AL302" s="30"/>
      <c r="AM302" s="30"/>
      <c r="AN302" s="30"/>
      <c r="AO302" s="30"/>
      <c r="AP302" s="30"/>
      <c r="AQ302" s="30"/>
      <c r="AR302" s="30"/>
      <c r="AS302" s="30"/>
      <c r="AT302" s="30"/>
      <c r="AU302" s="30"/>
      <c r="AV302" s="30"/>
      <c r="AW302" s="30"/>
      <c r="AX302" s="30"/>
      <c r="AY302" s="30"/>
      <c r="AZ302" s="30"/>
      <c r="BA302" s="30"/>
      <c r="BB302" s="30"/>
      <c r="BC302" s="30"/>
      <c r="BD302" s="11"/>
      <c r="BE302" s="11"/>
      <c r="BF302" s="11"/>
      <c r="BG302" s="11"/>
      <c r="BH302" s="11"/>
      <c r="BI302" s="11"/>
      <c r="BJ302" s="11"/>
      <c r="BK302" s="11"/>
      <c r="BL302" s="11"/>
      <c r="BM302" s="11"/>
      <c r="BN302" s="11"/>
      <c r="BO302" s="11"/>
      <c r="BP302" s="11"/>
      <c r="BQ302" s="11"/>
      <c r="BR302" s="11"/>
      <c r="BS302" s="11"/>
      <c r="BT302" s="11"/>
    </row>
    <row r="303" spans="38:72" ht="18" customHeight="1">
      <c r="AL303" s="30"/>
      <c r="AM303" s="30"/>
      <c r="AN303" s="30"/>
      <c r="AO303" s="30"/>
      <c r="AP303" s="30"/>
      <c r="AQ303" s="30"/>
      <c r="AR303" s="30"/>
      <c r="AS303" s="30"/>
      <c r="AT303" s="30"/>
      <c r="AU303" s="30"/>
      <c r="AV303" s="30"/>
      <c r="AW303" s="30"/>
      <c r="AX303" s="30"/>
      <c r="AY303" s="30"/>
      <c r="AZ303" s="30"/>
      <c r="BA303" s="30"/>
      <c r="BB303" s="30"/>
      <c r="BC303" s="30"/>
      <c r="BD303" s="11"/>
      <c r="BE303" s="11"/>
      <c r="BF303" s="11"/>
      <c r="BG303" s="11"/>
      <c r="BH303" s="11"/>
      <c r="BI303" s="11"/>
      <c r="BJ303" s="11"/>
      <c r="BK303" s="11"/>
      <c r="BL303" s="11"/>
      <c r="BM303" s="11"/>
      <c r="BN303" s="11"/>
      <c r="BO303" s="11"/>
      <c r="BP303" s="11"/>
      <c r="BQ303" s="11"/>
      <c r="BR303" s="11"/>
      <c r="BS303" s="11"/>
      <c r="BT303" s="11"/>
    </row>
    <row r="304" spans="38:72" ht="18" customHeight="1">
      <c r="AL304" s="30"/>
      <c r="AM304" s="30"/>
      <c r="AN304" s="30"/>
      <c r="AO304" s="30"/>
      <c r="AP304" s="30"/>
      <c r="AQ304" s="30"/>
      <c r="AR304" s="30"/>
      <c r="AS304" s="30"/>
      <c r="AT304" s="30"/>
      <c r="AU304" s="30"/>
      <c r="AV304" s="30"/>
      <c r="AW304" s="30"/>
      <c r="AX304" s="30"/>
      <c r="AY304" s="30"/>
      <c r="AZ304" s="30"/>
      <c r="BA304" s="30"/>
      <c r="BB304" s="30"/>
      <c r="BC304" s="30"/>
      <c r="BD304" s="11"/>
      <c r="BE304" s="11"/>
      <c r="BF304" s="11"/>
      <c r="BG304" s="11"/>
      <c r="BH304" s="11"/>
      <c r="BI304" s="11"/>
      <c r="BJ304" s="11"/>
      <c r="BK304" s="11"/>
      <c r="BL304" s="11"/>
      <c r="BM304" s="11"/>
      <c r="BN304" s="11"/>
      <c r="BO304" s="11"/>
      <c r="BP304" s="11"/>
      <c r="BQ304" s="11"/>
      <c r="BR304" s="11"/>
      <c r="BS304" s="11"/>
      <c r="BT304" s="11"/>
    </row>
    <row r="305" spans="38:72" ht="18" customHeight="1">
      <c r="AL305" s="30"/>
      <c r="AM305" s="30"/>
      <c r="AN305" s="30"/>
      <c r="AO305" s="30"/>
      <c r="AP305" s="30"/>
      <c r="AQ305" s="30"/>
      <c r="AR305" s="30"/>
      <c r="AS305" s="30"/>
      <c r="AT305" s="30"/>
      <c r="AU305" s="30"/>
      <c r="AV305" s="30"/>
      <c r="AW305" s="30"/>
      <c r="AX305" s="30"/>
      <c r="AY305" s="30"/>
      <c r="AZ305" s="30"/>
      <c r="BA305" s="30"/>
      <c r="BB305" s="30"/>
      <c r="BC305" s="30"/>
      <c r="BD305" s="11"/>
      <c r="BE305" s="11"/>
      <c r="BF305" s="11"/>
      <c r="BG305" s="11"/>
      <c r="BH305" s="11"/>
      <c r="BI305" s="11"/>
      <c r="BJ305" s="11"/>
      <c r="BK305" s="11"/>
      <c r="BL305" s="11"/>
      <c r="BM305" s="11"/>
      <c r="BN305" s="11"/>
      <c r="BO305" s="11"/>
      <c r="BP305" s="11"/>
      <c r="BQ305" s="11"/>
      <c r="BR305" s="11"/>
      <c r="BS305" s="11"/>
      <c r="BT305" s="11"/>
    </row>
    <row r="306" spans="38:72" ht="18" customHeight="1">
      <c r="AL306" s="30"/>
      <c r="AM306" s="30"/>
      <c r="AN306" s="30"/>
      <c r="AO306" s="30"/>
      <c r="AP306" s="30"/>
      <c r="AQ306" s="30"/>
      <c r="AR306" s="30"/>
      <c r="AS306" s="30"/>
      <c r="AT306" s="30"/>
      <c r="AU306" s="30"/>
      <c r="AV306" s="30"/>
      <c r="AW306" s="30"/>
      <c r="AX306" s="30"/>
      <c r="AY306" s="30"/>
      <c r="AZ306" s="30"/>
      <c r="BA306" s="30"/>
      <c r="BB306" s="30"/>
      <c r="BC306" s="30"/>
      <c r="BD306" s="11"/>
      <c r="BE306" s="11"/>
      <c r="BF306" s="11"/>
      <c r="BG306" s="11"/>
      <c r="BH306" s="11"/>
      <c r="BI306" s="11"/>
      <c r="BJ306" s="11"/>
      <c r="BK306" s="11"/>
      <c r="BL306" s="11"/>
      <c r="BM306" s="11"/>
      <c r="BN306" s="11"/>
      <c r="BO306" s="11"/>
      <c r="BP306" s="11"/>
      <c r="BQ306" s="11"/>
      <c r="BR306" s="11"/>
      <c r="BS306" s="11"/>
      <c r="BT306" s="11"/>
    </row>
    <row r="307" spans="38:72" ht="18" customHeight="1">
      <c r="AL307" s="30"/>
      <c r="AM307" s="30"/>
      <c r="AN307" s="30"/>
      <c r="AO307" s="30"/>
      <c r="AP307" s="30"/>
      <c r="AQ307" s="30"/>
      <c r="AR307" s="30"/>
      <c r="AS307" s="30"/>
      <c r="AT307" s="30"/>
      <c r="AU307" s="30"/>
      <c r="AV307" s="30"/>
      <c r="AW307" s="30"/>
      <c r="AX307" s="30"/>
      <c r="AY307" s="30"/>
      <c r="AZ307" s="30"/>
      <c r="BA307" s="30"/>
      <c r="BB307" s="30"/>
      <c r="BC307" s="30"/>
      <c r="BD307" s="11"/>
      <c r="BE307" s="11"/>
      <c r="BF307" s="11"/>
      <c r="BG307" s="11"/>
      <c r="BH307" s="11"/>
      <c r="BI307" s="11"/>
      <c r="BJ307" s="11"/>
      <c r="BK307" s="11"/>
      <c r="BL307" s="11"/>
      <c r="BM307" s="11"/>
      <c r="BN307" s="11"/>
      <c r="BO307" s="11"/>
      <c r="BP307" s="11"/>
      <c r="BQ307" s="11"/>
      <c r="BR307" s="11"/>
      <c r="BS307" s="11"/>
      <c r="BT307" s="11"/>
    </row>
    <row r="308" spans="38:72" ht="18" customHeight="1">
      <c r="AL308" s="30"/>
      <c r="AM308" s="30"/>
      <c r="AN308" s="30"/>
      <c r="AO308" s="30"/>
      <c r="AP308" s="30"/>
      <c r="AQ308" s="30"/>
      <c r="AR308" s="30"/>
      <c r="AS308" s="30"/>
      <c r="AT308" s="30"/>
      <c r="AU308" s="30"/>
      <c r="AV308" s="30"/>
      <c r="AW308" s="30"/>
      <c r="AX308" s="30"/>
      <c r="AY308" s="30"/>
      <c r="AZ308" s="30"/>
      <c r="BA308" s="30"/>
      <c r="BB308" s="30"/>
      <c r="BC308" s="30"/>
      <c r="BD308" s="11"/>
      <c r="BE308" s="11"/>
      <c r="BF308" s="11"/>
      <c r="BG308" s="11"/>
      <c r="BH308" s="11"/>
      <c r="BI308" s="11"/>
      <c r="BJ308" s="11"/>
      <c r="BK308" s="11"/>
      <c r="BL308" s="11"/>
      <c r="BM308" s="11"/>
      <c r="BN308" s="11"/>
      <c r="BO308" s="11"/>
      <c r="BP308" s="11"/>
      <c r="BQ308" s="11"/>
      <c r="BR308" s="11"/>
      <c r="BS308" s="11"/>
      <c r="BT308" s="11"/>
    </row>
    <row r="309" spans="38:72" ht="18" customHeight="1">
      <c r="AL309" s="30"/>
      <c r="AM309" s="30"/>
      <c r="AN309" s="30"/>
      <c r="AO309" s="30"/>
      <c r="AP309" s="30"/>
      <c r="AQ309" s="30"/>
      <c r="AR309" s="30"/>
      <c r="AS309" s="30"/>
      <c r="AT309" s="30"/>
      <c r="AU309" s="30"/>
      <c r="AV309" s="30"/>
      <c r="AW309" s="30"/>
      <c r="AX309" s="30"/>
      <c r="AY309" s="30"/>
      <c r="AZ309" s="30"/>
      <c r="BA309" s="30"/>
      <c r="BB309" s="30"/>
      <c r="BC309" s="30"/>
      <c r="BD309" s="11"/>
      <c r="BE309" s="11"/>
      <c r="BF309" s="11"/>
      <c r="BG309" s="11"/>
      <c r="BH309" s="11"/>
      <c r="BI309" s="11"/>
      <c r="BJ309" s="11"/>
      <c r="BK309" s="11"/>
      <c r="BL309" s="11"/>
      <c r="BM309" s="11"/>
      <c r="BN309" s="11"/>
      <c r="BO309" s="11"/>
      <c r="BP309" s="11"/>
      <c r="BQ309" s="11"/>
      <c r="BR309" s="11"/>
      <c r="BS309" s="11"/>
      <c r="BT309" s="11"/>
    </row>
    <row r="310" spans="38:72" ht="18" customHeight="1">
      <c r="AL310" s="30"/>
      <c r="AM310" s="30"/>
      <c r="AN310" s="30"/>
      <c r="AO310" s="30"/>
      <c r="AP310" s="30"/>
      <c r="AQ310" s="30"/>
      <c r="AR310" s="30"/>
      <c r="AS310" s="30"/>
      <c r="AT310" s="30"/>
      <c r="AU310" s="30"/>
      <c r="AV310" s="30"/>
      <c r="AW310" s="30"/>
      <c r="AX310" s="30"/>
      <c r="AY310" s="30"/>
      <c r="AZ310" s="30"/>
      <c r="BA310" s="30"/>
      <c r="BB310" s="30"/>
      <c r="BC310" s="30"/>
      <c r="BD310" s="11"/>
      <c r="BE310" s="11"/>
      <c r="BF310" s="11"/>
      <c r="BG310" s="11"/>
      <c r="BH310" s="11"/>
      <c r="BI310" s="11"/>
      <c r="BJ310" s="11"/>
      <c r="BK310" s="11"/>
      <c r="BL310" s="11"/>
      <c r="BM310" s="11"/>
      <c r="BN310" s="11"/>
      <c r="BO310" s="11"/>
      <c r="BP310" s="11"/>
      <c r="BQ310" s="11"/>
      <c r="BR310" s="11"/>
      <c r="BS310" s="11"/>
      <c r="BT310" s="11"/>
    </row>
    <row r="311" spans="38:72" ht="18" customHeight="1">
      <c r="AL311" s="30"/>
      <c r="AM311" s="30"/>
      <c r="AN311" s="30"/>
      <c r="AO311" s="30"/>
      <c r="AP311" s="30"/>
      <c r="AQ311" s="30"/>
      <c r="AR311" s="30"/>
      <c r="AS311" s="30"/>
      <c r="AT311" s="30"/>
      <c r="AU311" s="30"/>
      <c r="AV311" s="30"/>
      <c r="AW311" s="30"/>
      <c r="AX311" s="30"/>
      <c r="AY311" s="30"/>
      <c r="AZ311" s="30"/>
      <c r="BA311" s="30"/>
      <c r="BB311" s="30"/>
      <c r="BC311" s="30"/>
      <c r="BD311" s="11"/>
      <c r="BE311" s="11"/>
      <c r="BF311" s="11"/>
      <c r="BG311" s="11"/>
      <c r="BH311" s="11"/>
      <c r="BI311" s="11"/>
      <c r="BJ311" s="11"/>
      <c r="BK311" s="11"/>
      <c r="BL311" s="11"/>
      <c r="BM311" s="11"/>
      <c r="BN311" s="11"/>
      <c r="BO311" s="11"/>
      <c r="BP311" s="11"/>
      <c r="BQ311" s="11"/>
      <c r="BR311" s="11"/>
      <c r="BS311" s="11"/>
      <c r="BT311" s="11"/>
    </row>
    <row r="312" spans="38:72" ht="18" customHeight="1">
      <c r="AL312" s="30"/>
      <c r="AM312" s="30"/>
      <c r="AN312" s="30"/>
      <c r="AO312" s="30"/>
      <c r="AP312" s="30"/>
      <c r="AQ312" s="30"/>
      <c r="AR312" s="30"/>
      <c r="AS312" s="30"/>
      <c r="AT312" s="30"/>
      <c r="AU312" s="30"/>
      <c r="AV312" s="30"/>
      <c r="AW312" s="30"/>
      <c r="AX312" s="30"/>
      <c r="AY312" s="30"/>
      <c r="AZ312" s="30"/>
      <c r="BA312" s="30"/>
      <c r="BB312" s="30"/>
      <c r="BC312" s="30"/>
      <c r="BD312" s="11"/>
      <c r="BE312" s="11"/>
      <c r="BF312" s="11"/>
      <c r="BG312" s="11"/>
      <c r="BH312" s="11"/>
      <c r="BI312" s="11"/>
      <c r="BJ312" s="11"/>
      <c r="BK312" s="11"/>
      <c r="BL312" s="11"/>
      <c r="BM312" s="11"/>
      <c r="BN312" s="11"/>
      <c r="BO312" s="11"/>
      <c r="BP312" s="11"/>
      <c r="BQ312" s="11"/>
      <c r="BR312" s="11"/>
      <c r="BS312" s="11"/>
      <c r="BT312" s="11"/>
    </row>
    <row r="313" spans="38:72" ht="18" customHeight="1">
      <c r="AL313" s="30"/>
      <c r="AM313" s="30"/>
      <c r="AN313" s="30"/>
      <c r="AO313" s="30"/>
      <c r="AP313" s="30"/>
      <c r="AQ313" s="30"/>
      <c r="AR313" s="30"/>
      <c r="AS313" s="30"/>
      <c r="AT313" s="30"/>
      <c r="AU313" s="30"/>
      <c r="AV313" s="30"/>
      <c r="AW313" s="30"/>
      <c r="AX313" s="30"/>
      <c r="AY313" s="30"/>
      <c r="AZ313" s="30"/>
      <c r="BA313" s="30"/>
      <c r="BB313" s="30"/>
      <c r="BC313" s="30"/>
      <c r="BD313" s="11"/>
      <c r="BE313" s="11"/>
      <c r="BF313" s="11"/>
      <c r="BG313" s="11"/>
      <c r="BH313" s="11"/>
      <c r="BI313" s="11"/>
      <c r="BJ313" s="11"/>
      <c r="BK313" s="11"/>
      <c r="BL313" s="11"/>
      <c r="BM313" s="11"/>
      <c r="BN313" s="11"/>
      <c r="BO313" s="11"/>
      <c r="BP313" s="11"/>
      <c r="BQ313" s="11"/>
      <c r="BR313" s="11"/>
      <c r="BS313" s="11"/>
      <c r="BT313" s="11"/>
    </row>
    <row r="314" spans="38:72" ht="18" customHeight="1">
      <c r="AL314" s="30"/>
      <c r="AM314" s="30"/>
      <c r="AN314" s="30"/>
      <c r="AO314" s="30"/>
      <c r="AP314" s="30"/>
      <c r="AQ314" s="30"/>
      <c r="AR314" s="30"/>
      <c r="AS314" s="30"/>
      <c r="AT314" s="30"/>
      <c r="AU314" s="30"/>
      <c r="AV314" s="30"/>
      <c r="AW314" s="30"/>
      <c r="AX314" s="30"/>
      <c r="AY314" s="30"/>
      <c r="AZ314" s="30"/>
      <c r="BA314" s="30"/>
      <c r="BB314" s="30"/>
      <c r="BC314" s="30"/>
      <c r="BD314" s="11"/>
      <c r="BE314" s="11"/>
      <c r="BF314" s="11"/>
      <c r="BG314" s="11"/>
      <c r="BH314" s="11"/>
      <c r="BI314" s="11"/>
      <c r="BJ314" s="11"/>
      <c r="BK314" s="11"/>
      <c r="BL314" s="11"/>
      <c r="BM314" s="11"/>
      <c r="BN314" s="11"/>
      <c r="BO314" s="11"/>
      <c r="BP314" s="11"/>
      <c r="BQ314" s="11"/>
      <c r="BR314" s="11"/>
      <c r="BS314" s="11"/>
      <c r="BT314" s="11"/>
    </row>
    <row r="315" spans="38:72" ht="18" customHeight="1">
      <c r="AL315" s="30"/>
      <c r="AM315" s="30"/>
      <c r="AN315" s="30"/>
      <c r="AO315" s="30"/>
      <c r="AP315" s="30"/>
      <c r="AQ315" s="30"/>
      <c r="AR315" s="30"/>
      <c r="AS315" s="30"/>
      <c r="AT315" s="30"/>
      <c r="AU315" s="30"/>
      <c r="AV315" s="30"/>
      <c r="AW315" s="30"/>
      <c r="AX315" s="30"/>
      <c r="AY315" s="30"/>
      <c r="AZ315" s="30"/>
      <c r="BA315" s="30"/>
      <c r="BB315" s="30"/>
      <c r="BC315" s="30"/>
      <c r="BD315" s="11"/>
      <c r="BE315" s="11"/>
      <c r="BF315" s="11"/>
      <c r="BG315" s="11"/>
      <c r="BH315" s="11"/>
      <c r="BI315" s="11"/>
      <c r="BJ315" s="11"/>
      <c r="BK315" s="11"/>
      <c r="BL315" s="11"/>
      <c r="BM315" s="11"/>
      <c r="BN315" s="11"/>
      <c r="BO315" s="11"/>
      <c r="BP315" s="11"/>
      <c r="BQ315" s="11"/>
      <c r="BR315" s="11"/>
      <c r="BS315" s="11"/>
      <c r="BT315" s="11"/>
    </row>
    <row r="316" spans="38:72" ht="18" customHeight="1">
      <c r="AL316" s="30"/>
      <c r="AM316" s="30"/>
      <c r="AN316" s="30"/>
      <c r="AO316" s="30"/>
      <c r="AP316" s="30"/>
      <c r="AQ316" s="30"/>
      <c r="AR316" s="30"/>
      <c r="AS316" s="30"/>
      <c r="AT316" s="30"/>
      <c r="AU316" s="30"/>
      <c r="AV316" s="30"/>
      <c r="AW316" s="30"/>
      <c r="AX316" s="30"/>
      <c r="AY316" s="30"/>
      <c r="AZ316" s="30"/>
      <c r="BA316" s="30"/>
      <c r="BB316" s="30"/>
      <c r="BC316" s="30"/>
      <c r="BD316" s="11"/>
      <c r="BE316" s="11"/>
      <c r="BF316" s="11"/>
      <c r="BG316" s="11"/>
      <c r="BH316" s="11"/>
      <c r="BI316" s="11"/>
      <c r="BJ316" s="11"/>
      <c r="BK316" s="11"/>
      <c r="BL316" s="11"/>
      <c r="BM316" s="11"/>
      <c r="BN316" s="11"/>
      <c r="BO316" s="11"/>
      <c r="BP316" s="11"/>
      <c r="BQ316" s="11"/>
      <c r="BR316" s="11"/>
      <c r="BS316" s="11"/>
      <c r="BT316" s="11"/>
    </row>
    <row r="317" spans="38:72" ht="18" customHeight="1">
      <c r="AL317" s="30"/>
      <c r="AM317" s="30"/>
      <c r="AN317" s="30"/>
      <c r="AO317" s="30"/>
      <c r="AP317" s="30"/>
      <c r="AQ317" s="30"/>
      <c r="AR317" s="30"/>
      <c r="AS317" s="30"/>
      <c r="AT317" s="30"/>
      <c r="AU317" s="30"/>
      <c r="AV317" s="30"/>
      <c r="AW317" s="30"/>
      <c r="AX317" s="30"/>
      <c r="AY317" s="30"/>
      <c r="AZ317" s="30"/>
      <c r="BA317" s="30"/>
      <c r="BB317" s="30"/>
      <c r="BC317" s="30"/>
      <c r="BD317" s="11"/>
      <c r="BE317" s="11"/>
      <c r="BF317" s="11"/>
      <c r="BG317" s="11"/>
      <c r="BH317" s="11"/>
      <c r="BI317" s="11"/>
      <c r="BJ317" s="11"/>
      <c r="BK317" s="11"/>
      <c r="BL317" s="11"/>
      <c r="BM317" s="11"/>
      <c r="BN317" s="11"/>
      <c r="BO317" s="11"/>
      <c r="BP317" s="11"/>
      <c r="BQ317" s="11"/>
      <c r="BR317" s="11"/>
      <c r="BS317" s="11"/>
      <c r="BT317" s="11"/>
    </row>
    <row r="318" spans="38:72" ht="18" customHeight="1">
      <c r="AL318" s="30"/>
      <c r="AM318" s="30"/>
      <c r="AN318" s="30"/>
      <c r="AO318" s="30"/>
      <c r="AP318" s="30"/>
      <c r="AQ318" s="30"/>
      <c r="AR318" s="30"/>
      <c r="AS318" s="30"/>
      <c r="AT318" s="30"/>
      <c r="AU318" s="30"/>
      <c r="AV318" s="30"/>
      <c r="AW318" s="30"/>
      <c r="AX318" s="30"/>
      <c r="AY318" s="30"/>
      <c r="AZ318" s="30"/>
      <c r="BA318" s="30"/>
      <c r="BB318" s="30"/>
      <c r="BC318" s="30"/>
      <c r="BD318" s="11"/>
      <c r="BE318" s="11"/>
      <c r="BF318" s="11"/>
      <c r="BG318" s="11"/>
      <c r="BH318" s="11"/>
      <c r="BI318" s="11"/>
      <c r="BJ318" s="11"/>
      <c r="BK318" s="11"/>
      <c r="BL318" s="11"/>
      <c r="BM318" s="11"/>
      <c r="BN318" s="11"/>
      <c r="BO318" s="11"/>
      <c r="BP318" s="11"/>
      <c r="BQ318" s="11"/>
      <c r="BR318" s="11"/>
      <c r="BS318" s="11"/>
      <c r="BT318" s="11"/>
    </row>
    <row r="319" spans="38:72" ht="18" customHeight="1">
      <c r="AL319" s="30"/>
      <c r="AM319" s="30"/>
      <c r="AN319" s="30"/>
      <c r="AO319" s="30"/>
      <c r="AP319" s="30"/>
      <c r="AQ319" s="30"/>
      <c r="AR319" s="30"/>
      <c r="AS319" s="30"/>
      <c r="AT319" s="30"/>
      <c r="AU319" s="30"/>
      <c r="AV319" s="30"/>
      <c r="AW319" s="30"/>
      <c r="AX319" s="30"/>
      <c r="AY319" s="30"/>
      <c r="AZ319" s="30"/>
      <c r="BA319" s="30"/>
      <c r="BB319" s="30"/>
      <c r="BC319" s="30"/>
      <c r="BD319" s="11"/>
      <c r="BE319" s="11"/>
      <c r="BF319" s="11"/>
      <c r="BG319" s="11"/>
      <c r="BH319" s="11"/>
      <c r="BI319" s="11"/>
      <c r="BJ319" s="11"/>
      <c r="BK319" s="11"/>
      <c r="BL319" s="11"/>
      <c r="BM319" s="11"/>
      <c r="BN319" s="11"/>
      <c r="BO319" s="11"/>
      <c r="BP319" s="11"/>
      <c r="BQ319" s="11"/>
      <c r="BR319" s="11"/>
      <c r="BS319" s="11"/>
      <c r="BT319" s="11"/>
    </row>
    <row r="320" spans="38:72" ht="18" customHeight="1">
      <c r="AL320" s="30"/>
      <c r="AM320" s="30"/>
      <c r="AN320" s="30"/>
      <c r="AO320" s="30"/>
      <c r="AP320" s="30"/>
      <c r="AQ320" s="30"/>
      <c r="AR320" s="30"/>
      <c r="AS320" s="30"/>
      <c r="AT320" s="30"/>
      <c r="AU320" s="30"/>
      <c r="AV320" s="30"/>
      <c r="AW320" s="30"/>
      <c r="AX320" s="30"/>
      <c r="AY320" s="30"/>
      <c r="AZ320" s="30"/>
      <c r="BA320" s="30"/>
      <c r="BB320" s="30"/>
      <c r="BC320" s="30"/>
      <c r="BD320" s="11"/>
      <c r="BE320" s="11"/>
      <c r="BF320" s="11"/>
      <c r="BG320" s="11"/>
      <c r="BH320" s="11"/>
      <c r="BI320" s="11"/>
      <c r="BJ320" s="11"/>
      <c r="BK320" s="11"/>
      <c r="BL320" s="11"/>
      <c r="BM320" s="11"/>
      <c r="BN320" s="11"/>
      <c r="BO320" s="11"/>
      <c r="BP320" s="11"/>
      <c r="BQ320" s="11"/>
      <c r="BR320" s="11"/>
      <c r="BS320" s="11"/>
      <c r="BT320" s="11"/>
    </row>
    <row r="321" spans="38:72" ht="18" customHeight="1">
      <c r="AL321" s="30"/>
      <c r="AM321" s="30"/>
      <c r="AN321" s="30"/>
      <c r="AO321" s="30"/>
      <c r="AP321" s="30"/>
      <c r="AQ321" s="30"/>
      <c r="AR321" s="30"/>
      <c r="AS321" s="30"/>
      <c r="AT321" s="30"/>
      <c r="AU321" s="30"/>
      <c r="AV321" s="30"/>
      <c r="AW321" s="30"/>
      <c r="AX321" s="30"/>
      <c r="AY321" s="30"/>
      <c r="AZ321" s="30"/>
      <c r="BA321" s="30"/>
      <c r="BB321" s="30"/>
      <c r="BC321" s="30"/>
      <c r="BD321" s="11"/>
      <c r="BE321" s="11"/>
      <c r="BF321" s="11"/>
      <c r="BG321" s="11"/>
      <c r="BH321" s="11"/>
      <c r="BI321" s="11"/>
      <c r="BJ321" s="11"/>
      <c r="BK321" s="11"/>
      <c r="BL321" s="11"/>
      <c r="BM321" s="11"/>
      <c r="BN321" s="11"/>
      <c r="BO321" s="11"/>
      <c r="BP321" s="11"/>
      <c r="BQ321" s="11"/>
      <c r="BR321" s="11"/>
      <c r="BS321" s="11"/>
      <c r="BT321" s="11"/>
    </row>
    <row r="322" spans="38:72" ht="18" customHeight="1">
      <c r="AL322" s="30"/>
      <c r="AM322" s="30"/>
      <c r="AN322" s="30"/>
      <c r="AO322" s="30"/>
      <c r="AP322" s="30"/>
      <c r="AQ322" s="30"/>
      <c r="AR322" s="30"/>
      <c r="AS322" s="30"/>
      <c r="AT322" s="30"/>
      <c r="AU322" s="30"/>
      <c r="AV322" s="30"/>
      <c r="AW322" s="30"/>
      <c r="AX322" s="30"/>
      <c r="AY322" s="30"/>
      <c r="AZ322" s="30"/>
      <c r="BA322" s="30"/>
      <c r="BB322" s="30"/>
      <c r="BC322" s="30"/>
      <c r="BD322" s="11"/>
      <c r="BE322" s="11"/>
      <c r="BF322" s="11"/>
      <c r="BG322" s="11"/>
      <c r="BH322" s="11"/>
      <c r="BI322" s="11"/>
      <c r="BJ322" s="11"/>
      <c r="BK322" s="11"/>
      <c r="BL322" s="11"/>
      <c r="BM322" s="11"/>
      <c r="BN322" s="11"/>
      <c r="BO322" s="11"/>
      <c r="BP322" s="11"/>
      <c r="BQ322" s="11"/>
      <c r="BR322" s="11"/>
      <c r="BS322" s="11"/>
      <c r="BT322" s="11"/>
    </row>
    <row r="323" spans="38:72" ht="18" customHeight="1">
      <c r="AL323" s="30"/>
      <c r="AM323" s="30"/>
      <c r="AN323" s="30"/>
      <c r="AO323" s="30"/>
      <c r="AP323" s="30"/>
      <c r="AQ323" s="30"/>
      <c r="AR323" s="30"/>
      <c r="AS323" s="30"/>
      <c r="AT323" s="30"/>
      <c r="AU323" s="30"/>
      <c r="AV323" s="30"/>
      <c r="AW323" s="30"/>
      <c r="AX323" s="30"/>
      <c r="AY323" s="30"/>
      <c r="AZ323" s="30"/>
      <c r="BA323" s="30"/>
      <c r="BB323" s="30"/>
      <c r="BC323" s="30"/>
      <c r="BD323" s="11"/>
      <c r="BE323" s="11"/>
      <c r="BF323" s="11"/>
      <c r="BG323" s="11"/>
      <c r="BH323" s="11"/>
      <c r="BI323" s="11"/>
      <c r="BJ323" s="11"/>
      <c r="BK323" s="11"/>
      <c r="BL323" s="11"/>
      <c r="BM323" s="11"/>
      <c r="BN323" s="11"/>
      <c r="BO323" s="11"/>
      <c r="BP323" s="11"/>
      <c r="BQ323" s="11"/>
      <c r="BR323" s="11"/>
      <c r="BS323" s="11"/>
      <c r="BT323" s="11"/>
    </row>
    <row r="324" spans="38:72" ht="18" customHeight="1">
      <c r="AL324" s="30"/>
      <c r="AM324" s="30"/>
      <c r="AN324" s="30"/>
      <c r="AO324" s="30"/>
      <c r="AP324" s="30"/>
      <c r="AQ324" s="30"/>
      <c r="AR324" s="30"/>
      <c r="AS324" s="30"/>
      <c r="AT324" s="30"/>
      <c r="AU324" s="30"/>
      <c r="AV324" s="30"/>
      <c r="AW324" s="30"/>
      <c r="AX324" s="30"/>
      <c r="AY324" s="30"/>
      <c r="AZ324" s="30"/>
      <c r="BA324" s="30"/>
      <c r="BB324" s="30"/>
      <c r="BC324" s="30"/>
      <c r="BD324" s="11"/>
      <c r="BE324" s="11"/>
      <c r="BF324" s="11"/>
      <c r="BG324" s="11"/>
      <c r="BH324" s="11"/>
      <c r="BI324" s="11"/>
      <c r="BJ324" s="11"/>
      <c r="BK324" s="11"/>
      <c r="BL324" s="11"/>
      <c r="BM324" s="11"/>
      <c r="BN324" s="11"/>
      <c r="BO324" s="11"/>
      <c r="BP324" s="11"/>
      <c r="BQ324" s="11"/>
      <c r="BR324" s="11"/>
      <c r="BS324" s="11"/>
      <c r="BT324" s="11"/>
    </row>
    <row r="325" spans="38:72" ht="18" customHeight="1">
      <c r="AL325" s="30"/>
      <c r="AM325" s="30"/>
      <c r="AN325" s="30"/>
      <c r="AO325" s="30"/>
      <c r="AP325" s="30"/>
      <c r="AQ325" s="30"/>
      <c r="AR325" s="30"/>
      <c r="AS325" s="30"/>
      <c r="AT325" s="30"/>
      <c r="AU325" s="30"/>
      <c r="AV325" s="30"/>
      <c r="AW325" s="30"/>
      <c r="AX325" s="30"/>
      <c r="AY325" s="30"/>
      <c r="AZ325" s="30"/>
      <c r="BA325" s="30"/>
      <c r="BB325" s="30"/>
      <c r="BC325" s="30"/>
      <c r="BD325" s="11"/>
      <c r="BE325" s="11"/>
      <c r="BF325" s="11"/>
      <c r="BG325" s="11"/>
      <c r="BH325" s="11"/>
      <c r="BI325" s="11"/>
      <c r="BJ325" s="11"/>
      <c r="BK325" s="11"/>
      <c r="BL325" s="11"/>
      <c r="BM325" s="11"/>
      <c r="BN325" s="11"/>
      <c r="BO325" s="11"/>
      <c r="BP325" s="11"/>
      <c r="BQ325" s="11"/>
      <c r="BR325" s="11"/>
      <c r="BS325" s="11"/>
      <c r="BT325" s="11"/>
    </row>
    <row r="326" spans="38:72" ht="18" customHeight="1">
      <c r="AL326" s="30"/>
      <c r="AM326" s="30"/>
      <c r="AN326" s="30"/>
      <c r="AO326" s="30"/>
      <c r="AP326" s="30"/>
      <c r="AQ326" s="30"/>
      <c r="AR326" s="30"/>
      <c r="AS326" s="30"/>
      <c r="AT326" s="30"/>
      <c r="AU326" s="30"/>
      <c r="AV326" s="30"/>
      <c r="AW326" s="30"/>
      <c r="AX326" s="30"/>
      <c r="AY326" s="30"/>
      <c r="AZ326" s="30"/>
      <c r="BA326" s="30"/>
      <c r="BB326" s="30"/>
      <c r="BC326" s="30"/>
      <c r="BD326" s="11"/>
      <c r="BE326" s="11"/>
      <c r="BF326" s="11"/>
      <c r="BG326" s="11"/>
      <c r="BH326" s="11"/>
      <c r="BI326" s="11"/>
      <c r="BJ326" s="11"/>
      <c r="BK326" s="11"/>
      <c r="BL326" s="11"/>
      <c r="BM326" s="11"/>
      <c r="BN326" s="11"/>
      <c r="BO326" s="11"/>
      <c r="BP326" s="11"/>
      <c r="BQ326" s="11"/>
      <c r="BR326" s="11"/>
      <c r="BS326" s="11"/>
      <c r="BT326" s="11"/>
    </row>
    <row r="327" spans="38:72" ht="18" customHeight="1">
      <c r="AL327" s="30"/>
      <c r="AM327" s="30"/>
      <c r="AN327" s="30"/>
      <c r="AO327" s="30"/>
      <c r="AP327" s="30"/>
      <c r="AQ327" s="30"/>
      <c r="AR327" s="30"/>
      <c r="AS327" s="30"/>
      <c r="AT327" s="30"/>
      <c r="AU327" s="30"/>
      <c r="AV327" s="30"/>
      <c r="AW327" s="30"/>
      <c r="AX327" s="30"/>
      <c r="AY327" s="30"/>
      <c r="AZ327" s="30"/>
      <c r="BA327" s="30"/>
      <c r="BB327" s="30"/>
      <c r="BC327" s="30"/>
      <c r="BD327" s="11"/>
      <c r="BE327" s="11"/>
      <c r="BF327" s="11"/>
      <c r="BG327" s="11"/>
      <c r="BH327" s="11"/>
      <c r="BI327" s="11"/>
      <c r="BJ327" s="11"/>
      <c r="BK327" s="11"/>
      <c r="BL327" s="11"/>
      <c r="BM327" s="11"/>
      <c r="BN327" s="11"/>
      <c r="BO327" s="11"/>
      <c r="BP327" s="11"/>
      <c r="BQ327" s="11"/>
      <c r="BR327" s="11"/>
      <c r="BS327" s="11"/>
      <c r="BT327" s="11"/>
    </row>
    <row r="328" spans="38:72" ht="18" customHeight="1">
      <c r="AL328" s="30"/>
      <c r="AM328" s="30"/>
      <c r="AN328" s="30"/>
      <c r="AO328" s="30"/>
      <c r="AP328" s="30"/>
      <c r="AQ328" s="30"/>
      <c r="AR328" s="30"/>
      <c r="AS328" s="30"/>
      <c r="AT328" s="30"/>
      <c r="AU328" s="30"/>
      <c r="AV328" s="30"/>
      <c r="AW328" s="30"/>
      <c r="AX328" s="30"/>
      <c r="AY328" s="30"/>
      <c r="AZ328" s="30"/>
      <c r="BA328" s="30"/>
      <c r="BB328" s="30"/>
      <c r="BC328" s="30"/>
      <c r="BD328" s="11"/>
      <c r="BE328" s="11"/>
      <c r="BF328" s="11"/>
      <c r="BG328" s="11"/>
      <c r="BH328" s="11"/>
      <c r="BI328" s="11"/>
      <c r="BJ328" s="11"/>
      <c r="BK328" s="11"/>
      <c r="BL328" s="11"/>
      <c r="BM328" s="11"/>
      <c r="BN328" s="11"/>
      <c r="BO328" s="11"/>
      <c r="BP328" s="11"/>
      <c r="BQ328" s="11"/>
      <c r="BR328" s="11"/>
      <c r="BS328" s="11"/>
      <c r="BT328" s="11"/>
    </row>
    <row r="329" spans="38:72" ht="18" customHeight="1">
      <c r="AL329" s="30"/>
      <c r="AM329" s="30"/>
      <c r="AN329" s="30"/>
      <c r="AO329" s="30"/>
      <c r="AP329" s="30"/>
      <c r="AQ329" s="30"/>
      <c r="AR329" s="30"/>
      <c r="AS329" s="30"/>
      <c r="AT329" s="30"/>
      <c r="AU329" s="30"/>
      <c r="AV329" s="30"/>
      <c r="AW329" s="30"/>
      <c r="AX329" s="30"/>
      <c r="AY329" s="30"/>
      <c r="AZ329" s="30"/>
      <c r="BA329" s="30"/>
      <c r="BB329" s="30"/>
      <c r="BC329" s="30"/>
      <c r="BD329" s="11"/>
      <c r="BE329" s="11"/>
      <c r="BF329" s="11"/>
      <c r="BG329" s="11"/>
      <c r="BH329" s="11"/>
      <c r="BI329" s="11"/>
      <c r="BJ329" s="11"/>
      <c r="BK329" s="11"/>
      <c r="BL329" s="11"/>
      <c r="BM329" s="11"/>
      <c r="BN329" s="11"/>
      <c r="BO329" s="11"/>
      <c r="BP329" s="11"/>
      <c r="BQ329" s="11"/>
      <c r="BR329" s="11"/>
      <c r="BS329" s="11"/>
      <c r="BT329" s="11"/>
    </row>
    <row r="330" spans="38:72" ht="18" customHeight="1">
      <c r="AL330" s="30"/>
      <c r="AM330" s="30"/>
      <c r="AN330" s="30"/>
      <c r="AO330" s="30"/>
      <c r="AP330" s="30"/>
      <c r="AQ330" s="30"/>
      <c r="AR330" s="30"/>
      <c r="AS330" s="30"/>
      <c r="AT330" s="30"/>
      <c r="AU330" s="30"/>
      <c r="AV330" s="30"/>
      <c r="AW330" s="30"/>
      <c r="AX330" s="30"/>
      <c r="AY330" s="30"/>
      <c r="AZ330" s="30"/>
      <c r="BA330" s="30"/>
      <c r="BB330" s="30"/>
      <c r="BC330" s="30"/>
      <c r="BD330" s="11"/>
      <c r="BE330" s="11"/>
      <c r="BF330" s="11"/>
      <c r="BG330" s="11"/>
      <c r="BH330" s="11"/>
      <c r="BI330" s="11"/>
      <c r="BJ330" s="11"/>
      <c r="BK330" s="11"/>
      <c r="BL330" s="11"/>
      <c r="BM330" s="11"/>
      <c r="BN330" s="11"/>
      <c r="BO330" s="11"/>
      <c r="BP330" s="11"/>
      <c r="BQ330" s="11"/>
      <c r="BR330" s="11"/>
      <c r="BS330" s="11"/>
      <c r="BT330" s="11"/>
    </row>
    <row r="331" spans="38:72" ht="18" customHeight="1">
      <c r="AL331" s="30"/>
      <c r="AM331" s="30"/>
      <c r="AN331" s="30"/>
      <c r="AO331" s="30"/>
      <c r="AP331" s="30"/>
      <c r="AQ331" s="30"/>
      <c r="AR331" s="30"/>
      <c r="AS331" s="30"/>
      <c r="AT331" s="30"/>
      <c r="AU331" s="30"/>
      <c r="AV331" s="30"/>
      <c r="AW331" s="30"/>
      <c r="AX331" s="30"/>
      <c r="AY331" s="30"/>
      <c r="AZ331" s="30"/>
      <c r="BA331" s="30"/>
      <c r="BB331" s="30"/>
      <c r="BC331" s="30"/>
      <c r="BD331" s="11"/>
      <c r="BE331" s="11"/>
      <c r="BF331" s="11"/>
      <c r="BG331" s="11"/>
      <c r="BH331" s="11"/>
      <c r="BI331" s="11"/>
      <c r="BJ331" s="11"/>
      <c r="BK331" s="11"/>
      <c r="BL331" s="11"/>
      <c r="BM331" s="11"/>
      <c r="BN331" s="11"/>
      <c r="BO331" s="11"/>
      <c r="BP331" s="11"/>
      <c r="BQ331" s="11"/>
      <c r="BR331" s="11"/>
      <c r="BS331" s="11"/>
      <c r="BT331" s="11"/>
    </row>
    <row r="332" spans="38:72" ht="18" customHeight="1">
      <c r="AL332" s="30"/>
      <c r="AM332" s="30"/>
      <c r="AN332" s="30"/>
      <c r="AO332" s="30"/>
      <c r="AP332" s="30"/>
      <c r="AQ332" s="30"/>
      <c r="AR332" s="30"/>
      <c r="AS332" s="30"/>
      <c r="AT332" s="30"/>
      <c r="AU332" s="30"/>
      <c r="AV332" s="30"/>
      <c r="AW332" s="30"/>
      <c r="AX332" s="30"/>
      <c r="AY332" s="30"/>
      <c r="AZ332" s="30"/>
      <c r="BA332" s="30"/>
      <c r="BB332" s="30"/>
      <c r="BC332" s="30"/>
      <c r="BD332" s="11"/>
      <c r="BE332" s="11"/>
      <c r="BF332" s="11"/>
      <c r="BG332" s="11"/>
      <c r="BH332" s="11"/>
      <c r="BI332" s="11"/>
      <c r="BJ332" s="11"/>
      <c r="BK332" s="11"/>
      <c r="BL332" s="11"/>
      <c r="BM332" s="11"/>
      <c r="BN332" s="11"/>
      <c r="BO332" s="11"/>
      <c r="BP332" s="11"/>
      <c r="BQ332" s="11"/>
      <c r="BR332" s="11"/>
      <c r="BS332" s="11"/>
      <c r="BT332" s="11"/>
    </row>
    <row r="333" spans="38:72" ht="18" customHeight="1">
      <c r="AL333" s="30"/>
      <c r="AM333" s="30"/>
      <c r="AN333" s="30"/>
      <c r="AO333" s="30"/>
      <c r="AP333" s="30"/>
      <c r="AQ333" s="30"/>
      <c r="AR333" s="30"/>
      <c r="AS333" s="30"/>
      <c r="AT333" s="30"/>
      <c r="AU333" s="30"/>
      <c r="AV333" s="30"/>
      <c r="AW333" s="30"/>
      <c r="AX333" s="30"/>
      <c r="AY333" s="30"/>
      <c r="AZ333" s="30"/>
      <c r="BA333" s="30"/>
      <c r="BB333" s="30"/>
      <c r="BC333" s="30"/>
      <c r="BD333" s="11"/>
      <c r="BE333" s="11"/>
      <c r="BF333" s="11"/>
      <c r="BG333" s="11"/>
      <c r="BH333" s="11"/>
      <c r="BI333" s="11"/>
      <c r="BJ333" s="11"/>
      <c r="BK333" s="11"/>
      <c r="BL333" s="11"/>
      <c r="BM333" s="11"/>
      <c r="BN333" s="11"/>
      <c r="BO333" s="11"/>
      <c r="BP333" s="11"/>
      <c r="BQ333" s="11"/>
      <c r="BR333" s="11"/>
      <c r="BS333" s="11"/>
      <c r="BT333" s="11"/>
    </row>
    <row r="334" spans="38:72" ht="18" customHeight="1">
      <c r="AL334" s="30"/>
      <c r="AM334" s="30"/>
      <c r="AN334" s="30"/>
      <c r="AO334" s="30"/>
      <c r="AP334" s="30"/>
      <c r="AQ334" s="30"/>
      <c r="AR334" s="30"/>
      <c r="AS334" s="30"/>
      <c r="AT334" s="30"/>
      <c r="AU334" s="30"/>
      <c r="AV334" s="30"/>
      <c r="AW334" s="30"/>
      <c r="AX334" s="30"/>
      <c r="AY334" s="30"/>
      <c r="AZ334" s="30"/>
      <c r="BA334" s="30"/>
      <c r="BB334" s="30"/>
      <c r="BC334" s="30"/>
      <c r="BD334" s="11"/>
      <c r="BE334" s="11"/>
      <c r="BF334" s="11"/>
      <c r="BG334" s="11"/>
      <c r="BH334" s="11"/>
      <c r="BI334" s="11"/>
      <c r="BJ334" s="11"/>
      <c r="BK334" s="11"/>
      <c r="BL334" s="11"/>
      <c r="BM334" s="11"/>
      <c r="BN334" s="11"/>
      <c r="BO334" s="11"/>
      <c r="BP334" s="11"/>
      <c r="BQ334" s="11"/>
      <c r="BR334" s="11"/>
      <c r="BS334" s="11"/>
      <c r="BT334" s="11"/>
    </row>
    <row r="335" spans="38:72" ht="18" customHeight="1">
      <c r="AL335" s="30"/>
      <c r="AM335" s="30"/>
      <c r="AN335" s="30"/>
      <c r="AO335" s="30"/>
      <c r="AP335" s="30"/>
      <c r="AQ335" s="30"/>
      <c r="AR335" s="30"/>
      <c r="AS335" s="30"/>
      <c r="AT335" s="30"/>
      <c r="AU335" s="30"/>
      <c r="AV335" s="30"/>
      <c r="AW335" s="30"/>
      <c r="AX335" s="30"/>
      <c r="AY335" s="30"/>
      <c r="AZ335" s="30"/>
      <c r="BA335" s="30"/>
      <c r="BB335" s="30"/>
      <c r="BC335" s="30"/>
      <c r="BD335" s="11"/>
      <c r="BE335" s="11"/>
      <c r="BF335" s="11"/>
      <c r="BG335" s="11"/>
      <c r="BH335" s="11"/>
      <c r="BI335" s="11"/>
      <c r="BJ335" s="11"/>
      <c r="BK335" s="11"/>
      <c r="BL335" s="11"/>
      <c r="BM335" s="11"/>
      <c r="BN335" s="11"/>
      <c r="BO335" s="11"/>
      <c r="BP335" s="11"/>
      <c r="BQ335" s="11"/>
      <c r="BR335" s="11"/>
      <c r="BS335" s="11"/>
      <c r="BT335" s="11"/>
    </row>
    <row r="336" spans="38:72" ht="18" customHeight="1">
      <c r="AL336" s="30"/>
      <c r="AM336" s="30"/>
      <c r="AN336" s="30"/>
      <c r="AO336" s="30"/>
      <c r="AP336" s="30"/>
      <c r="AQ336" s="30"/>
      <c r="AR336" s="30"/>
      <c r="AS336" s="30"/>
      <c r="AT336" s="30"/>
      <c r="AU336" s="30"/>
      <c r="AV336" s="30"/>
      <c r="AW336" s="30"/>
      <c r="AX336" s="30"/>
      <c r="AY336" s="30"/>
      <c r="AZ336" s="30"/>
      <c r="BA336" s="30"/>
      <c r="BB336" s="30"/>
      <c r="BC336" s="30"/>
      <c r="BD336" s="11"/>
      <c r="BE336" s="11"/>
      <c r="BF336" s="11"/>
      <c r="BG336" s="11"/>
      <c r="BH336" s="11"/>
      <c r="BI336" s="11"/>
      <c r="BJ336" s="11"/>
      <c r="BK336" s="11"/>
      <c r="BL336" s="11"/>
      <c r="BM336" s="11"/>
      <c r="BN336" s="11"/>
      <c r="BO336" s="11"/>
      <c r="BP336" s="11"/>
      <c r="BQ336" s="11"/>
      <c r="BR336" s="11"/>
      <c r="BS336" s="11"/>
      <c r="BT336" s="11"/>
    </row>
    <row r="337" spans="38:72" ht="18" customHeight="1">
      <c r="AL337" s="30"/>
      <c r="AM337" s="30"/>
      <c r="AN337" s="30"/>
      <c r="AO337" s="30"/>
      <c r="AP337" s="30"/>
      <c r="AQ337" s="30"/>
      <c r="AR337" s="30"/>
      <c r="AS337" s="30"/>
      <c r="AT337" s="30"/>
      <c r="AU337" s="30"/>
      <c r="AV337" s="30"/>
      <c r="AW337" s="30"/>
      <c r="AX337" s="30"/>
      <c r="AY337" s="30"/>
      <c r="AZ337" s="30"/>
      <c r="BA337" s="30"/>
      <c r="BB337" s="30"/>
      <c r="BC337" s="30"/>
      <c r="BD337" s="11"/>
      <c r="BE337" s="11"/>
      <c r="BF337" s="11"/>
      <c r="BG337" s="11"/>
      <c r="BH337" s="11"/>
      <c r="BI337" s="11"/>
      <c r="BJ337" s="11"/>
      <c r="BK337" s="11"/>
      <c r="BL337" s="11"/>
      <c r="BM337" s="11"/>
      <c r="BN337" s="11"/>
      <c r="BO337" s="11"/>
      <c r="BP337" s="11"/>
      <c r="BQ337" s="11"/>
      <c r="BR337" s="11"/>
      <c r="BS337" s="11"/>
      <c r="BT337" s="11"/>
    </row>
    <row r="338" spans="38:72" ht="18" customHeight="1">
      <c r="AL338" s="30"/>
      <c r="AM338" s="30"/>
      <c r="AN338" s="30"/>
      <c r="AO338" s="30"/>
      <c r="AP338" s="30"/>
      <c r="AQ338" s="30"/>
      <c r="AR338" s="30"/>
      <c r="AS338" s="30"/>
      <c r="AT338" s="30"/>
      <c r="AU338" s="30"/>
      <c r="AV338" s="30"/>
      <c r="AW338" s="30"/>
      <c r="AX338" s="30"/>
      <c r="AY338" s="30"/>
      <c r="AZ338" s="30"/>
      <c r="BA338" s="30"/>
      <c r="BB338" s="30"/>
      <c r="BC338" s="30"/>
      <c r="BD338" s="11"/>
      <c r="BE338" s="11"/>
      <c r="BF338" s="11"/>
      <c r="BG338" s="11"/>
      <c r="BH338" s="11"/>
      <c r="BI338" s="11"/>
      <c r="BJ338" s="11"/>
      <c r="BK338" s="11"/>
      <c r="BL338" s="11"/>
      <c r="BM338" s="11"/>
      <c r="BN338" s="11"/>
      <c r="BO338" s="11"/>
      <c r="BP338" s="11"/>
      <c r="BQ338" s="11"/>
      <c r="BR338" s="11"/>
      <c r="BS338" s="11"/>
      <c r="BT338" s="11"/>
    </row>
    <row r="339" spans="38:72" ht="18" customHeight="1">
      <c r="AL339" s="30"/>
      <c r="AM339" s="30"/>
      <c r="AN339" s="30"/>
      <c r="AO339" s="30"/>
      <c r="AP339" s="30"/>
      <c r="AQ339" s="30"/>
      <c r="AR339" s="30"/>
      <c r="AS339" s="30"/>
      <c r="AT339" s="30"/>
      <c r="AU339" s="30"/>
      <c r="AV339" s="30"/>
      <c r="AW339" s="30"/>
      <c r="AX339" s="30"/>
      <c r="AY339" s="30"/>
      <c r="AZ339" s="30"/>
      <c r="BA339" s="30"/>
      <c r="BB339" s="30"/>
      <c r="BC339" s="30"/>
      <c r="BD339" s="11"/>
      <c r="BE339" s="11"/>
      <c r="BF339" s="11"/>
      <c r="BG339" s="11"/>
      <c r="BH339" s="11"/>
      <c r="BI339" s="11"/>
      <c r="BJ339" s="11"/>
      <c r="BK339" s="11"/>
      <c r="BL339" s="11"/>
      <c r="BM339" s="11"/>
      <c r="BN339" s="11"/>
      <c r="BO339" s="11"/>
      <c r="BP339" s="11"/>
      <c r="BQ339" s="11"/>
      <c r="BR339" s="11"/>
      <c r="BS339" s="11"/>
      <c r="BT339" s="11"/>
    </row>
    <row r="340" spans="38:72" ht="18" customHeight="1">
      <c r="AL340" s="30"/>
      <c r="AM340" s="30"/>
      <c r="AN340" s="30"/>
      <c r="AO340" s="30"/>
      <c r="AP340" s="30"/>
      <c r="AQ340" s="30"/>
      <c r="AR340" s="30"/>
      <c r="AS340" s="30"/>
      <c r="AT340" s="30"/>
      <c r="AU340" s="30"/>
      <c r="AV340" s="30"/>
      <c r="AW340" s="30"/>
      <c r="AX340" s="30"/>
      <c r="AY340" s="30"/>
      <c r="AZ340" s="30"/>
      <c r="BA340" s="30"/>
      <c r="BB340" s="30"/>
      <c r="BC340" s="30"/>
      <c r="BD340" s="11"/>
      <c r="BE340" s="11"/>
      <c r="BF340" s="11"/>
      <c r="BG340" s="11"/>
      <c r="BH340" s="11"/>
      <c r="BI340" s="11"/>
      <c r="BJ340" s="11"/>
      <c r="BK340" s="11"/>
      <c r="BL340" s="11"/>
      <c r="BM340" s="11"/>
      <c r="BN340" s="11"/>
      <c r="BO340" s="11"/>
      <c r="BP340" s="11"/>
      <c r="BQ340" s="11"/>
      <c r="BR340" s="11"/>
      <c r="BS340" s="11"/>
      <c r="BT340" s="11"/>
    </row>
    <row r="341" spans="38:72" ht="18" customHeight="1">
      <c r="AL341" s="30"/>
      <c r="AM341" s="30"/>
      <c r="AN341" s="30"/>
      <c r="AO341" s="30"/>
      <c r="AP341" s="30"/>
      <c r="AQ341" s="30"/>
      <c r="AR341" s="30"/>
      <c r="AS341" s="30"/>
      <c r="AT341" s="30"/>
      <c r="AU341" s="30"/>
      <c r="AV341" s="30"/>
      <c r="AW341" s="30"/>
      <c r="AX341" s="30"/>
      <c r="AY341" s="30"/>
      <c r="AZ341" s="30"/>
      <c r="BA341" s="30"/>
      <c r="BB341" s="30"/>
      <c r="BC341" s="30"/>
      <c r="BD341" s="11"/>
      <c r="BE341" s="11"/>
      <c r="BF341" s="11"/>
      <c r="BG341" s="11"/>
      <c r="BH341" s="11"/>
      <c r="BI341" s="11"/>
      <c r="BJ341" s="11"/>
      <c r="BK341" s="11"/>
      <c r="BL341" s="11"/>
      <c r="BM341" s="11"/>
      <c r="BN341" s="11"/>
      <c r="BO341" s="11"/>
      <c r="BP341" s="11"/>
      <c r="BQ341" s="11"/>
      <c r="BR341" s="11"/>
      <c r="BS341" s="11"/>
      <c r="BT341" s="11"/>
    </row>
    <row r="342" spans="38:72" ht="18" customHeight="1">
      <c r="AL342" s="30"/>
      <c r="AM342" s="30"/>
      <c r="AN342" s="30"/>
      <c r="AO342" s="30"/>
      <c r="AP342" s="30"/>
      <c r="AQ342" s="30"/>
      <c r="AR342" s="30"/>
      <c r="AS342" s="30"/>
      <c r="AT342" s="30"/>
      <c r="AU342" s="30"/>
      <c r="AV342" s="30"/>
      <c r="AW342" s="30"/>
      <c r="AX342" s="30"/>
      <c r="AY342" s="30"/>
      <c r="AZ342" s="30"/>
      <c r="BA342" s="30"/>
      <c r="BB342" s="30"/>
      <c r="BC342" s="30"/>
      <c r="BD342" s="11"/>
      <c r="BE342" s="11"/>
      <c r="BF342" s="11"/>
      <c r="BG342" s="11"/>
      <c r="BH342" s="11"/>
      <c r="BI342" s="11"/>
      <c r="BJ342" s="11"/>
      <c r="BK342" s="11"/>
      <c r="BL342" s="11"/>
      <c r="BM342" s="11"/>
      <c r="BN342" s="11"/>
      <c r="BO342" s="11"/>
      <c r="BP342" s="11"/>
      <c r="BQ342" s="11"/>
      <c r="BR342" s="11"/>
      <c r="BS342" s="11"/>
      <c r="BT342" s="11"/>
    </row>
    <row r="343" spans="38:72" ht="18" customHeight="1">
      <c r="AL343" s="30"/>
      <c r="AM343" s="30"/>
      <c r="AN343" s="30"/>
      <c r="AO343" s="30"/>
      <c r="AP343" s="30"/>
      <c r="AQ343" s="30"/>
      <c r="AR343" s="30"/>
      <c r="AS343" s="30"/>
      <c r="AT343" s="30"/>
      <c r="AU343" s="30"/>
      <c r="AV343" s="30"/>
      <c r="AW343" s="30"/>
      <c r="AX343" s="30"/>
      <c r="AY343" s="30"/>
      <c r="AZ343" s="30"/>
      <c r="BA343" s="30"/>
      <c r="BB343" s="30"/>
      <c r="BC343" s="30"/>
      <c r="BD343" s="11"/>
      <c r="BE343" s="11"/>
      <c r="BF343" s="11"/>
      <c r="BG343" s="11"/>
      <c r="BH343" s="11"/>
      <c r="BI343" s="11"/>
      <c r="BJ343" s="11"/>
      <c r="BK343" s="11"/>
      <c r="BL343" s="11"/>
      <c r="BM343" s="11"/>
      <c r="BN343" s="11"/>
      <c r="BO343" s="11"/>
      <c r="BP343" s="11"/>
      <c r="BQ343" s="11"/>
      <c r="BR343" s="11"/>
      <c r="BS343" s="11"/>
      <c r="BT343" s="11"/>
    </row>
    <row r="344" spans="38:72" ht="18" customHeight="1">
      <c r="AL344" s="30"/>
      <c r="AM344" s="30"/>
      <c r="AN344" s="30"/>
      <c r="AO344" s="30"/>
      <c r="AP344" s="30"/>
      <c r="AQ344" s="30"/>
      <c r="AR344" s="30"/>
      <c r="AS344" s="30"/>
      <c r="AT344" s="30"/>
      <c r="AU344" s="30"/>
      <c r="AV344" s="30"/>
      <c r="AW344" s="30"/>
      <c r="AX344" s="30"/>
      <c r="AY344" s="30"/>
      <c r="AZ344" s="30"/>
      <c r="BA344" s="30"/>
      <c r="BB344" s="30"/>
      <c r="BC344" s="30"/>
      <c r="BD344" s="11"/>
      <c r="BE344" s="11"/>
      <c r="BF344" s="11"/>
      <c r="BG344" s="11"/>
      <c r="BH344" s="11"/>
      <c r="BI344" s="11"/>
      <c r="BJ344" s="11"/>
      <c r="BK344" s="11"/>
      <c r="BL344" s="11"/>
      <c r="BM344" s="11"/>
      <c r="BN344" s="11"/>
      <c r="BO344" s="11"/>
      <c r="BP344" s="11"/>
      <c r="BQ344" s="11"/>
      <c r="BR344" s="11"/>
      <c r="BS344" s="11"/>
      <c r="BT344" s="11"/>
    </row>
    <row r="345" spans="38:72" ht="18" customHeight="1">
      <c r="AL345" s="30"/>
      <c r="AM345" s="30"/>
      <c r="AN345" s="30"/>
      <c r="AO345" s="30"/>
      <c r="AP345" s="30"/>
      <c r="AQ345" s="30"/>
      <c r="AR345" s="30"/>
      <c r="AS345" s="30"/>
      <c r="AT345" s="30"/>
      <c r="AU345" s="30"/>
      <c r="AV345" s="30"/>
      <c r="AW345" s="30"/>
      <c r="AX345" s="30"/>
      <c r="AY345" s="30"/>
      <c r="AZ345" s="30"/>
      <c r="BA345" s="30"/>
      <c r="BB345" s="30"/>
      <c r="BC345" s="30"/>
      <c r="BD345" s="11"/>
      <c r="BE345" s="11"/>
      <c r="BF345" s="11"/>
      <c r="BG345" s="11"/>
      <c r="BH345" s="11"/>
      <c r="BI345" s="11"/>
      <c r="BJ345" s="11"/>
      <c r="BK345" s="11"/>
      <c r="BL345" s="11"/>
      <c r="BM345" s="11"/>
      <c r="BN345" s="11"/>
      <c r="BO345" s="11"/>
      <c r="BP345" s="11"/>
      <c r="BQ345" s="11"/>
      <c r="BR345" s="11"/>
      <c r="BS345" s="11"/>
      <c r="BT345" s="11"/>
    </row>
    <row r="346" spans="38:72" ht="18" customHeight="1">
      <c r="AL346" s="30"/>
      <c r="AM346" s="30"/>
      <c r="AN346" s="30"/>
      <c r="AO346" s="30"/>
      <c r="AP346" s="30"/>
      <c r="AQ346" s="30"/>
      <c r="AR346" s="30"/>
      <c r="AS346" s="30"/>
      <c r="AT346" s="30"/>
      <c r="AU346" s="30"/>
      <c r="AV346" s="30"/>
      <c r="AW346" s="30"/>
      <c r="AX346" s="30"/>
      <c r="AY346" s="30"/>
      <c r="AZ346" s="30"/>
      <c r="BA346" s="30"/>
      <c r="BB346" s="30"/>
      <c r="BC346" s="30"/>
      <c r="BD346" s="11"/>
      <c r="BE346" s="11"/>
      <c r="BF346" s="11"/>
      <c r="BG346" s="11"/>
      <c r="BH346" s="11"/>
      <c r="BI346" s="11"/>
      <c r="BJ346" s="11"/>
      <c r="BK346" s="11"/>
      <c r="BL346" s="11"/>
      <c r="BM346" s="11"/>
      <c r="BN346" s="11"/>
      <c r="BO346" s="11"/>
      <c r="BP346" s="11"/>
      <c r="BQ346" s="11"/>
      <c r="BR346" s="11"/>
      <c r="BS346" s="11"/>
      <c r="BT346" s="11"/>
    </row>
    <row r="347" spans="38:72" ht="18" customHeight="1">
      <c r="AL347" s="30"/>
      <c r="AM347" s="30"/>
      <c r="AN347" s="30"/>
      <c r="AO347" s="30"/>
      <c r="AP347" s="30"/>
      <c r="AQ347" s="30"/>
      <c r="AR347" s="30"/>
      <c r="AS347" s="30"/>
      <c r="AT347" s="30"/>
      <c r="AU347" s="30"/>
      <c r="AV347" s="30"/>
      <c r="AW347" s="30"/>
      <c r="AX347" s="30"/>
      <c r="AY347" s="30"/>
      <c r="AZ347" s="30"/>
      <c r="BA347" s="30"/>
      <c r="BB347" s="30"/>
      <c r="BC347" s="30"/>
      <c r="BD347" s="11"/>
      <c r="BE347" s="11"/>
      <c r="BF347" s="11"/>
      <c r="BG347" s="11"/>
      <c r="BH347" s="11"/>
      <c r="BI347" s="11"/>
      <c r="BJ347" s="11"/>
      <c r="BK347" s="11"/>
      <c r="BL347" s="11"/>
      <c r="BM347" s="11"/>
      <c r="BN347" s="11"/>
      <c r="BO347" s="11"/>
      <c r="BP347" s="11"/>
      <c r="BQ347" s="11"/>
      <c r="BR347" s="11"/>
      <c r="BS347" s="11"/>
      <c r="BT347" s="11"/>
    </row>
    <row r="348" spans="38:72" ht="18" customHeight="1">
      <c r="AL348" s="30"/>
      <c r="AM348" s="30"/>
      <c r="AN348" s="30"/>
      <c r="AO348" s="30"/>
      <c r="AP348" s="30"/>
      <c r="AQ348" s="30"/>
      <c r="AR348" s="30"/>
      <c r="AS348" s="30"/>
      <c r="AT348" s="30"/>
      <c r="AU348" s="30"/>
      <c r="AV348" s="30"/>
      <c r="AW348" s="30"/>
      <c r="AX348" s="30"/>
      <c r="AY348" s="30"/>
      <c r="AZ348" s="30"/>
      <c r="BA348" s="30"/>
      <c r="BB348" s="30"/>
      <c r="BC348" s="30"/>
      <c r="BD348" s="11"/>
      <c r="BE348" s="11"/>
      <c r="BF348" s="11"/>
      <c r="BG348" s="11"/>
      <c r="BH348" s="11"/>
      <c r="BI348" s="11"/>
      <c r="BJ348" s="11"/>
      <c r="BK348" s="11"/>
      <c r="BL348" s="11"/>
      <c r="BM348" s="11"/>
      <c r="BN348" s="11"/>
      <c r="BO348" s="11"/>
      <c r="BP348" s="11"/>
      <c r="BQ348" s="11"/>
      <c r="BR348" s="11"/>
      <c r="BS348" s="11"/>
      <c r="BT348" s="11"/>
    </row>
    <row r="349" spans="38:72" ht="18" customHeight="1">
      <c r="AL349" s="30"/>
      <c r="AM349" s="30"/>
      <c r="AN349" s="30"/>
      <c r="AO349" s="30"/>
      <c r="AP349" s="30"/>
      <c r="AQ349" s="30"/>
      <c r="AR349" s="30"/>
      <c r="AS349" s="30"/>
      <c r="AT349" s="30"/>
      <c r="AU349" s="30"/>
      <c r="AV349" s="30"/>
      <c r="AW349" s="30"/>
      <c r="AX349" s="30"/>
      <c r="AY349" s="30"/>
      <c r="AZ349" s="30"/>
      <c r="BA349" s="30"/>
      <c r="BB349" s="30"/>
      <c r="BC349" s="30"/>
      <c r="BD349" s="11"/>
      <c r="BE349" s="11"/>
      <c r="BF349" s="11"/>
      <c r="BG349" s="11"/>
      <c r="BH349" s="11"/>
      <c r="BI349" s="11"/>
      <c r="BJ349" s="11"/>
      <c r="BK349" s="11"/>
      <c r="BL349" s="11"/>
      <c r="BM349" s="11"/>
      <c r="BN349" s="11"/>
      <c r="BO349" s="11"/>
      <c r="BP349" s="11"/>
      <c r="BQ349" s="11"/>
      <c r="BR349" s="11"/>
      <c r="BS349" s="11"/>
      <c r="BT349" s="11"/>
    </row>
    <row r="350" spans="38:72" ht="18" customHeight="1">
      <c r="AL350" s="30"/>
      <c r="AM350" s="30"/>
      <c r="AN350" s="30"/>
      <c r="AO350" s="30"/>
      <c r="AP350" s="30"/>
      <c r="AQ350" s="30"/>
      <c r="AR350" s="30"/>
      <c r="AS350" s="30"/>
      <c r="AT350" s="30"/>
      <c r="AU350" s="30"/>
      <c r="AV350" s="30"/>
      <c r="AW350" s="30"/>
      <c r="AX350" s="30"/>
      <c r="AY350" s="30"/>
      <c r="AZ350" s="30"/>
      <c r="BA350" s="30"/>
      <c r="BB350" s="30"/>
      <c r="BC350" s="30"/>
      <c r="BD350" s="11"/>
      <c r="BE350" s="11"/>
      <c r="BF350" s="11"/>
      <c r="BG350" s="11"/>
      <c r="BH350" s="11"/>
      <c r="BI350" s="11"/>
      <c r="BJ350" s="11"/>
      <c r="BK350" s="11"/>
      <c r="BL350" s="11"/>
      <c r="BM350" s="11"/>
      <c r="BN350" s="11"/>
      <c r="BO350" s="11"/>
      <c r="BP350" s="11"/>
      <c r="BQ350" s="11"/>
      <c r="BR350" s="11"/>
      <c r="BS350" s="11"/>
      <c r="BT350" s="11"/>
    </row>
    <row r="351" spans="38:72" ht="18" customHeight="1">
      <c r="AL351" s="30"/>
      <c r="AM351" s="30"/>
      <c r="AN351" s="30"/>
      <c r="AO351" s="30"/>
      <c r="AP351" s="30"/>
      <c r="AQ351" s="30"/>
      <c r="AR351" s="30"/>
      <c r="AS351" s="30"/>
      <c r="AT351" s="30"/>
      <c r="AU351" s="30"/>
      <c r="AV351" s="30"/>
      <c r="AW351" s="30"/>
      <c r="AX351" s="30"/>
      <c r="AY351" s="30"/>
      <c r="AZ351" s="30"/>
      <c r="BA351" s="30"/>
      <c r="BB351" s="30"/>
      <c r="BC351" s="30"/>
      <c r="BD351" s="11"/>
      <c r="BE351" s="11"/>
      <c r="BF351" s="11"/>
      <c r="BG351" s="11"/>
      <c r="BH351" s="11"/>
      <c r="BI351" s="11"/>
      <c r="BJ351" s="11"/>
      <c r="BK351" s="11"/>
      <c r="BL351" s="11"/>
      <c r="BM351" s="11"/>
      <c r="BN351" s="11"/>
      <c r="BO351" s="11"/>
      <c r="BP351" s="11"/>
      <c r="BQ351" s="11"/>
      <c r="BR351" s="11"/>
      <c r="BS351" s="11"/>
      <c r="BT351" s="11"/>
    </row>
    <row r="352" spans="38:72" ht="18" customHeight="1">
      <c r="AL352" s="30"/>
      <c r="AM352" s="30"/>
      <c r="AN352" s="30"/>
      <c r="AO352" s="30"/>
      <c r="AP352" s="30"/>
      <c r="AQ352" s="30"/>
      <c r="AR352" s="30"/>
      <c r="AS352" s="30"/>
      <c r="AT352" s="30"/>
      <c r="AU352" s="30"/>
      <c r="AV352" s="30"/>
      <c r="AW352" s="30"/>
      <c r="AX352" s="30"/>
      <c r="AY352" s="30"/>
      <c r="AZ352" s="30"/>
      <c r="BA352" s="30"/>
      <c r="BB352" s="30"/>
      <c r="BC352" s="30"/>
      <c r="BD352" s="11"/>
      <c r="BE352" s="11"/>
      <c r="BF352" s="11"/>
      <c r="BG352" s="11"/>
      <c r="BH352" s="11"/>
      <c r="BI352" s="11"/>
      <c r="BJ352" s="11"/>
      <c r="BK352" s="11"/>
      <c r="BL352" s="11"/>
      <c r="BM352" s="11"/>
      <c r="BN352" s="11"/>
      <c r="BO352" s="11"/>
      <c r="BP352" s="11"/>
      <c r="BQ352" s="11"/>
      <c r="BR352" s="11"/>
      <c r="BS352" s="11"/>
      <c r="BT352" s="11"/>
    </row>
    <row r="353" spans="38:72" ht="18" customHeight="1">
      <c r="AL353" s="30"/>
      <c r="AM353" s="30"/>
      <c r="AN353" s="30"/>
      <c r="AO353" s="30"/>
      <c r="AP353" s="30"/>
      <c r="AQ353" s="30"/>
      <c r="AR353" s="30"/>
      <c r="AS353" s="30"/>
      <c r="AT353" s="30"/>
      <c r="AU353" s="30"/>
      <c r="AV353" s="30"/>
      <c r="AW353" s="30"/>
      <c r="AX353" s="30"/>
      <c r="AY353" s="30"/>
      <c r="AZ353" s="30"/>
      <c r="BA353" s="30"/>
      <c r="BB353" s="30"/>
      <c r="BC353" s="30"/>
      <c r="BD353" s="11"/>
      <c r="BE353" s="11"/>
      <c r="BF353" s="11"/>
      <c r="BG353" s="11"/>
      <c r="BH353" s="11"/>
      <c r="BI353" s="11"/>
      <c r="BJ353" s="11"/>
      <c r="BK353" s="11"/>
      <c r="BL353" s="11"/>
      <c r="BM353" s="11"/>
      <c r="BN353" s="11"/>
      <c r="BO353" s="11"/>
      <c r="BP353" s="11"/>
      <c r="BQ353" s="11"/>
      <c r="BR353" s="11"/>
      <c r="BS353" s="11"/>
      <c r="BT353" s="11"/>
    </row>
    <row r="354" spans="38:72" ht="18" customHeight="1">
      <c r="AL354" s="30"/>
      <c r="AM354" s="30"/>
      <c r="AN354" s="30"/>
      <c r="AO354" s="30"/>
      <c r="AP354" s="30"/>
      <c r="AQ354" s="30"/>
      <c r="AR354" s="30"/>
      <c r="AS354" s="30"/>
      <c r="AT354" s="30"/>
      <c r="AU354" s="30"/>
      <c r="AV354" s="30"/>
      <c r="AW354" s="30"/>
      <c r="AX354" s="30"/>
      <c r="AY354" s="30"/>
      <c r="AZ354" s="30"/>
      <c r="BA354" s="30"/>
      <c r="BB354" s="30"/>
      <c r="BC354" s="30"/>
      <c r="BD354" s="11"/>
      <c r="BE354" s="11"/>
      <c r="BF354" s="11"/>
      <c r="BG354" s="11"/>
      <c r="BH354" s="11"/>
      <c r="BI354" s="11"/>
      <c r="BJ354" s="11"/>
      <c r="BK354" s="11"/>
      <c r="BL354" s="11"/>
      <c r="BM354" s="11"/>
      <c r="BN354" s="11"/>
      <c r="BO354" s="11"/>
      <c r="BP354" s="11"/>
      <c r="BQ354" s="11"/>
      <c r="BR354" s="11"/>
      <c r="BS354" s="11"/>
      <c r="BT354" s="11"/>
    </row>
    <row r="355" spans="38:72" ht="18" customHeight="1">
      <c r="AL355" s="30"/>
      <c r="AM355" s="30"/>
      <c r="AN355" s="30"/>
      <c r="AO355" s="30"/>
      <c r="AP355" s="30"/>
      <c r="AQ355" s="30"/>
      <c r="AR355" s="30"/>
      <c r="AS355" s="30"/>
      <c r="AT355" s="30"/>
      <c r="AU355" s="30"/>
      <c r="AV355" s="30"/>
      <c r="AW355" s="30"/>
      <c r="AX355" s="30"/>
      <c r="AY355" s="30"/>
      <c r="AZ355" s="30"/>
      <c r="BA355" s="30"/>
      <c r="BB355" s="30"/>
      <c r="BC355" s="30"/>
      <c r="BD355" s="11"/>
      <c r="BE355" s="11"/>
      <c r="BF355" s="11"/>
      <c r="BG355" s="11"/>
      <c r="BH355" s="11"/>
      <c r="BI355" s="11"/>
      <c r="BJ355" s="11"/>
      <c r="BK355" s="11"/>
      <c r="BL355" s="11"/>
      <c r="BM355" s="11"/>
      <c r="BN355" s="11"/>
      <c r="BO355" s="11"/>
      <c r="BP355" s="11"/>
      <c r="BQ355" s="11"/>
      <c r="BR355" s="11"/>
      <c r="BS355" s="11"/>
      <c r="BT355" s="11"/>
    </row>
    <row r="356" spans="38:72" ht="18" customHeight="1">
      <c r="AL356" s="30"/>
      <c r="AM356" s="30"/>
      <c r="AN356" s="30"/>
      <c r="AO356" s="30"/>
      <c r="AP356" s="30"/>
      <c r="AQ356" s="30"/>
      <c r="AR356" s="30"/>
      <c r="AS356" s="30"/>
      <c r="AT356" s="30"/>
      <c r="AU356" s="30"/>
      <c r="AV356" s="30"/>
      <c r="AW356" s="30"/>
      <c r="AX356" s="30"/>
      <c r="AY356" s="30"/>
      <c r="AZ356" s="30"/>
      <c r="BA356" s="30"/>
      <c r="BB356" s="30"/>
      <c r="BC356" s="30"/>
      <c r="BD356" s="11"/>
      <c r="BE356" s="11"/>
      <c r="BF356" s="11"/>
      <c r="BG356" s="11"/>
      <c r="BH356" s="11"/>
      <c r="BI356" s="11"/>
      <c r="BJ356" s="11"/>
      <c r="BK356" s="11"/>
      <c r="BL356" s="11"/>
      <c r="BM356" s="11"/>
      <c r="BN356" s="11"/>
      <c r="BO356" s="11"/>
      <c r="BP356" s="11"/>
      <c r="BQ356" s="11"/>
      <c r="BR356" s="11"/>
      <c r="BS356" s="11"/>
      <c r="BT356" s="11"/>
    </row>
    <row r="357" spans="38:72" ht="18" customHeight="1">
      <c r="AL357" s="30"/>
      <c r="AM357" s="30"/>
      <c r="AN357" s="30"/>
      <c r="AO357" s="30"/>
      <c r="AP357" s="30"/>
      <c r="AQ357" s="30"/>
      <c r="AR357" s="30"/>
      <c r="AS357" s="30"/>
      <c r="AT357" s="30"/>
      <c r="AU357" s="30"/>
      <c r="AV357" s="30"/>
      <c r="AW357" s="30"/>
      <c r="AX357" s="30"/>
      <c r="AY357" s="30"/>
      <c r="AZ357" s="30"/>
      <c r="BA357" s="30"/>
      <c r="BB357" s="30"/>
      <c r="BC357" s="30"/>
      <c r="BD357" s="11"/>
      <c r="BE357" s="11"/>
      <c r="BF357" s="11"/>
      <c r="BG357" s="11"/>
      <c r="BH357" s="11"/>
      <c r="BI357" s="11"/>
      <c r="BJ357" s="11"/>
      <c r="BK357" s="11"/>
      <c r="BL357" s="11"/>
      <c r="BM357" s="11"/>
      <c r="BN357" s="11"/>
      <c r="BO357" s="11"/>
      <c r="BP357" s="11"/>
      <c r="BQ357" s="11"/>
      <c r="BR357" s="11"/>
      <c r="BS357" s="11"/>
      <c r="BT357" s="11"/>
    </row>
    <row r="358" spans="38:72" ht="18" customHeight="1">
      <c r="AL358" s="30"/>
      <c r="AM358" s="30"/>
      <c r="AN358" s="30"/>
      <c r="AO358" s="30"/>
      <c r="AP358" s="30"/>
      <c r="AQ358" s="30"/>
      <c r="AR358" s="30"/>
      <c r="AS358" s="30"/>
      <c r="AT358" s="30"/>
      <c r="AU358" s="30"/>
      <c r="AV358" s="30"/>
      <c r="AW358" s="30"/>
      <c r="AX358" s="30"/>
      <c r="AY358" s="30"/>
      <c r="AZ358" s="30"/>
      <c r="BA358" s="30"/>
      <c r="BB358" s="30"/>
      <c r="BC358" s="30"/>
      <c r="BD358" s="11"/>
      <c r="BE358" s="11"/>
      <c r="BF358" s="11"/>
      <c r="BG358" s="11"/>
      <c r="BH358" s="11"/>
      <c r="BI358" s="11"/>
      <c r="BJ358" s="11"/>
      <c r="BK358" s="11"/>
      <c r="BL358" s="11"/>
      <c r="BM358" s="11"/>
      <c r="BN358" s="11"/>
      <c r="BO358" s="11"/>
      <c r="BP358" s="11"/>
      <c r="BQ358" s="11"/>
      <c r="BR358" s="11"/>
      <c r="BS358" s="11"/>
      <c r="BT358" s="11"/>
    </row>
    <row r="359" spans="38:72" ht="18" customHeight="1">
      <c r="AL359" s="30"/>
      <c r="AM359" s="30"/>
      <c r="AN359" s="30"/>
      <c r="AO359" s="30"/>
      <c r="AP359" s="30"/>
      <c r="AQ359" s="30"/>
      <c r="AR359" s="30"/>
      <c r="AS359" s="30"/>
      <c r="AT359" s="30"/>
      <c r="AU359" s="30"/>
      <c r="AV359" s="30"/>
      <c r="AW359" s="30"/>
      <c r="AX359" s="30"/>
      <c r="AY359" s="30"/>
      <c r="AZ359" s="30"/>
      <c r="BA359" s="30"/>
      <c r="BB359" s="30"/>
      <c r="BC359" s="30"/>
      <c r="BD359" s="11"/>
      <c r="BE359" s="11"/>
      <c r="BF359" s="11"/>
      <c r="BG359" s="11"/>
      <c r="BH359" s="11"/>
      <c r="BI359" s="11"/>
      <c r="BJ359" s="11"/>
      <c r="BK359" s="11"/>
      <c r="BL359" s="11"/>
      <c r="BM359" s="11"/>
      <c r="BN359" s="11"/>
      <c r="BO359" s="11"/>
      <c r="BP359" s="11"/>
      <c r="BQ359" s="11"/>
      <c r="BR359" s="11"/>
      <c r="BS359" s="11"/>
      <c r="BT359" s="11"/>
    </row>
    <row r="360" spans="38:72" ht="18" customHeight="1">
      <c r="AL360" s="30"/>
      <c r="AM360" s="30"/>
      <c r="AN360" s="30"/>
      <c r="AO360" s="30"/>
      <c r="AP360" s="30"/>
      <c r="AQ360" s="30"/>
      <c r="AR360" s="30"/>
      <c r="AS360" s="30"/>
      <c r="AT360" s="30"/>
      <c r="AU360" s="30"/>
      <c r="AV360" s="30"/>
      <c r="AW360" s="30"/>
      <c r="AX360" s="30"/>
      <c r="AY360" s="30"/>
      <c r="AZ360" s="30"/>
      <c r="BA360" s="30"/>
      <c r="BB360" s="30"/>
      <c r="BC360" s="30"/>
      <c r="BD360" s="11"/>
      <c r="BE360" s="11"/>
      <c r="BF360" s="11"/>
      <c r="BG360" s="11"/>
      <c r="BH360" s="11"/>
      <c r="BI360" s="11"/>
      <c r="BJ360" s="11"/>
      <c r="BK360" s="11"/>
      <c r="BL360" s="11"/>
      <c r="BM360" s="11"/>
      <c r="BN360" s="11"/>
      <c r="BO360" s="11"/>
      <c r="BP360" s="11"/>
      <c r="BQ360" s="11"/>
      <c r="BR360" s="11"/>
      <c r="BS360" s="11"/>
      <c r="BT360" s="11"/>
    </row>
    <row r="361" spans="38:72" ht="18" customHeight="1">
      <c r="AL361" s="30"/>
      <c r="AM361" s="30"/>
      <c r="AN361" s="30"/>
      <c r="AO361" s="30"/>
      <c r="AP361" s="30"/>
      <c r="AQ361" s="30"/>
      <c r="AR361" s="30"/>
      <c r="AS361" s="30"/>
      <c r="AT361" s="30"/>
      <c r="AU361" s="30"/>
      <c r="AV361" s="30"/>
      <c r="AW361" s="30"/>
      <c r="AX361" s="30"/>
      <c r="AY361" s="30"/>
      <c r="AZ361" s="30"/>
      <c r="BA361" s="30"/>
      <c r="BB361" s="30"/>
      <c r="BC361" s="30"/>
      <c r="BD361" s="11"/>
      <c r="BE361" s="11"/>
      <c r="BF361" s="11"/>
      <c r="BG361" s="11"/>
      <c r="BH361" s="11"/>
      <c r="BI361" s="11"/>
      <c r="BJ361" s="11"/>
      <c r="BK361" s="11"/>
      <c r="BL361" s="11"/>
      <c r="BM361" s="11"/>
      <c r="BN361" s="11"/>
      <c r="BO361" s="11"/>
      <c r="BP361" s="11"/>
      <c r="BQ361" s="11"/>
      <c r="BR361" s="11"/>
      <c r="BS361" s="11"/>
      <c r="BT361" s="11"/>
    </row>
    <row r="362" spans="38:72" ht="18" customHeight="1">
      <c r="AL362" s="30"/>
      <c r="AM362" s="30"/>
      <c r="AN362" s="30"/>
      <c r="AO362" s="30"/>
      <c r="AP362" s="30"/>
      <c r="AQ362" s="30"/>
      <c r="AR362" s="30"/>
      <c r="AS362" s="30"/>
      <c r="AT362" s="30"/>
      <c r="AU362" s="30"/>
      <c r="AV362" s="30"/>
      <c r="AW362" s="30"/>
      <c r="AX362" s="30"/>
      <c r="AY362" s="30"/>
      <c r="AZ362" s="30"/>
      <c r="BA362" s="30"/>
      <c r="BB362" s="30"/>
      <c r="BC362" s="30"/>
      <c r="BD362" s="11"/>
      <c r="BE362" s="11"/>
      <c r="BF362" s="11"/>
      <c r="BG362" s="11"/>
      <c r="BH362" s="11"/>
      <c r="BI362" s="11"/>
      <c r="BJ362" s="11"/>
      <c r="BK362" s="11"/>
      <c r="BL362" s="11"/>
      <c r="BM362" s="11"/>
      <c r="BN362" s="11"/>
      <c r="BO362" s="11"/>
      <c r="BP362" s="11"/>
      <c r="BQ362" s="11"/>
      <c r="BR362" s="11"/>
      <c r="BS362" s="11"/>
      <c r="BT362" s="11"/>
    </row>
    <row r="363" spans="38:72" ht="18" customHeight="1">
      <c r="AL363" s="30"/>
      <c r="AM363" s="30"/>
      <c r="AN363" s="30"/>
      <c r="AO363" s="30"/>
      <c r="AP363" s="30"/>
      <c r="AQ363" s="30"/>
      <c r="AR363" s="30"/>
      <c r="AS363" s="30"/>
      <c r="AT363" s="30"/>
      <c r="AU363" s="30"/>
      <c r="AV363" s="30"/>
      <c r="AW363" s="30"/>
      <c r="AX363" s="30"/>
      <c r="AY363" s="30"/>
      <c r="AZ363" s="30"/>
      <c r="BA363" s="30"/>
      <c r="BB363" s="30"/>
      <c r="BC363" s="30"/>
      <c r="BD363" s="11"/>
      <c r="BE363" s="11"/>
      <c r="BF363" s="11"/>
      <c r="BG363" s="11"/>
      <c r="BH363" s="11"/>
      <c r="BI363" s="11"/>
      <c r="BJ363" s="11"/>
      <c r="BK363" s="11"/>
      <c r="BL363" s="11"/>
      <c r="BM363" s="11"/>
      <c r="BN363" s="11"/>
      <c r="BO363" s="11"/>
      <c r="BP363" s="11"/>
      <c r="BQ363" s="11"/>
      <c r="BR363" s="11"/>
      <c r="BS363" s="11"/>
      <c r="BT363" s="11"/>
    </row>
    <row r="364" spans="38:72" ht="18" customHeight="1">
      <c r="AL364" s="30"/>
      <c r="AM364" s="30"/>
      <c r="AN364" s="30"/>
      <c r="AO364" s="30"/>
      <c r="AP364" s="30"/>
      <c r="AQ364" s="30"/>
      <c r="AR364" s="30"/>
      <c r="AS364" s="30"/>
      <c r="AT364" s="30"/>
      <c r="AU364" s="30"/>
      <c r="AV364" s="30"/>
      <c r="AW364" s="30"/>
      <c r="AX364" s="30"/>
      <c r="AY364" s="30"/>
      <c r="AZ364" s="30"/>
      <c r="BA364" s="30"/>
      <c r="BB364" s="30"/>
      <c r="BC364" s="30"/>
      <c r="BD364" s="11"/>
      <c r="BE364" s="11"/>
      <c r="BF364" s="11"/>
      <c r="BG364" s="11"/>
      <c r="BH364" s="11"/>
      <c r="BI364" s="11"/>
      <c r="BJ364" s="11"/>
      <c r="BK364" s="11"/>
      <c r="BL364" s="11"/>
      <c r="BM364" s="11"/>
      <c r="BN364" s="11"/>
      <c r="BO364" s="11"/>
      <c r="BP364" s="11"/>
      <c r="BQ364" s="11"/>
      <c r="BR364" s="11"/>
      <c r="BS364" s="11"/>
      <c r="BT364" s="11"/>
    </row>
    <row r="365" spans="38:72" ht="18" customHeight="1">
      <c r="AL365" s="30"/>
      <c r="AM365" s="30"/>
      <c r="AN365" s="30"/>
      <c r="AO365" s="30"/>
      <c r="AP365" s="30"/>
      <c r="AQ365" s="30"/>
      <c r="AR365" s="30"/>
      <c r="AS365" s="30"/>
      <c r="AT365" s="30"/>
      <c r="AU365" s="30"/>
      <c r="AV365" s="30"/>
      <c r="AW365" s="30"/>
      <c r="AX365" s="30"/>
      <c r="AY365" s="30"/>
      <c r="AZ365" s="30"/>
      <c r="BA365" s="30"/>
      <c r="BB365" s="30"/>
      <c r="BC365" s="30"/>
      <c r="BD365" s="11"/>
      <c r="BE365" s="11"/>
      <c r="BF365" s="11"/>
      <c r="BG365" s="11"/>
      <c r="BH365" s="11"/>
      <c r="BI365" s="11"/>
      <c r="BJ365" s="11"/>
      <c r="BK365" s="11"/>
      <c r="BL365" s="11"/>
      <c r="BM365" s="11"/>
      <c r="BN365" s="11"/>
      <c r="BO365" s="11"/>
      <c r="BP365" s="11"/>
      <c r="BQ365" s="11"/>
      <c r="BR365" s="11"/>
      <c r="BS365" s="11"/>
      <c r="BT365" s="11"/>
    </row>
    <row r="366" spans="38:72" ht="18" customHeight="1">
      <c r="AL366" s="30"/>
      <c r="AM366" s="30"/>
      <c r="AN366" s="30"/>
      <c r="AO366" s="30"/>
      <c r="AP366" s="30"/>
      <c r="AQ366" s="30"/>
      <c r="AR366" s="30"/>
      <c r="AS366" s="30"/>
      <c r="AT366" s="30"/>
      <c r="AU366" s="30"/>
      <c r="AV366" s="30"/>
      <c r="AW366" s="30"/>
      <c r="AX366" s="30"/>
      <c r="AY366" s="30"/>
      <c r="AZ366" s="30"/>
      <c r="BA366" s="30"/>
      <c r="BB366" s="30"/>
      <c r="BC366" s="30"/>
      <c r="BD366" s="11"/>
      <c r="BE366" s="11"/>
      <c r="BF366" s="11"/>
      <c r="BG366" s="11"/>
      <c r="BH366" s="11"/>
      <c r="BI366" s="11"/>
      <c r="BJ366" s="11"/>
      <c r="BK366" s="11"/>
      <c r="BL366" s="11"/>
      <c r="BM366" s="11"/>
      <c r="BN366" s="11"/>
      <c r="BO366" s="11"/>
      <c r="BP366" s="11"/>
      <c r="BQ366" s="11"/>
      <c r="BR366" s="11"/>
      <c r="BS366" s="11"/>
      <c r="BT366" s="11"/>
    </row>
    <row r="367" spans="38:72" ht="18" customHeight="1">
      <c r="AL367" s="30"/>
      <c r="AM367" s="30"/>
      <c r="AN367" s="30"/>
      <c r="AO367" s="30"/>
      <c r="AP367" s="30"/>
      <c r="AQ367" s="30"/>
      <c r="AR367" s="30"/>
      <c r="AS367" s="30"/>
      <c r="AT367" s="30"/>
      <c r="AU367" s="30"/>
      <c r="AV367" s="30"/>
      <c r="AW367" s="30"/>
      <c r="AX367" s="30"/>
      <c r="AY367" s="30"/>
      <c r="AZ367" s="30"/>
      <c r="BA367" s="30"/>
      <c r="BB367" s="30"/>
      <c r="BC367" s="30"/>
      <c r="BD367" s="11"/>
      <c r="BE367" s="11"/>
      <c r="BF367" s="11"/>
      <c r="BG367" s="11"/>
      <c r="BH367" s="11"/>
      <c r="BI367" s="11"/>
      <c r="BJ367" s="11"/>
      <c r="BK367" s="11"/>
      <c r="BL367" s="11"/>
      <c r="BM367" s="11"/>
      <c r="BN367" s="11"/>
      <c r="BO367" s="11"/>
      <c r="BP367" s="11"/>
      <c r="BQ367" s="11"/>
      <c r="BR367" s="11"/>
      <c r="BS367" s="11"/>
      <c r="BT367" s="11"/>
    </row>
    <row r="368" spans="38:72" ht="18" customHeight="1">
      <c r="AL368" s="30"/>
      <c r="AM368" s="30"/>
      <c r="AN368" s="30"/>
      <c r="AO368" s="30"/>
      <c r="AP368" s="30"/>
      <c r="AQ368" s="30"/>
      <c r="AR368" s="30"/>
      <c r="AS368" s="30"/>
      <c r="AT368" s="30"/>
      <c r="AU368" s="30"/>
      <c r="AV368" s="30"/>
      <c r="AW368" s="30"/>
      <c r="AX368" s="30"/>
      <c r="AY368" s="30"/>
      <c r="AZ368" s="30"/>
      <c r="BA368" s="30"/>
      <c r="BB368" s="30"/>
      <c r="BC368" s="30"/>
      <c r="BD368" s="11"/>
      <c r="BE368" s="11"/>
      <c r="BF368" s="11"/>
      <c r="BG368" s="11"/>
      <c r="BH368" s="11"/>
      <c r="BI368" s="11"/>
      <c r="BJ368" s="11"/>
      <c r="BK368" s="11"/>
      <c r="BL368" s="11"/>
      <c r="BM368" s="11"/>
      <c r="BN368" s="11"/>
      <c r="BO368" s="11"/>
      <c r="BP368" s="11"/>
      <c r="BQ368" s="11"/>
      <c r="BR368" s="11"/>
      <c r="BS368" s="11"/>
      <c r="BT368" s="11"/>
    </row>
    <row r="369" spans="38:72" ht="18" customHeight="1">
      <c r="AL369" s="30"/>
      <c r="AM369" s="30"/>
      <c r="AN369" s="30"/>
      <c r="AO369" s="30"/>
      <c r="AP369" s="30"/>
      <c r="AQ369" s="30"/>
      <c r="AR369" s="30"/>
      <c r="AS369" s="30"/>
      <c r="AT369" s="30"/>
      <c r="AU369" s="30"/>
      <c r="AV369" s="30"/>
      <c r="AW369" s="30"/>
      <c r="AX369" s="30"/>
      <c r="AY369" s="30"/>
      <c r="AZ369" s="30"/>
      <c r="BA369" s="30"/>
      <c r="BB369" s="30"/>
      <c r="BC369" s="30"/>
      <c r="BD369" s="11"/>
      <c r="BE369" s="11"/>
      <c r="BF369" s="11"/>
      <c r="BG369" s="11"/>
      <c r="BH369" s="11"/>
      <c r="BI369" s="11"/>
      <c r="BJ369" s="11"/>
      <c r="BK369" s="11"/>
      <c r="BL369" s="11"/>
      <c r="BM369" s="11"/>
      <c r="BN369" s="11"/>
      <c r="BO369" s="11"/>
      <c r="BP369" s="11"/>
      <c r="BQ369" s="11"/>
      <c r="BR369" s="11"/>
      <c r="BS369" s="11"/>
      <c r="BT369" s="11"/>
    </row>
    <row r="370" spans="38:72" ht="18" customHeight="1">
      <c r="AL370" s="30"/>
      <c r="AM370" s="30"/>
      <c r="AN370" s="30"/>
      <c r="AO370" s="30"/>
      <c r="AP370" s="30"/>
      <c r="AQ370" s="30"/>
      <c r="AR370" s="30"/>
      <c r="AS370" s="30"/>
      <c r="AT370" s="30"/>
      <c r="AU370" s="30"/>
      <c r="AV370" s="30"/>
      <c r="AW370" s="30"/>
      <c r="AX370" s="30"/>
      <c r="AY370" s="30"/>
      <c r="AZ370" s="30"/>
      <c r="BA370" s="30"/>
      <c r="BB370" s="30"/>
      <c r="BC370" s="30"/>
      <c r="BD370" s="11"/>
      <c r="BE370" s="11"/>
      <c r="BF370" s="11"/>
      <c r="BG370" s="11"/>
      <c r="BH370" s="11"/>
      <c r="BI370" s="11"/>
      <c r="BJ370" s="11"/>
      <c r="BK370" s="11"/>
      <c r="BL370" s="11"/>
      <c r="BM370" s="11"/>
      <c r="BN370" s="11"/>
      <c r="BO370" s="11"/>
      <c r="BP370" s="11"/>
      <c r="BQ370" s="11"/>
      <c r="BR370" s="11"/>
      <c r="BS370" s="11"/>
      <c r="BT370" s="11"/>
    </row>
    <row r="371" spans="38:72" ht="18" customHeight="1">
      <c r="AL371" s="30"/>
      <c r="AM371" s="30"/>
      <c r="AN371" s="30"/>
      <c r="AO371" s="30"/>
      <c r="AP371" s="30"/>
      <c r="AQ371" s="30"/>
      <c r="AR371" s="30"/>
      <c r="AS371" s="30"/>
      <c r="AT371" s="30"/>
      <c r="AU371" s="30"/>
      <c r="AV371" s="30"/>
      <c r="AW371" s="30"/>
      <c r="AX371" s="30"/>
      <c r="AY371" s="30"/>
      <c r="AZ371" s="30"/>
      <c r="BA371" s="30"/>
      <c r="BB371" s="30"/>
      <c r="BC371" s="30"/>
      <c r="BD371" s="11"/>
      <c r="BE371" s="11"/>
      <c r="BF371" s="11"/>
      <c r="BG371" s="11"/>
      <c r="BH371" s="11"/>
      <c r="BI371" s="11"/>
      <c r="BJ371" s="11"/>
      <c r="BK371" s="11"/>
      <c r="BL371" s="11"/>
      <c r="BM371" s="11"/>
      <c r="BN371" s="11"/>
      <c r="BO371" s="11"/>
      <c r="BP371" s="11"/>
      <c r="BQ371" s="11"/>
      <c r="BR371" s="11"/>
      <c r="BS371" s="11"/>
      <c r="BT371" s="11"/>
    </row>
    <row r="372" spans="38:72" ht="18" customHeight="1">
      <c r="AL372" s="30"/>
      <c r="AM372" s="30"/>
      <c r="AN372" s="30"/>
      <c r="AO372" s="30"/>
      <c r="AP372" s="30"/>
      <c r="AQ372" s="30"/>
      <c r="AR372" s="30"/>
      <c r="AS372" s="30"/>
      <c r="AT372" s="30"/>
      <c r="AU372" s="30"/>
      <c r="AV372" s="30"/>
      <c r="AW372" s="30"/>
      <c r="AX372" s="30"/>
      <c r="AY372" s="30"/>
      <c r="AZ372" s="30"/>
      <c r="BA372" s="30"/>
      <c r="BB372" s="30"/>
      <c r="BC372" s="30"/>
      <c r="BD372" s="11"/>
      <c r="BE372" s="11"/>
      <c r="BF372" s="11"/>
      <c r="BG372" s="11"/>
      <c r="BH372" s="11"/>
      <c r="BI372" s="11"/>
      <c r="BJ372" s="11"/>
      <c r="BK372" s="11"/>
      <c r="BL372" s="11"/>
      <c r="BM372" s="11"/>
      <c r="BN372" s="11"/>
      <c r="BO372" s="11"/>
      <c r="BP372" s="11"/>
      <c r="BQ372" s="11"/>
      <c r="BR372" s="11"/>
      <c r="BS372" s="11"/>
      <c r="BT372" s="11"/>
    </row>
    <row r="373" spans="38:72" ht="18" customHeight="1">
      <c r="AL373" s="30"/>
      <c r="AM373" s="30"/>
      <c r="AN373" s="30"/>
      <c r="AO373" s="30"/>
      <c r="AP373" s="30"/>
      <c r="AQ373" s="30"/>
      <c r="AR373" s="30"/>
      <c r="AS373" s="30"/>
      <c r="AT373" s="30"/>
      <c r="AU373" s="30"/>
      <c r="AV373" s="30"/>
      <c r="AW373" s="30"/>
      <c r="AX373" s="30"/>
      <c r="AY373" s="30"/>
      <c r="AZ373" s="30"/>
      <c r="BA373" s="30"/>
      <c r="BB373" s="30"/>
      <c r="BC373" s="30"/>
      <c r="BD373" s="11"/>
      <c r="BE373" s="11"/>
      <c r="BF373" s="11"/>
      <c r="BG373" s="11"/>
      <c r="BH373" s="11"/>
      <c r="BI373" s="11"/>
      <c r="BJ373" s="11"/>
      <c r="BK373" s="11"/>
      <c r="BL373" s="11"/>
      <c r="BM373" s="11"/>
      <c r="BN373" s="11"/>
      <c r="BO373" s="11"/>
      <c r="BP373" s="11"/>
      <c r="BQ373" s="11"/>
      <c r="BR373" s="11"/>
      <c r="BS373" s="11"/>
      <c r="BT373" s="11"/>
    </row>
    <row r="374" spans="38:72" ht="18" customHeight="1">
      <c r="AL374" s="30"/>
      <c r="AM374" s="30"/>
      <c r="AN374" s="30"/>
      <c r="AO374" s="30"/>
      <c r="AP374" s="30"/>
      <c r="AQ374" s="30"/>
      <c r="AR374" s="30"/>
      <c r="AS374" s="30"/>
      <c r="AT374" s="30"/>
      <c r="AU374" s="30"/>
      <c r="AV374" s="30"/>
      <c r="AW374" s="30"/>
      <c r="AX374" s="30"/>
      <c r="AY374" s="30"/>
      <c r="AZ374" s="30"/>
      <c r="BA374" s="30"/>
      <c r="BB374" s="30"/>
      <c r="BC374" s="30"/>
      <c r="BD374" s="11"/>
      <c r="BE374" s="11"/>
      <c r="BF374" s="11"/>
      <c r="BG374" s="11"/>
      <c r="BH374" s="11"/>
      <c r="BI374" s="11"/>
      <c r="BJ374" s="11"/>
      <c r="BK374" s="11"/>
      <c r="BL374" s="11"/>
      <c r="BM374" s="11"/>
      <c r="BN374" s="11"/>
      <c r="BO374" s="11"/>
      <c r="BP374" s="11"/>
      <c r="BQ374" s="11"/>
      <c r="BR374" s="11"/>
      <c r="BS374" s="11"/>
      <c r="BT374" s="11"/>
    </row>
    <row r="375" spans="38:72" ht="18" customHeight="1">
      <c r="AL375" s="30"/>
      <c r="AM375" s="30"/>
      <c r="AN375" s="30"/>
      <c r="AO375" s="30"/>
      <c r="AP375" s="30"/>
      <c r="AQ375" s="30"/>
      <c r="AR375" s="30"/>
      <c r="AS375" s="30"/>
      <c r="AT375" s="30"/>
      <c r="AU375" s="30"/>
      <c r="AV375" s="30"/>
      <c r="AW375" s="30"/>
      <c r="AX375" s="30"/>
      <c r="AY375" s="30"/>
      <c r="AZ375" s="30"/>
      <c r="BA375" s="30"/>
      <c r="BB375" s="30"/>
      <c r="BC375" s="30"/>
      <c r="BD375" s="11"/>
      <c r="BE375" s="11"/>
      <c r="BF375" s="11"/>
      <c r="BG375" s="11"/>
      <c r="BH375" s="11"/>
      <c r="BI375" s="11"/>
      <c r="BJ375" s="11"/>
      <c r="BK375" s="11"/>
      <c r="BL375" s="11"/>
      <c r="BM375" s="11"/>
      <c r="BN375" s="11"/>
      <c r="BO375" s="11"/>
      <c r="BP375" s="11"/>
      <c r="BQ375" s="11"/>
      <c r="BR375" s="11"/>
      <c r="BS375" s="11"/>
      <c r="BT375" s="11"/>
    </row>
    <row r="376" spans="38:72" ht="18" customHeight="1">
      <c r="AL376" s="30"/>
      <c r="AM376" s="30"/>
      <c r="AN376" s="30"/>
      <c r="AO376" s="30"/>
      <c r="AP376" s="30"/>
      <c r="AQ376" s="30"/>
      <c r="AR376" s="30"/>
      <c r="AS376" s="30"/>
      <c r="AT376" s="30"/>
      <c r="AU376" s="30"/>
      <c r="AV376" s="30"/>
      <c r="AW376" s="30"/>
      <c r="AX376" s="30"/>
      <c r="AY376" s="30"/>
      <c r="AZ376" s="30"/>
      <c r="BA376" s="30"/>
      <c r="BB376" s="30"/>
      <c r="BC376" s="30"/>
      <c r="BD376" s="11"/>
      <c r="BE376" s="11"/>
      <c r="BF376" s="11"/>
      <c r="BG376" s="11"/>
      <c r="BH376" s="11"/>
      <c r="BI376" s="11"/>
      <c r="BJ376" s="11"/>
      <c r="BK376" s="11"/>
      <c r="BL376" s="11"/>
      <c r="BM376" s="11"/>
      <c r="BN376" s="11"/>
      <c r="BO376" s="11"/>
      <c r="BP376" s="11"/>
      <c r="BQ376" s="11"/>
      <c r="BR376" s="11"/>
      <c r="BS376" s="11"/>
      <c r="BT376" s="11"/>
    </row>
    <row r="377" spans="38:72" ht="18" customHeight="1">
      <c r="AL377" s="30"/>
      <c r="AM377" s="30"/>
      <c r="AN377" s="30"/>
      <c r="AO377" s="30"/>
      <c r="AP377" s="30"/>
      <c r="AQ377" s="30"/>
      <c r="AR377" s="30"/>
      <c r="AS377" s="30"/>
      <c r="AT377" s="30"/>
      <c r="AU377" s="30"/>
      <c r="AV377" s="30"/>
      <c r="AW377" s="30"/>
      <c r="AX377" s="30"/>
      <c r="AY377" s="30"/>
      <c r="AZ377" s="30"/>
      <c r="BA377" s="30"/>
      <c r="BB377" s="30"/>
      <c r="BC377" s="30"/>
      <c r="BD377" s="11"/>
      <c r="BE377" s="11"/>
      <c r="BF377" s="11"/>
      <c r="BG377" s="11"/>
      <c r="BH377" s="11"/>
      <c r="BI377" s="11"/>
      <c r="BJ377" s="11"/>
      <c r="BK377" s="11"/>
      <c r="BL377" s="11"/>
      <c r="BM377" s="11"/>
      <c r="BN377" s="11"/>
      <c r="BO377" s="11"/>
      <c r="BP377" s="11"/>
      <c r="BQ377" s="11"/>
      <c r="BR377" s="11"/>
      <c r="BS377" s="11"/>
      <c r="BT377" s="11"/>
    </row>
    <row r="378" spans="38:72" ht="18" customHeight="1">
      <c r="AL378" s="30"/>
      <c r="AM378" s="30"/>
      <c r="AN378" s="30"/>
      <c r="AO378" s="30"/>
      <c r="AP378" s="30"/>
      <c r="AQ378" s="30"/>
      <c r="AR378" s="30"/>
      <c r="AS378" s="30"/>
      <c r="AT378" s="30"/>
      <c r="AU378" s="30"/>
      <c r="AV378" s="30"/>
      <c r="AW378" s="30"/>
      <c r="AX378" s="30"/>
      <c r="AY378" s="30"/>
      <c r="AZ378" s="30"/>
      <c r="BA378" s="30"/>
      <c r="BB378" s="30"/>
      <c r="BC378" s="30"/>
      <c r="BD378" s="11"/>
      <c r="BE378" s="11"/>
      <c r="BF378" s="11"/>
      <c r="BG378" s="11"/>
      <c r="BH378" s="11"/>
      <c r="BI378" s="11"/>
      <c r="BJ378" s="11"/>
      <c r="BK378" s="11"/>
      <c r="BL378" s="11"/>
      <c r="BM378" s="11"/>
      <c r="BN378" s="11"/>
      <c r="BO378" s="11"/>
      <c r="BP378" s="11"/>
      <c r="BQ378" s="11"/>
      <c r="BR378" s="11"/>
      <c r="BS378" s="11"/>
      <c r="BT378" s="11"/>
    </row>
    <row r="379" spans="38:72" ht="18" customHeight="1">
      <c r="AL379" s="30"/>
      <c r="AM379" s="30"/>
      <c r="AN379" s="30"/>
      <c r="AO379" s="30"/>
      <c r="AP379" s="30"/>
      <c r="AQ379" s="30"/>
      <c r="AR379" s="30"/>
      <c r="AS379" s="30"/>
      <c r="AT379" s="30"/>
      <c r="AU379" s="30"/>
      <c r="AV379" s="30"/>
      <c r="AW379" s="30"/>
      <c r="AX379" s="30"/>
      <c r="AY379" s="30"/>
      <c r="AZ379" s="30"/>
      <c r="BA379" s="30"/>
      <c r="BB379" s="30"/>
      <c r="BC379" s="30"/>
      <c r="BD379" s="11"/>
      <c r="BE379" s="11"/>
      <c r="BF379" s="11"/>
      <c r="BG379" s="11"/>
      <c r="BH379" s="11"/>
      <c r="BI379" s="11"/>
      <c r="BJ379" s="11"/>
      <c r="BK379" s="11"/>
      <c r="BL379" s="11"/>
      <c r="BM379" s="11"/>
      <c r="BN379" s="11"/>
      <c r="BO379" s="11"/>
      <c r="BP379" s="11"/>
      <c r="BQ379" s="11"/>
      <c r="BR379" s="11"/>
      <c r="BS379" s="11"/>
      <c r="BT379" s="11"/>
    </row>
    <row r="380" spans="38:72" ht="18" customHeight="1">
      <c r="AL380" s="30"/>
      <c r="AM380" s="30"/>
      <c r="AN380" s="30"/>
      <c r="AO380" s="30"/>
      <c r="AP380" s="30"/>
      <c r="AQ380" s="30"/>
      <c r="AR380" s="30"/>
      <c r="AS380" s="30"/>
      <c r="AT380" s="30"/>
      <c r="AU380" s="30"/>
      <c r="AV380" s="30"/>
      <c r="AW380" s="30"/>
      <c r="AX380" s="30"/>
      <c r="AY380" s="30"/>
      <c r="AZ380" s="30"/>
      <c r="BA380" s="30"/>
      <c r="BB380" s="30"/>
      <c r="BC380" s="30"/>
      <c r="BD380" s="11"/>
      <c r="BE380" s="11"/>
      <c r="BF380" s="11"/>
      <c r="BG380" s="11"/>
      <c r="BH380" s="11"/>
      <c r="BI380" s="11"/>
      <c r="BJ380" s="11"/>
      <c r="BK380" s="11"/>
      <c r="BL380" s="11"/>
      <c r="BM380" s="11"/>
      <c r="BN380" s="11"/>
      <c r="BO380" s="11"/>
      <c r="BP380" s="11"/>
      <c r="BQ380" s="11"/>
      <c r="BR380" s="11"/>
      <c r="BS380" s="11"/>
      <c r="BT380" s="11"/>
    </row>
    <row r="381" spans="38:72" ht="18" customHeight="1">
      <c r="AL381" s="30"/>
      <c r="AM381" s="30"/>
      <c r="AN381" s="30"/>
      <c r="AO381" s="30"/>
      <c r="AP381" s="30"/>
      <c r="AQ381" s="30"/>
      <c r="AR381" s="30"/>
      <c r="AS381" s="30"/>
      <c r="AT381" s="30"/>
      <c r="AU381" s="30"/>
      <c r="AV381" s="30"/>
      <c r="AW381" s="30"/>
      <c r="AX381" s="30"/>
      <c r="AY381" s="30"/>
      <c r="AZ381" s="30"/>
      <c r="BA381" s="30"/>
      <c r="BB381" s="30"/>
      <c r="BC381" s="30"/>
      <c r="BD381" s="11"/>
      <c r="BE381" s="11"/>
      <c r="BF381" s="11"/>
      <c r="BG381" s="11"/>
      <c r="BH381" s="11"/>
      <c r="BI381" s="11"/>
      <c r="BJ381" s="11"/>
      <c r="BK381" s="11"/>
      <c r="BL381" s="11"/>
      <c r="BM381" s="11"/>
      <c r="BN381" s="11"/>
      <c r="BO381" s="11"/>
      <c r="BP381" s="11"/>
      <c r="BQ381" s="11"/>
      <c r="BR381" s="11"/>
      <c r="BS381" s="11"/>
      <c r="BT381" s="11"/>
    </row>
    <row r="382" spans="38:72" ht="18" customHeight="1">
      <c r="AL382" s="30"/>
      <c r="AM382" s="30"/>
      <c r="AN382" s="30"/>
      <c r="AO382" s="30"/>
      <c r="AP382" s="30"/>
      <c r="AQ382" s="30"/>
      <c r="AR382" s="30"/>
      <c r="AS382" s="30"/>
      <c r="AT382" s="30"/>
      <c r="AU382" s="30"/>
      <c r="AV382" s="30"/>
      <c r="AW382" s="30"/>
      <c r="AX382" s="30"/>
      <c r="AY382" s="30"/>
      <c r="AZ382" s="30"/>
      <c r="BA382" s="30"/>
      <c r="BB382" s="30"/>
      <c r="BC382" s="30"/>
      <c r="BD382" s="11"/>
      <c r="BE382" s="11"/>
      <c r="BF382" s="11"/>
      <c r="BG382" s="11"/>
      <c r="BH382" s="11"/>
      <c r="BI382" s="11"/>
      <c r="BJ382" s="11"/>
      <c r="BK382" s="11"/>
      <c r="BL382" s="11"/>
      <c r="BM382" s="11"/>
      <c r="BN382" s="11"/>
      <c r="BO382" s="11"/>
      <c r="BP382" s="11"/>
      <c r="BQ382" s="11"/>
      <c r="BR382" s="11"/>
      <c r="BS382" s="11"/>
      <c r="BT382" s="11"/>
    </row>
    <row r="383" spans="38:72" ht="18" customHeight="1">
      <c r="AL383" s="30"/>
      <c r="AM383" s="30"/>
      <c r="AN383" s="30"/>
      <c r="AO383" s="30"/>
      <c r="AP383" s="30"/>
      <c r="AQ383" s="30"/>
      <c r="AR383" s="30"/>
      <c r="AS383" s="30"/>
      <c r="AT383" s="30"/>
      <c r="AU383" s="30"/>
      <c r="AV383" s="30"/>
      <c r="AW383" s="30"/>
      <c r="AX383" s="30"/>
      <c r="AY383" s="30"/>
      <c r="AZ383" s="30"/>
      <c r="BA383" s="30"/>
      <c r="BB383" s="30"/>
      <c r="BC383" s="30"/>
      <c r="BD383" s="11"/>
      <c r="BE383" s="11"/>
      <c r="BF383" s="11"/>
      <c r="BG383" s="11"/>
      <c r="BH383" s="11"/>
      <c r="BI383" s="11"/>
      <c r="BJ383" s="11"/>
      <c r="BK383" s="11"/>
      <c r="BL383" s="11"/>
      <c r="BM383" s="11"/>
      <c r="BN383" s="11"/>
      <c r="BO383" s="11"/>
      <c r="BP383" s="11"/>
      <c r="BQ383" s="11"/>
      <c r="BR383" s="11"/>
      <c r="BS383" s="11"/>
      <c r="BT383" s="11"/>
    </row>
    <row r="384" spans="38:72" ht="18" customHeight="1">
      <c r="AL384" s="30"/>
      <c r="AM384" s="30"/>
      <c r="AN384" s="30"/>
      <c r="AO384" s="30"/>
      <c r="AP384" s="30"/>
      <c r="AQ384" s="30"/>
      <c r="AR384" s="30"/>
      <c r="AS384" s="30"/>
      <c r="AT384" s="30"/>
      <c r="AU384" s="30"/>
      <c r="AV384" s="30"/>
      <c r="AW384" s="30"/>
      <c r="AX384" s="30"/>
      <c r="AY384" s="30"/>
      <c r="AZ384" s="30"/>
      <c r="BA384" s="30"/>
      <c r="BB384" s="30"/>
      <c r="BC384" s="30"/>
      <c r="BD384" s="11"/>
      <c r="BE384" s="11"/>
      <c r="BF384" s="11"/>
      <c r="BG384" s="11"/>
      <c r="BH384" s="11"/>
      <c r="BI384" s="11"/>
      <c r="BJ384" s="11"/>
      <c r="BK384" s="11"/>
      <c r="BL384" s="11"/>
      <c r="BM384" s="11"/>
      <c r="BN384" s="11"/>
      <c r="BO384" s="11"/>
      <c r="BP384" s="11"/>
      <c r="BQ384" s="11"/>
      <c r="BR384" s="11"/>
      <c r="BS384" s="11"/>
      <c r="BT384" s="11"/>
    </row>
    <row r="385" spans="38:72" ht="18" customHeight="1">
      <c r="AL385" s="30"/>
      <c r="AM385" s="30"/>
      <c r="AN385" s="30"/>
      <c r="AO385" s="30"/>
      <c r="AP385" s="30"/>
      <c r="AQ385" s="30"/>
      <c r="AR385" s="30"/>
      <c r="AS385" s="30"/>
      <c r="AT385" s="30"/>
      <c r="AU385" s="30"/>
      <c r="AV385" s="30"/>
      <c r="AW385" s="30"/>
      <c r="AX385" s="30"/>
      <c r="AY385" s="30"/>
      <c r="AZ385" s="30"/>
      <c r="BA385" s="30"/>
      <c r="BB385" s="30"/>
      <c r="BC385" s="30"/>
      <c r="BD385" s="11"/>
      <c r="BE385" s="11"/>
      <c r="BF385" s="11"/>
      <c r="BG385" s="11"/>
      <c r="BH385" s="11"/>
      <c r="BI385" s="11"/>
      <c r="BJ385" s="11"/>
      <c r="BK385" s="11"/>
      <c r="BL385" s="11"/>
      <c r="BM385" s="11"/>
      <c r="BN385" s="11"/>
      <c r="BO385" s="11"/>
      <c r="BP385" s="11"/>
      <c r="BQ385" s="11"/>
      <c r="BR385" s="11"/>
      <c r="BS385" s="11"/>
      <c r="BT385" s="11"/>
    </row>
    <row r="386" spans="38:72" ht="18" customHeight="1">
      <c r="AL386" s="30"/>
      <c r="AM386" s="30"/>
      <c r="AN386" s="30"/>
      <c r="AO386" s="30"/>
      <c r="AP386" s="30"/>
      <c r="AQ386" s="30"/>
      <c r="AR386" s="30"/>
      <c r="AS386" s="30"/>
      <c r="AT386" s="30"/>
      <c r="AU386" s="30"/>
      <c r="AV386" s="30"/>
      <c r="AW386" s="30"/>
      <c r="AX386" s="30"/>
      <c r="AY386" s="30"/>
      <c r="AZ386" s="30"/>
      <c r="BA386" s="30"/>
      <c r="BB386" s="30"/>
      <c r="BC386" s="30"/>
      <c r="BD386" s="11"/>
      <c r="BE386" s="11"/>
      <c r="BF386" s="11"/>
      <c r="BG386" s="11"/>
      <c r="BH386" s="11"/>
      <c r="BI386" s="11"/>
      <c r="BJ386" s="11"/>
      <c r="BK386" s="11"/>
      <c r="BL386" s="11"/>
      <c r="BM386" s="11"/>
      <c r="BN386" s="11"/>
      <c r="BO386" s="11"/>
      <c r="BP386" s="11"/>
      <c r="BQ386" s="11"/>
      <c r="BR386" s="11"/>
      <c r="BS386" s="11"/>
      <c r="BT386" s="11"/>
    </row>
    <row r="387" spans="38:72" ht="18" customHeight="1">
      <c r="AL387" s="30"/>
      <c r="AM387" s="30"/>
      <c r="AN387" s="30"/>
      <c r="AO387" s="30"/>
      <c r="AP387" s="30"/>
      <c r="AQ387" s="30"/>
      <c r="AR387" s="30"/>
      <c r="AS387" s="30"/>
      <c r="AT387" s="30"/>
      <c r="AU387" s="30"/>
      <c r="AV387" s="30"/>
      <c r="AW387" s="30"/>
      <c r="AX387" s="30"/>
      <c r="AY387" s="30"/>
      <c r="AZ387" s="30"/>
      <c r="BA387" s="30"/>
      <c r="BB387" s="30"/>
      <c r="BC387" s="30"/>
      <c r="BD387" s="11"/>
      <c r="BE387" s="11"/>
      <c r="BF387" s="11"/>
      <c r="BG387" s="11"/>
      <c r="BH387" s="11"/>
      <c r="BI387" s="11"/>
      <c r="BJ387" s="11"/>
      <c r="BK387" s="11"/>
      <c r="BL387" s="11"/>
      <c r="BM387" s="11"/>
      <c r="BN387" s="11"/>
      <c r="BO387" s="11"/>
      <c r="BP387" s="11"/>
      <c r="BQ387" s="11"/>
      <c r="BR387" s="11"/>
      <c r="BS387" s="11"/>
      <c r="BT387" s="11"/>
    </row>
    <row r="388" spans="38:72" ht="18" customHeight="1">
      <c r="AL388" s="30"/>
      <c r="AM388" s="30"/>
      <c r="AN388" s="30"/>
      <c r="AO388" s="30"/>
      <c r="AP388" s="30"/>
      <c r="AQ388" s="30"/>
      <c r="AR388" s="30"/>
      <c r="AS388" s="30"/>
      <c r="AT388" s="30"/>
      <c r="AU388" s="30"/>
      <c r="AV388" s="30"/>
      <c r="AW388" s="30"/>
      <c r="AX388" s="30"/>
      <c r="AY388" s="30"/>
      <c r="AZ388" s="30"/>
      <c r="BA388" s="30"/>
      <c r="BB388" s="30"/>
      <c r="BC388" s="30"/>
      <c r="BD388" s="11"/>
      <c r="BE388" s="11"/>
      <c r="BF388" s="11"/>
      <c r="BG388" s="11"/>
      <c r="BH388" s="11"/>
      <c r="BI388" s="11"/>
      <c r="BJ388" s="11"/>
      <c r="BK388" s="11"/>
      <c r="BL388" s="11"/>
      <c r="BM388" s="11"/>
      <c r="BN388" s="11"/>
      <c r="BO388" s="11"/>
      <c r="BP388" s="11"/>
      <c r="BQ388" s="11"/>
      <c r="BR388" s="11"/>
      <c r="BS388" s="11"/>
      <c r="BT388" s="11"/>
    </row>
    <row r="389" spans="38:72" ht="18" customHeight="1">
      <c r="AL389" s="30"/>
      <c r="AM389" s="30"/>
      <c r="AN389" s="30"/>
      <c r="AO389" s="30"/>
      <c r="AP389" s="30"/>
      <c r="AQ389" s="30"/>
      <c r="AR389" s="30"/>
      <c r="AS389" s="30"/>
      <c r="AT389" s="30"/>
      <c r="AU389" s="30"/>
      <c r="AV389" s="30"/>
      <c r="AW389" s="30"/>
      <c r="AX389" s="30"/>
      <c r="AY389" s="30"/>
      <c r="AZ389" s="30"/>
      <c r="BA389" s="30"/>
      <c r="BB389" s="30"/>
      <c r="BC389" s="30"/>
      <c r="BD389" s="11"/>
      <c r="BE389" s="11"/>
      <c r="BF389" s="11"/>
      <c r="BG389" s="11"/>
      <c r="BH389" s="11"/>
      <c r="BI389" s="11"/>
      <c r="BJ389" s="11"/>
      <c r="BK389" s="11"/>
      <c r="BL389" s="11"/>
      <c r="BM389" s="11"/>
      <c r="BN389" s="11"/>
      <c r="BO389" s="11"/>
      <c r="BP389" s="11"/>
      <c r="BQ389" s="11"/>
      <c r="BR389" s="11"/>
      <c r="BS389" s="11"/>
      <c r="BT389" s="11"/>
    </row>
    <row r="390" spans="38:72" ht="18" customHeight="1">
      <c r="AL390" s="30"/>
      <c r="AM390" s="30"/>
      <c r="AN390" s="30"/>
      <c r="AO390" s="30"/>
      <c r="AP390" s="30"/>
      <c r="AQ390" s="30"/>
      <c r="AR390" s="30"/>
      <c r="AS390" s="30"/>
      <c r="AT390" s="30"/>
      <c r="AU390" s="30"/>
      <c r="AV390" s="30"/>
      <c r="AW390" s="30"/>
      <c r="AX390" s="30"/>
      <c r="AY390" s="30"/>
      <c r="AZ390" s="30"/>
      <c r="BA390" s="30"/>
      <c r="BB390" s="30"/>
      <c r="BC390" s="30"/>
      <c r="BD390" s="11"/>
      <c r="BE390" s="11"/>
      <c r="BF390" s="11"/>
      <c r="BG390" s="11"/>
      <c r="BH390" s="11"/>
      <c r="BI390" s="11"/>
      <c r="BJ390" s="11"/>
      <c r="BK390" s="11"/>
      <c r="BL390" s="11"/>
      <c r="BM390" s="11"/>
      <c r="BN390" s="11"/>
      <c r="BO390" s="11"/>
      <c r="BP390" s="11"/>
      <c r="BQ390" s="11"/>
      <c r="BR390" s="11"/>
      <c r="BS390" s="11"/>
      <c r="BT390" s="11"/>
    </row>
    <row r="391" spans="38:72" ht="18" customHeight="1">
      <c r="AL391" s="30"/>
      <c r="AM391" s="30"/>
      <c r="AN391" s="30"/>
      <c r="AO391" s="30"/>
      <c r="AP391" s="30"/>
      <c r="AQ391" s="30"/>
      <c r="AR391" s="30"/>
      <c r="AS391" s="30"/>
      <c r="AT391" s="30"/>
      <c r="AU391" s="30"/>
      <c r="AV391" s="30"/>
      <c r="AW391" s="30"/>
      <c r="AX391" s="30"/>
      <c r="AY391" s="30"/>
      <c r="AZ391" s="30"/>
      <c r="BA391" s="30"/>
      <c r="BB391" s="30"/>
      <c r="BC391" s="30"/>
      <c r="BD391" s="11"/>
      <c r="BE391" s="11"/>
      <c r="BF391" s="11"/>
      <c r="BG391" s="11"/>
      <c r="BH391" s="11"/>
      <c r="BI391" s="11"/>
      <c r="BJ391" s="11"/>
      <c r="BK391" s="11"/>
      <c r="BL391" s="11"/>
      <c r="BM391" s="11"/>
      <c r="BN391" s="11"/>
      <c r="BO391" s="11"/>
      <c r="BP391" s="11"/>
      <c r="BQ391" s="11"/>
      <c r="BR391" s="11"/>
      <c r="BS391" s="11"/>
      <c r="BT391" s="11"/>
    </row>
    <row r="392" spans="38:72" ht="18" customHeight="1">
      <c r="AL392" s="30"/>
      <c r="AM392" s="30"/>
      <c r="AN392" s="30"/>
      <c r="AO392" s="30"/>
      <c r="AP392" s="30"/>
      <c r="AQ392" s="30"/>
      <c r="AR392" s="30"/>
      <c r="AS392" s="30"/>
      <c r="AT392" s="30"/>
      <c r="AU392" s="30"/>
      <c r="AV392" s="30"/>
      <c r="AW392" s="30"/>
      <c r="AX392" s="30"/>
      <c r="AY392" s="30"/>
      <c r="AZ392" s="30"/>
      <c r="BA392" s="30"/>
      <c r="BB392" s="30"/>
      <c r="BC392" s="30"/>
      <c r="BD392" s="11"/>
      <c r="BE392" s="11"/>
      <c r="BF392" s="11"/>
      <c r="BG392" s="11"/>
      <c r="BH392" s="11"/>
      <c r="BI392" s="11"/>
      <c r="BJ392" s="11"/>
      <c r="BK392" s="11"/>
      <c r="BL392" s="11"/>
      <c r="BM392" s="11"/>
      <c r="BN392" s="11"/>
      <c r="BO392" s="11"/>
      <c r="BP392" s="11"/>
      <c r="BQ392" s="11"/>
      <c r="BR392" s="11"/>
      <c r="BS392" s="11"/>
      <c r="BT392" s="11"/>
    </row>
    <row r="393" spans="38:72" ht="18" customHeight="1">
      <c r="AL393" s="30"/>
      <c r="AM393" s="30"/>
      <c r="AN393" s="30"/>
      <c r="AO393" s="30"/>
      <c r="AP393" s="30"/>
      <c r="AQ393" s="30"/>
      <c r="AR393" s="30"/>
      <c r="AS393" s="30"/>
      <c r="AT393" s="30"/>
      <c r="AU393" s="30"/>
      <c r="AV393" s="30"/>
      <c r="AW393" s="30"/>
      <c r="AX393" s="30"/>
      <c r="AY393" s="30"/>
      <c r="AZ393" s="30"/>
      <c r="BA393" s="30"/>
      <c r="BB393" s="30"/>
      <c r="BC393" s="30"/>
      <c r="BD393" s="11"/>
      <c r="BE393" s="11"/>
      <c r="BF393" s="11"/>
      <c r="BG393" s="11"/>
      <c r="BH393" s="11"/>
      <c r="BI393" s="11"/>
      <c r="BJ393" s="11"/>
      <c r="BK393" s="11"/>
      <c r="BL393" s="11"/>
      <c r="BM393" s="11"/>
      <c r="BN393" s="11"/>
      <c r="BO393" s="11"/>
      <c r="BP393" s="11"/>
      <c r="BQ393" s="11"/>
      <c r="BR393" s="11"/>
      <c r="BS393" s="11"/>
      <c r="BT393" s="11"/>
    </row>
    <row r="394" spans="38:72" ht="18" customHeight="1">
      <c r="AL394" s="30"/>
      <c r="AM394" s="30"/>
      <c r="AN394" s="30"/>
      <c r="AO394" s="30"/>
      <c r="AP394" s="30"/>
      <c r="AQ394" s="30"/>
      <c r="AR394" s="30"/>
      <c r="AS394" s="30"/>
      <c r="AT394" s="30"/>
      <c r="AU394" s="30"/>
      <c r="AV394" s="30"/>
      <c r="AW394" s="30"/>
      <c r="AX394" s="30"/>
      <c r="AY394" s="30"/>
      <c r="AZ394" s="30"/>
      <c r="BA394" s="30"/>
      <c r="BB394" s="30"/>
      <c r="BC394" s="30"/>
      <c r="BD394" s="11"/>
      <c r="BE394" s="11"/>
      <c r="BF394" s="11"/>
      <c r="BG394" s="11"/>
      <c r="BH394" s="11"/>
      <c r="BI394" s="11"/>
      <c r="BJ394" s="11"/>
      <c r="BK394" s="11"/>
      <c r="BL394" s="11"/>
      <c r="BM394" s="11"/>
      <c r="BN394" s="11"/>
      <c r="BO394" s="11"/>
      <c r="BP394" s="11"/>
      <c r="BQ394" s="11"/>
      <c r="BR394" s="11"/>
      <c r="BS394" s="11"/>
      <c r="BT394" s="11"/>
    </row>
    <row r="395" spans="38:72" ht="18" customHeight="1">
      <c r="AL395" s="30"/>
      <c r="AM395" s="30"/>
      <c r="AN395" s="30"/>
      <c r="AO395" s="30"/>
      <c r="AP395" s="30"/>
      <c r="AQ395" s="30"/>
      <c r="AR395" s="30"/>
      <c r="AS395" s="30"/>
      <c r="AT395" s="30"/>
      <c r="AU395" s="30"/>
      <c r="AV395" s="30"/>
      <c r="AW395" s="30"/>
      <c r="AX395" s="30"/>
      <c r="AY395" s="30"/>
      <c r="AZ395" s="30"/>
      <c r="BA395" s="30"/>
      <c r="BB395" s="30"/>
      <c r="BC395" s="30"/>
      <c r="BD395" s="11"/>
      <c r="BE395" s="11"/>
      <c r="BF395" s="11"/>
      <c r="BG395" s="11"/>
      <c r="BH395" s="11"/>
      <c r="BI395" s="11"/>
      <c r="BJ395" s="11"/>
      <c r="BK395" s="11"/>
      <c r="BL395" s="11"/>
      <c r="BM395" s="11"/>
      <c r="BN395" s="11"/>
      <c r="BO395" s="11"/>
      <c r="BP395" s="11"/>
      <c r="BQ395" s="11"/>
      <c r="BR395" s="11"/>
      <c r="BS395" s="11"/>
      <c r="BT395" s="11"/>
    </row>
    <row r="396" spans="38:72" ht="18" customHeight="1">
      <c r="AL396" s="30"/>
      <c r="AM396" s="30"/>
      <c r="AN396" s="30"/>
      <c r="AO396" s="30"/>
      <c r="AP396" s="30"/>
      <c r="AQ396" s="30"/>
      <c r="AR396" s="30"/>
      <c r="AS396" s="30"/>
      <c r="AT396" s="30"/>
      <c r="AU396" s="30"/>
      <c r="AV396" s="30"/>
      <c r="AW396" s="30"/>
      <c r="AX396" s="30"/>
      <c r="AY396" s="30"/>
      <c r="AZ396" s="30"/>
      <c r="BA396" s="30"/>
      <c r="BB396" s="30"/>
      <c r="BC396" s="30"/>
      <c r="BD396" s="11"/>
      <c r="BE396" s="11"/>
      <c r="BF396" s="11"/>
      <c r="BG396" s="11"/>
      <c r="BH396" s="11"/>
      <c r="BI396" s="11"/>
      <c r="BJ396" s="11"/>
      <c r="BK396" s="11"/>
      <c r="BL396" s="11"/>
      <c r="BM396" s="11"/>
      <c r="BN396" s="11"/>
      <c r="BO396" s="11"/>
      <c r="BP396" s="11"/>
      <c r="BQ396" s="11"/>
      <c r="BR396" s="11"/>
      <c r="BS396" s="11"/>
      <c r="BT396" s="11"/>
    </row>
    <row r="397" spans="38:72" ht="18" customHeight="1">
      <c r="AL397" s="30"/>
      <c r="AM397" s="30"/>
      <c r="AN397" s="30"/>
      <c r="AO397" s="30"/>
      <c r="AP397" s="30"/>
      <c r="AQ397" s="30"/>
      <c r="AR397" s="30"/>
      <c r="AS397" s="30"/>
      <c r="AT397" s="30"/>
      <c r="AU397" s="30"/>
      <c r="AV397" s="30"/>
      <c r="AW397" s="30"/>
      <c r="AX397" s="30"/>
      <c r="AY397" s="30"/>
      <c r="AZ397" s="30"/>
      <c r="BA397" s="30"/>
      <c r="BB397" s="30"/>
      <c r="BC397" s="30"/>
      <c r="BD397" s="11"/>
      <c r="BE397" s="11"/>
      <c r="BF397" s="11"/>
      <c r="BG397" s="11"/>
      <c r="BH397" s="11"/>
      <c r="BI397" s="11"/>
      <c r="BJ397" s="11"/>
      <c r="BK397" s="11"/>
      <c r="BL397" s="11"/>
      <c r="BM397" s="11"/>
      <c r="BN397" s="11"/>
      <c r="BO397" s="11"/>
      <c r="BP397" s="11"/>
      <c r="BQ397" s="11"/>
      <c r="BR397" s="11"/>
      <c r="BS397" s="11"/>
      <c r="BT397" s="11"/>
    </row>
    <row r="398" spans="38:72" ht="18" customHeight="1">
      <c r="AL398" s="30"/>
      <c r="AM398" s="30"/>
      <c r="AN398" s="30"/>
      <c r="AO398" s="30"/>
      <c r="AP398" s="30"/>
      <c r="AQ398" s="30"/>
      <c r="AR398" s="30"/>
      <c r="AS398" s="30"/>
      <c r="AT398" s="30"/>
      <c r="AU398" s="30"/>
      <c r="AV398" s="30"/>
      <c r="AW398" s="30"/>
      <c r="AX398" s="30"/>
      <c r="AY398" s="30"/>
      <c r="AZ398" s="30"/>
      <c r="BA398" s="30"/>
      <c r="BB398" s="30"/>
      <c r="BC398" s="30"/>
      <c r="BD398" s="11"/>
      <c r="BE398" s="11"/>
      <c r="BF398" s="11"/>
      <c r="BG398" s="11"/>
      <c r="BH398" s="11"/>
      <c r="BI398" s="11"/>
      <c r="BJ398" s="11"/>
      <c r="BK398" s="11"/>
      <c r="BL398" s="11"/>
      <c r="BM398" s="11"/>
      <c r="BN398" s="11"/>
      <c r="BO398" s="11"/>
      <c r="BP398" s="11"/>
      <c r="BQ398" s="11"/>
      <c r="BR398" s="11"/>
      <c r="BS398" s="11"/>
      <c r="BT398" s="11"/>
    </row>
    <row r="399" spans="38:72" ht="18" customHeight="1">
      <c r="AL399" s="30"/>
      <c r="AM399" s="30"/>
      <c r="AN399" s="30"/>
      <c r="AO399" s="30"/>
      <c r="AP399" s="30"/>
      <c r="AQ399" s="30"/>
      <c r="AR399" s="30"/>
      <c r="AS399" s="30"/>
      <c r="AT399" s="30"/>
      <c r="AU399" s="30"/>
      <c r="AV399" s="30"/>
      <c r="AW399" s="30"/>
      <c r="AX399" s="30"/>
      <c r="AY399" s="30"/>
      <c r="AZ399" s="30"/>
      <c r="BA399" s="30"/>
      <c r="BB399" s="30"/>
      <c r="BC399" s="30"/>
      <c r="BD399" s="11"/>
      <c r="BE399" s="11"/>
      <c r="BF399" s="11"/>
      <c r="BG399" s="11"/>
      <c r="BH399" s="11"/>
      <c r="BI399" s="11"/>
      <c r="BJ399" s="11"/>
      <c r="BK399" s="11"/>
      <c r="BL399" s="11"/>
      <c r="BM399" s="11"/>
      <c r="BN399" s="11"/>
      <c r="BO399" s="11"/>
      <c r="BP399" s="11"/>
      <c r="BQ399" s="11"/>
      <c r="BR399" s="11"/>
      <c r="BS399" s="11"/>
      <c r="BT399" s="11"/>
    </row>
    <row r="400" spans="38:72" ht="18" customHeight="1">
      <c r="AL400" s="30"/>
      <c r="AM400" s="30"/>
      <c r="AN400" s="30"/>
      <c r="AO400" s="30"/>
      <c r="AP400" s="30"/>
      <c r="AQ400" s="30"/>
      <c r="AR400" s="30"/>
      <c r="AS400" s="30"/>
      <c r="AT400" s="30"/>
      <c r="AU400" s="30"/>
      <c r="AV400" s="30"/>
      <c r="AW400" s="30"/>
      <c r="AX400" s="30"/>
      <c r="AY400" s="30"/>
      <c r="AZ400" s="30"/>
      <c r="BA400" s="30"/>
      <c r="BB400" s="30"/>
      <c r="BC400" s="30"/>
      <c r="BD400" s="11"/>
      <c r="BE400" s="11"/>
      <c r="BF400" s="11"/>
      <c r="BG400" s="11"/>
      <c r="BH400" s="11"/>
      <c r="BI400" s="11"/>
      <c r="BJ400" s="11"/>
      <c r="BK400" s="11"/>
      <c r="BL400" s="11"/>
      <c r="BM400" s="11"/>
      <c r="BN400" s="11"/>
      <c r="BO400" s="11"/>
      <c r="BP400" s="11"/>
      <c r="BQ400" s="11"/>
      <c r="BR400" s="11"/>
      <c r="BS400" s="11"/>
      <c r="BT400" s="11"/>
    </row>
    <row r="401" spans="38:72" ht="18" customHeight="1">
      <c r="AL401" s="30"/>
      <c r="AM401" s="30"/>
      <c r="AN401" s="30"/>
      <c r="AO401" s="30"/>
      <c r="AP401" s="30"/>
      <c r="AQ401" s="30"/>
      <c r="AR401" s="30"/>
      <c r="AS401" s="30"/>
      <c r="AT401" s="30"/>
      <c r="AU401" s="30"/>
      <c r="AV401" s="30"/>
      <c r="AW401" s="30"/>
      <c r="AX401" s="30"/>
      <c r="AY401" s="30"/>
      <c r="AZ401" s="30"/>
      <c r="BA401" s="30"/>
      <c r="BB401" s="30"/>
      <c r="BC401" s="30"/>
      <c r="BD401" s="11"/>
      <c r="BE401" s="11"/>
      <c r="BF401" s="11"/>
      <c r="BG401" s="11"/>
      <c r="BH401" s="11"/>
      <c r="BI401" s="11"/>
      <c r="BJ401" s="11"/>
      <c r="BK401" s="11"/>
      <c r="BL401" s="11"/>
      <c r="BM401" s="11"/>
      <c r="BN401" s="11"/>
      <c r="BO401" s="11"/>
      <c r="BP401" s="11"/>
      <c r="BQ401" s="11"/>
      <c r="BR401" s="11"/>
      <c r="BS401" s="11"/>
      <c r="BT401" s="11"/>
    </row>
    <row r="402" spans="38:72" ht="18" customHeight="1">
      <c r="AL402" s="30"/>
      <c r="AM402" s="30"/>
      <c r="AN402" s="30"/>
      <c r="AO402" s="30"/>
      <c r="AP402" s="30"/>
      <c r="AQ402" s="30"/>
      <c r="AR402" s="30"/>
      <c r="AS402" s="30"/>
      <c r="AT402" s="30"/>
      <c r="AU402" s="30"/>
      <c r="AV402" s="30"/>
      <c r="AW402" s="30"/>
      <c r="AX402" s="30"/>
      <c r="AY402" s="30"/>
      <c r="AZ402" s="30"/>
      <c r="BA402" s="30"/>
      <c r="BB402" s="30"/>
      <c r="BC402" s="30"/>
      <c r="BD402" s="11"/>
      <c r="BE402" s="11"/>
      <c r="BF402" s="11"/>
      <c r="BG402" s="11"/>
      <c r="BH402" s="11"/>
      <c r="BI402" s="11"/>
      <c r="BJ402" s="11"/>
      <c r="BK402" s="11"/>
      <c r="BL402" s="11"/>
      <c r="BM402" s="11"/>
      <c r="BN402" s="11"/>
      <c r="BO402" s="11"/>
      <c r="BP402" s="11"/>
      <c r="BQ402" s="11"/>
      <c r="BR402" s="11"/>
      <c r="BS402" s="11"/>
      <c r="BT402" s="11"/>
    </row>
    <row r="403" spans="38:72" ht="18" customHeight="1">
      <c r="AL403" s="30"/>
      <c r="AM403" s="30"/>
      <c r="AN403" s="30"/>
      <c r="AO403" s="30"/>
      <c r="AP403" s="30"/>
      <c r="AQ403" s="30"/>
      <c r="AR403" s="30"/>
      <c r="AS403" s="30"/>
      <c r="AT403" s="30"/>
      <c r="AU403" s="30"/>
      <c r="AV403" s="30"/>
      <c r="AW403" s="30"/>
      <c r="AX403" s="30"/>
      <c r="AY403" s="30"/>
      <c r="AZ403" s="30"/>
      <c r="BA403" s="30"/>
      <c r="BB403" s="30"/>
      <c r="BC403" s="30"/>
      <c r="BD403" s="11"/>
      <c r="BE403" s="11"/>
      <c r="BF403" s="11"/>
      <c r="BG403" s="11"/>
      <c r="BH403" s="11"/>
      <c r="BI403" s="11"/>
      <c r="BJ403" s="11"/>
      <c r="BK403" s="11"/>
      <c r="BL403" s="11"/>
      <c r="BM403" s="11"/>
      <c r="BN403" s="11"/>
      <c r="BO403" s="11"/>
      <c r="BP403" s="11"/>
      <c r="BQ403" s="11"/>
      <c r="BR403" s="11"/>
      <c r="BS403" s="11"/>
      <c r="BT403" s="11"/>
    </row>
    <row r="404" spans="38:72" ht="18" customHeight="1">
      <c r="AL404" s="30"/>
      <c r="AM404" s="30"/>
      <c r="AN404" s="30"/>
      <c r="AO404" s="30"/>
      <c r="AP404" s="30"/>
      <c r="AQ404" s="30"/>
      <c r="AR404" s="30"/>
      <c r="AS404" s="30"/>
      <c r="AT404" s="30"/>
      <c r="AU404" s="30"/>
      <c r="AV404" s="30"/>
      <c r="AW404" s="30"/>
      <c r="AX404" s="30"/>
      <c r="AY404" s="30"/>
      <c r="AZ404" s="30"/>
      <c r="BA404" s="30"/>
      <c r="BB404" s="30"/>
      <c r="BC404" s="30"/>
      <c r="BD404" s="11"/>
      <c r="BE404" s="11"/>
      <c r="BF404" s="11"/>
      <c r="BG404" s="11"/>
      <c r="BH404" s="11"/>
      <c r="BI404" s="11"/>
      <c r="BJ404" s="11"/>
      <c r="BK404" s="11"/>
      <c r="BL404" s="11"/>
      <c r="BM404" s="11"/>
      <c r="BN404" s="11"/>
      <c r="BO404" s="11"/>
      <c r="BP404" s="11"/>
      <c r="BQ404" s="11"/>
      <c r="BR404" s="11"/>
      <c r="BS404" s="11"/>
      <c r="BT404" s="11"/>
    </row>
    <row r="405" spans="38:72" ht="18" customHeight="1">
      <c r="AL405" s="30"/>
      <c r="AM405" s="30"/>
      <c r="AN405" s="30"/>
      <c r="AO405" s="30"/>
      <c r="AP405" s="30"/>
      <c r="AQ405" s="30"/>
      <c r="AR405" s="30"/>
      <c r="AS405" s="30"/>
      <c r="AT405" s="30"/>
      <c r="AU405" s="30"/>
      <c r="AV405" s="30"/>
      <c r="AW405" s="30"/>
      <c r="AX405" s="30"/>
      <c r="AY405" s="30"/>
      <c r="AZ405" s="30"/>
      <c r="BA405" s="30"/>
      <c r="BB405" s="30"/>
      <c r="BC405" s="30"/>
      <c r="BD405" s="11"/>
      <c r="BE405" s="11"/>
      <c r="BF405" s="11"/>
      <c r="BG405" s="11"/>
      <c r="BH405" s="11"/>
      <c r="BI405" s="11"/>
      <c r="BJ405" s="11"/>
      <c r="BK405" s="11"/>
      <c r="BL405" s="11"/>
      <c r="BM405" s="11"/>
      <c r="BN405" s="11"/>
      <c r="BO405" s="11"/>
      <c r="BP405" s="11"/>
      <c r="BQ405" s="11"/>
      <c r="BR405" s="11"/>
      <c r="BS405" s="11"/>
      <c r="BT405" s="11"/>
    </row>
    <row r="406" spans="38:72" ht="18" customHeight="1">
      <c r="AL406" s="30"/>
      <c r="AM406" s="30"/>
      <c r="AN406" s="30"/>
      <c r="AO406" s="30"/>
      <c r="AP406" s="30"/>
      <c r="AQ406" s="30"/>
      <c r="AR406" s="30"/>
      <c r="AS406" s="30"/>
      <c r="AT406" s="30"/>
      <c r="AU406" s="30"/>
      <c r="AV406" s="30"/>
      <c r="AW406" s="30"/>
      <c r="AX406" s="30"/>
      <c r="AY406" s="30"/>
      <c r="AZ406" s="30"/>
      <c r="BA406" s="30"/>
      <c r="BB406" s="30"/>
      <c r="BC406" s="30"/>
      <c r="BD406" s="11"/>
      <c r="BE406" s="11"/>
      <c r="BF406" s="11"/>
      <c r="BG406" s="11"/>
      <c r="BH406" s="11"/>
      <c r="BI406" s="11"/>
      <c r="BJ406" s="11"/>
      <c r="BK406" s="11"/>
      <c r="BL406" s="11"/>
      <c r="BM406" s="11"/>
      <c r="BN406" s="11"/>
      <c r="BO406" s="11"/>
      <c r="BP406" s="11"/>
      <c r="BQ406" s="11"/>
      <c r="BR406" s="11"/>
      <c r="BS406" s="11"/>
      <c r="BT406" s="11"/>
    </row>
    <row r="407" spans="38:72" ht="18" customHeight="1">
      <c r="AL407" s="30"/>
      <c r="AM407" s="30"/>
      <c r="AN407" s="30"/>
      <c r="AO407" s="30"/>
      <c r="AP407" s="30"/>
      <c r="AQ407" s="30"/>
      <c r="AR407" s="30"/>
      <c r="AS407" s="30"/>
      <c r="AT407" s="30"/>
      <c r="AU407" s="30"/>
      <c r="AV407" s="30"/>
      <c r="AW407" s="30"/>
      <c r="AX407" s="30"/>
      <c r="AY407" s="30"/>
      <c r="AZ407" s="30"/>
      <c r="BA407" s="30"/>
      <c r="BB407" s="30"/>
      <c r="BC407" s="30"/>
      <c r="BD407" s="11"/>
      <c r="BE407" s="11"/>
      <c r="BF407" s="11"/>
      <c r="BG407" s="11"/>
      <c r="BH407" s="11"/>
      <c r="BI407" s="11"/>
      <c r="BJ407" s="11"/>
      <c r="BK407" s="11"/>
      <c r="BL407" s="11"/>
      <c r="BM407" s="11"/>
      <c r="BN407" s="11"/>
      <c r="BO407" s="11"/>
      <c r="BP407" s="11"/>
      <c r="BQ407" s="11"/>
      <c r="BR407" s="11"/>
      <c r="BS407" s="11"/>
      <c r="BT407" s="11"/>
    </row>
    <row r="408" spans="38:72" ht="18" customHeight="1">
      <c r="AL408" s="30"/>
      <c r="AM408" s="30"/>
      <c r="AN408" s="30"/>
      <c r="AO408" s="30"/>
      <c r="AP408" s="30"/>
      <c r="AQ408" s="30"/>
      <c r="AR408" s="30"/>
      <c r="AS408" s="30"/>
      <c r="AT408" s="30"/>
      <c r="AU408" s="30"/>
      <c r="AV408" s="30"/>
      <c r="AW408" s="30"/>
      <c r="AX408" s="30"/>
      <c r="AY408" s="30"/>
      <c r="AZ408" s="30"/>
      <c r="BA408" s="30"/>
      <c r="BB408" s="30"/>
      <c r="BC408" s="30"/>
      <c r="BD408" s="11"/>
      <c r="BE408" s="11"/>
      <c r="BF408" s="11"/>
      <c r="BG408" s="11"/>
      <c r="BH408" s="11"/>
      <c r="BI408" s="11"/>
      <c r="BJ408" s="11"/>
      <c r="BK408" s="11"/>
      <c r="BL408" s="11"/>
      <c r="BM408" s="11"/>
      <c r="BN408" s="11"/>
      <c r="BO408" s="11"/>
      <c r="BP408" s="11"/>
      <c r="BQ408" s="11"/>
      <c r="BR408" s="11"/>
      <c r="BS408" s="11"/>
      <c r="BT408" s="11"/>
    </row>
    <row r="409" spans="38:72" ht="18" customHeight="1">
      <c r="AL409" s="30"/>
      <c r="AM409" s="30"/>
      <c r="AN409" s="30"/>
      <c r="AO409" s="30"/>
      <c r="AP409" s="30"/>
      <c r="AQ409" s="30"/>
      <c r="AR409" s="30"/>
      <c r="AS409" s="30"/>
      <c r="AT409" s="30"/>
      <c r="AU409" s="30"/>
      <c r="AV409" s="30"/>
      <c r="AW409" s="30"/>
      <c r="AX409" s="30"/>
      <c r="AY409" s="30"/>
      <c r="AZ409" s="30"/>
      <c r="BA409" s="30"/>
      <c r="BB409" s="30"/>
      <c r="BC409" s="30"/>
      <c r="BD409" s="11"/>
      <c r="BE409" s="11"/>
      <c r="BF409" s="11"/>
      <c r="BG409" s="11"/>
      <c r="BH409" s="11"/>
      <c r="BI409" s="11"/>
      <c r="BJ409" s="11"/>
      <c r="BK409" s="11"/>
      <c r="BL409" s="11"/>
      <c r="BM409" s="11"/>
      <c r="BN409" s="11"/>
      <c r="BO409" s="11"/>
      <c r="BP409" s="11"/>
      <c r="BQ409" s="11"/>
      <c r="BR409" s="11"/>
      <c r="BS409" s="11"/>
      <c r="BT409" s="11"/>
    </row>
    <row r="410" spans="38:72" ht="18" customHeight="1">
      <c r="AL410" s="30"/>
      <c r="AM410" s="30"/>
      <c r="AN410" s="30"/>
      <c r="AO410" s="30"/>
      <c r="AP410" s="30"/>
      <c r="AQ410" s="30"/>
      <c r="AR410" s="30"/>
      <c r="AS410" s="30"/>
      <c r="AT410" s="30"/>
      <c r="AU410" s="30"/>
      <c r="AV410" s="30"/>
      <c r="AW410" s="30"/>
      <c r="AX410" s="30"/>
      <c r="AY410" s="30"/>
      <c r="AZ410" s="30"/>
      <c r="BA410" s="30"/>
      <c r="BB410" s="30"/>
      <c r="BC410" s="30"/>
      <c r="BD410" s="11"/>
      <c r="BE410" s="11"/>
      <c r="BF410" s="11"/>
      <c r="BG410" s="11"/>
      <c r="BH410" s="11"/>
      <c r="BI410" s="11"/>
      <c r="BJ410" s="11"/>
      <c r="BK410" s="11"/>
      <c r="BL410" s="11"/>
      <c r="BM410" s="11"/>
      <c r="BN410" s="11"/>
      <c r="BO410" s="11"/>
      <c r="BP410" s="11"/>
      <c r="BQ410" s="11"/>
      <c r="BR410" s="11"/>
      <c r="BS410" s="11"/>
      <c r="BT410" s="11"/>
    </row>
    <row r="411" spans="38:72" ht="18" customHeight="1">
      <c r="AL411" s="30"/>
      <c r="AM411" s="30"/>
      <c r="AN411" s="30"/>
      <c r="AO411" s="30"/>
      <c r="AP411" s="30"/>
      <c r="AQ411" s="30"/>
      <c r="AR411" s="30"/>
      <c r="AS411" s="30"/>
      <c r="AT411" s="30"/>
      <c r="AU411" s="30"/>
      <c r="AV411" s="30"/>
      <c r="AW411" s="30"/>
      <c r="AX411" s="30"/>
      <c r="AY411" s="30"/>
      <c r="AZ411" s="30"/>
      <c r="BA411" s="30"/>
      <c r="BB411" s="30"/>
      <c r="BC411" s="30"/>
      <c r="BD411" s="11"/>
      <c r="BE411" s="11"/>
      <c r="BF411" s="11"/>
      <c r="BG411" s="11"/>
      <c r="BH411" s="11"/>
      <c r="BI411" s="11"/>
      <c r="BJ411" s="11"/>
      <c r="BK411" s="11"/>
      <c r="BL411" s="11"/>
      <c r="BM411" s="11"/>
      <c r="BN411" s="11"/>
      <c r="BO411" s="11"/>
      <c r="BP411" s="11"/>
      <c r="BQ411" s="11"/>
      <c r="BR411" s="11"/>
      <c r="BS411" s="11"/>
      <c r="BT411" s="11"/>
    </row>
    <row r="412" spans="38:72" ht="18" customHeight="1">
      <c r="AL412" s="30"/>
      <c r="AM412" s="30"/>
      <c r="AN412" s="30"/>
      <c r="AO412" s="30"/>
      <c r="AP412" s="30"/>
      <c r="AQ412" s="30"/>
      <c r="AR412" s="30"/>
      <c r="AS412" s="30"/>
      <c r="AT412" s="30"/>
      <c r="AU412" s="30"/>
      <c r="AV412" s="30"/>
      <c r="AW412" s="30"/>
      <c r="AX412" s="30"/>
      <c r="AY412" s="30"/>
      <c r="AZ412" s="30"/>
      <c r="BA412" s="30"/>
      <c r="BB412" s="30"/>
      <c r="BC412" s="30"/>
      <c r="BD412" s="11"/>
      <c r="BE412" s="11"/>
      <c r="BF412" s="11"/>
      <c r="BG412" s="11"/>
      <c r="BH412" s="11"/>
      <c r="BI412" s="11"/>
      <c r="BJ412" s="11"/>
      <c r="BK412" s="11"/>
      <c r="BL412" s="11"/>
      <c r="BM412" s="11"/>
      <c r="BN412" s="11"/>
      <c r="BO412" s="11"/>
      <c r="BP412" s="11"/>
      <c r="BQ412" s="11"/>
      <c r="BR412" s="11"/>
      <c r="BS412" s="11"/>
      <c r="BT412" s="11"/>
    </row>
    <row r="413" spans="38:72" ht="18" customHeight="1">
      <c r="AL413" s="30"/>
      <c r="AM413" s="30"/>
      <c r="AN413" s="30"/>
      <c r="AO413" s="30"/>
      <c r="AP413" s="30"/>
      <c r="AQ413" s="30"/>
      <c r="AR413" s="30"/>
      <c r="AS413" s="30"/>
      <c r="AT413" s="30"/>
      <c r="AU413" s="30"/>
      <c r="AV413" s="30"/>
      <c r="AW413" s="30"/>
      <c r="AX413" s="30"/>
      <c r="AY413" s="30"/>
      <c r="AZ413" s="30"/>
      <c r="BA413" s="30"/>
      <c r="BB413" s="30"/>
      <c r="BC413" s="30"/>
      <c r="BD413" s="11"/>
      <c r="BE413" s="11"/>
      <c r="BF413" s="11"/>
      <c r="BG413" s="11"/>
      <c r="BH413" s="11"/>
      <c r="BI413" s="11"/>
      <c r="BJ413" s="11"/>
      <c r="BK413" s="11"/>
      <c r="BL413" s="11"/>
      <c r="BM413" s="11"/>
      <c r="BN413" s="11"/>
      <c r="BO413" s="11"/>
      <c r="BP413" s="11"/>
      <c r="BQ413" s="11"/>
      <c r="BR413" s="11"/>
      <c r="BS413" s="11"/>
      <c r="BT413" s="11"/>
    </row>
    <row r="414" spans="38:72" ht="18" customHeight="1">
      <c r="AL414" s="30"/>
      <c r="AM414" s="30"/>
      <c r="AN414" s="30"/>
      <c r="AO414" s="30"/>
      <c r="AP414" s="30"/>
      <c r="AQ414" s="30"/>
      <c r="AR414" s="30"/>
      <c r="AS414" s="30"/>
      <c r="AT414" s="30"/>
      <c r="AU414" s="30"/>
      <c r="AV414" s="30"/>
      <c r="AW414" s="30"/>
      <c r="AX414" s="30"/>
      <c r="AY414" s="30"/>
      <c r="AZ414" s="30"/>
      <c r="BA414" s="30"/>
      <c r="BB414" s="30"/>
      <c r="BC414" s="30"/>
      <c r="BD414" s="11"/>
      <c r="BE414" s="11"/>
      <c r="BF414" s="11"/>
      <c r="BG414" s="11"/>
      <c r="BH414" s="11"/>
      <c r="BI414" s="11"/>
      <c r="BJ414" s="11"/>
      <c r="BK414" s="11"/>
      <c r="BL414" s="11"/>
      <c r="BM414" s="11"/>
      <c r="BN414" s="11"/>
      <c r="BO414" s="11"/>
      <c r="BP414" s="11"/>
      <c r="BQ414" s="11"/>
      <c r="BR414" s="11"/>
      <c r="BS414" s="11"/>
      <c r="BT414" s="11"/>
    </row>
    <row r="415" spans="38:72" ht="18" customHeight="1">
      <c r="AL415" s="30"/>
      <c r="AM415" s="30"/>
      <c r="AN415" s="30"/>
      <c r="AO415" s="30"/>
      <c r="AP415" s="30"/>
      <c r="AQ415" s="30"/>
      <c r="AR415" s="30"/>
      <c r="AS415" s="30"/>
      <c r="AT415" s="30"/>
      <c r="AU415" s="30"/>
      <c r="AV415" s="30"/>
      <c r="AW415" s="30"/>
      <c r="AX415" s="30"/>
      <c r="AY415" s="30"/>
      <c r="AZ415" s="30"/>
      <c r="BA415" s="30"/>
      <c r="BB415" s="30"/>
      <c r="BC415" s="30"/>
      <c r="BD415" s="11"/>
      <c r="BE415" s="11"/>
      <c r="BF415" s="11"/>
      <c r="BG415" s="11"/>
      <c r="BH415" s="11"/>
      <c r="BI415" s="11"/>
      <c r="BJ415" s="11"/>
      <c r="BK415" s="11"/>
      <c r="BL415" s="11"/>
      <c r="BM415" s="11"/>
      <c r="BN415" s="11"/>
      <c r="BO415" s="11"/>
      <c r="BP415" s="11"/>
      <c r="BQ415" s="11"/>
      <c r="BR415" s="11"/>
      <c r="BS415" s="11"/>
      <c r="BT415" s="11"/>
    </row>
    <row r="416" spans="38:72" ht="18" customHeight="1">
      <c r="AL416" s="30"/>
      <c r="AM416" s="30"/>
      <c r="AN416" s="30"/>
      <c r="AO416" s="30"/>
      <c r="AP416" s="30"/>
      <c r="AQ416" s="30"/>
      <c r="AR416" s="30"/>
      <c r="AS416" s="30"/>
      <c r="AT416" s="30"/>
      <c r="AU416" s="30"/>
      <c r="AV416" s="30"/>
      <c r="AW416" s="30"/>
      <c r="AX416" s="30"/>
      <c r="AY416" s="30"/>
      <c r="AZ416" s="30"/>
      <c r="BA416" s="30"/>
      <c r="BB416" s="30"/>
      <c r="BC416" s="30"/>
      <c r="BD416" s="11"/>
      <c r="BE416" s="11"/>
      <c r="BF416" s="11"/>
      <c r="BG416" s="11"/>
      <c r="BH416" s="11"/>
      <c r="BI416" s="11"/>
      <c r="BJ416" s="11"/>
      <c r="BK416" s="11"/>
      <c r="BL416" s="11"/>
      <c r="BM416" s="11"/>
      <c r="BN416" s="11"/>
      <c r="BO416" s="11"/>
      <c r="BP416" s="11"/>
      <c r="BQ416" s="11"/>
      <c r="BR416" s="11"/>
      <c r="BS416" s="11"/>
      <c r="BT416" s="11"/>
    </row>
    <row r="417" spans="38:72" ht="18" customHeight="1">
      <c r="AL417" s="30"/>
      <c r="AM417" s="30"/>
      <c r="AN417" s="30"/>
      <c r="AO417" s="30"/>
      <c r="AP417" s="30"/>
      <c r="AQ417" s="30"/>
      <c r="AR417" s="30"/>
      <c r="AS417" s="30"/>
      <c r="AT417" s="30"/>
      <c r="AU417" s="30"/>
      <c r="AV417" s="30"/>
      <c r="AW417" s="30"/>
      <c r="AX417" s="30"/>
      <c r="AY417" s="30"/>
      <c r="AZ417" s="30"/>
      <c r="BA417" s="30"/>
      <c r="BB417" s="30"/>
      <c r="BC417" s="30"/>
      <c r="BD417" s="11"/>
      <c r="BE417" s="11"/>
      <c r="BF417" s="11"/>
      <c r="BG417" s="11"/>
      <c r="BH417" s="11"/>
      <c r="BI417" s="11"/>
      <c r="BJ417" s="11"/>
      <c r="BK417" s="11"/>
      <c r="BL417" s="11"/>
      <c r="BM417" s="11"/>
      <c r="BN417" s="11"/>
      <c r="BO417" s="11"/>
      <c r="BP417" s="11"/>
      <c r="BQ417" s="11"/>
      <c r="BR417" s="11"/>
      <c r="BS417" s="11"/>
      <c r="BT417" s="11"/>
    </row>
    <row r="418" spans="38:72" ht="18" customHeight="1">
      <c r="AL418" s="30"/>
      <c r="AM418" s="30"/>
      <c r="AN418" s="30"/>
      <c r="AO418" s="30"/>
      <c r="AP418" s="30"/>
      <c r="AQ418" s="30"/>
      <c r="AR418" s="30"/>
      <c r="AS418" s="30"/>
      <c r="AT418" s="30"/>
      <c r="AU418" s="30"/>
      <c r="AV418" s="30"/>
      <c r="AW418" s="30"/>
      <c r="AX418" s="30"/>
      <c r="AY418" s="30"/>
      <c r="AZ418" s="30"/>
      <c r="BA418" s="30"/>
      <c r="BB418" s="30"/>
      <c r="BC418" s="30"/>
      <c r="BD418" s="11"/>
      <c r="BE418" s="11"/>
      <c r="BF418" s="11"/>
      <c r="BG418" s="11"/>
      <c r="BH418" s="11"/>
      <c r="BI418" s="11"/>
      <c r="BJ418" s="11"/>
      <c r="BK418" s="11"/>
      <c r="BL418" s="11"/>
      <c r="BM418" s="11"/>
      <c r="BN418" s="11"/>
      <c r="BO418" s="11"/>
      <c r="BP418" s="11"/>
      <c r="BQ418" s="11"/>
      <c r="BR418" s="11"/>
      <c r="BS418" s="11"/>
      <c r="BT418" s="11"/>
    </row>
    <row r="419" spans="38:72" ht="18" customHeight="1">
      <c r="AL419" s="30"/>
      <c r="AM419" s="30"/>
      <c r="AN419" s="30"/>
      <c r="AO419" s="30"/>
      <c r="AP419" s="30"/>
      <c r="AQ419" s="30"/>
      <c r="AR419" s="30"/>
      <c r="AS419" s="30"/>
      <c r="AT419" s="30"/>
      <c r="AU419" s="30"/>
      <c r="AV419" s="30"/>
      <c r="AW419" s="30"/>
      <c r="AX419" s="30"/>
      <c r="AY419" s="30"/>
      <c r="AZ419" s="30"/>
      <c r="BA419" s="30"/>
      <c r="BB419" s="30"/>
      <c r="BC419" s="30"/>
      <c r="BD419" s="11"/>
      <c r="BE419" s="11"/>
      <c r="BF419" s="11"/>
      <c r="BG419" s="11"/>
      <c r="BH419" s="11"/>
      <c r="BI419" s="11"/>
      <c r="BJ419" s="11"/>
      <c r="BK419" s="11"/>
      <c r="BL419" s="11"/>
      <c r="BM419" s="11"/>
      <c r="BN419" s="11"/>
      <c r="BO419" s="11"/>
      <c r="BP419" s="11"/>
      <c r="BQ419" s="11"/>
      <c r="BR419" s="11"/>
      <c r="BS419" s="11"/>
      <c r="BT419" s="11"/>
    </row>
    <row r="420" spans="38:72" ht="18" customHeight="1">
      <c r="AL420" s="30"/>
      <c r="AM420" s="30"/>
      <c r="AN420" s="30"/>
      <c r="AO420" s="30"/>
      <c r="AP420" s="30"/>
      <c r="AQ420" s="30"/>
      <c r="AR420" s="30"/>
      <c r="AS420" s="30"/>
      <c r="AT420" s="30"/>
      <c r="AU420" s="30"/>
      <c r="AV420" s="30"/>
      <c r="AW420" s="30"/>
      <c r="AX420" s="30"/>
      <c r="AY420" s="30"/>
      <c r="AZ420" s="30"/>
      <c r="BA420" s="30"/>
      <c r="BB420" s="30"/>
      <c r="BC420" s="30"/>
      <c r="BD420" s="11"/>
      <c r="BE420" s="11"/>
      <c r="BF420" s="11"/>
      <c r="BG420" s="11"/>
      <c r="BH420" s="11"/>
      <c r="BI420" s="11"/>
      <c r="BJ420" s="11"/>
      <c r="BK420" s="11"/>
      <c r="BL420" s="11"/>
      <c r="BM420" s="11"/>
      <c r="BN420" s="11"/>
      <c r="BO420" s="11"/>
      <c r="BP420" s="11"/>
      <c r="BQ420" s="11"/>
      <c r="BR420" s="11"/>
      <c r="BS420" s="11"/>
      <c r="BT420" s="11"/>
    </row>
    <row r="421" spans="38:72" ht="18" customHeight="1">
      <c r="AL421" s="30"/>
      <c r="AM421" s="30"/>
      <c r="AN421" s="30"/>
      <c r="AO421" s="30"/>
      <c r="AP421" s="30"/>
      <c r="AQ421" s="30"/>
      <c r="AR421" s="30"/>
      <c r="AS421" s="30"/>
      <c r="AT421" s="30"/>
      <c r="AU421" s="30"/>
      <c r="AV421" s="30"/>
      <c r="AW421" s="30"/>
      <c r="AX421" s="30"/>
      <c r="AY421" s="30"/>
      <c r="AZ421" s="30"/>
      <c r="BA421" s="30"/>
      <c r="BB421" s="30"/>
      <c r="BC421" s="30"/>
      <c r="BD421" s="11"/>
      <c r="BE421" s="11"/>
      <c r="BF421" s="11"/>
      <c r="BG421" s="11"/>
      <c r="BH421" s="11"/>
      <c r="BI421" s="11"/>
      <c r="BJ421" s="11"/>
      <c r="BK421" s="11"/>
      <c r="BL421" s="11"/>
      <c r="BM421" s="11"/>
      <c r="BN421" s="11"/>
      <c r="BO421" s="11"/>
      <c r="BP421" s="11"/>
      <c r="BQ421" s="11"/>
      <c r="BR421" s="11"/>
      <c r="BS421" s="11"/>
      <c r="BT421" s="11"/>
    </row>
    <row r="422" spans="38:72" ht="18" customHeight="1">
      <c r="AL422" s="30"/>
      <c r="AM422" s="30"/>
      <c r="AN422" s="30"/>
      <c r="AO422" s="30"/>
      <c r="AP422" s="30"/>
      <c r="AQ422" s="30"/>
      <c r="AR422" s="30"/>
      <c r="AS422" s="30"/>
      <c r="AT422" s="30"/>
      <c r="AU422" s="30"/>
      <c r="AV422" s="30"/>
      <c r="AW422" s="30"/>
      <c r="AX422" s="30"/>
      <c r="AY422" s="30"/>
      <c r="AZ422" s="30"/>
      <c r="BA422" s="30"/>
      <c r="BB422" s="30"/>
      <c r="BC422" s="30"/>
      <c r="BD422" s="11"/>
      <c r="BE422" s="11"/>
      <c r="BF422" s="11"/>
      <c r="BG422" s="11"/>
      <c r="BH422" s="11"/>
      <c r="BI422" s="11"/>
      <c r="BJ422" s="11"/>
      <c r="BK422" s="11"/>
      <c r="BL422" s="11"/>
      <c r="BM422" s="11"/>
      <c r="BN422" s="11"/>
      <c r="BO422" s="11"/>
      <c r="BP422" s="11"/>
      <c r="BQ422" s="11"/>
      <c r="BR422" s="11"/>
      <c r="BS422" s="11"/>
      <c r="BT422" s="11"/>
    </row>
    <row r="423" spans="38:72" ht="18" customHeight="1">
      <c r="AL423" s="30"/>
      <c r="AM423" s="30"/>
      <c r="AN423" s="30"/>
      <c r="AO423" s="30"/>
      <c r="AP423" s="30"/>
      <c r="AQ423" s="30"/>
      <c r="AR423" s="30"/>
      <c r="AS423" s="30"/>
      <c r="AT423" s="30"/>
      <c r="AU423" s="30"/>
      <c r="AV423" s="30"/>
      <c r="AW423" s="30"/>
      <c r="AX423" s="30"/>
      <c r="AY423" s="30"/>
      <c r="AZ423" s="30"/>
      <c r="BA423" s="30"/>
      <c r="BB423" s="30"/>
      <c r="BC423" s="30"/>
      <c r="BD423" s="11"/>
      <c r="BE423" s="11"/>
      <c r="BF423" s="11"/>
      <c r="BG423" s="11"/>
      <c r="BH423" s="11"/>
      <c r="BI423" s="11"/>
      <c r="BJ423" s="11"/>
      <c r="BK423" s="11"/>
      <c r="BL423" s="11"/>
      <c r="BM423" s="11"/>
      <c r="BN423" s="11"/>
      <c r="BO423" s="11"/>
      <c r="BP423" s="11"/>
      <c r="BQ423" s="11"/>
      <c r="BR423" s="11"/>
      <c r="BS423" s="11"/>
      <c r="BT423" s="11"/>
    </row>
    <row r="424" spans="38:72" ht="18" customHeight="1">
      <c r="AL424" s="30"/>
      <c r="AM424" s="30"/>
      <c r="AN424" s="30"/>
      <c r="AO424" s="30"/>
      <c r="AP424" s="30"/>
      <c r="AQ424" s="30"/>
      <c r="AR424" s="30"/>
      <c r="AS424" s="30"/>
      <c r="AT424" s="30"/>
      <c r="AU424" s="30"/>
      <c r="AV424" s="30"/>
      <c r="AW424" s="30"/>
      <c r="AX424" s="30"/>
      <c r="AY424" s="30"/>
      <c r="AZ424" s="30"/>
      <c r="BA424" s="30"/>
      <c r="BB424" s="30"/>
      <c r="BC424" s="30"/>
      <c r="BD424" s="11"/>
      <c r="BE424" s="11"/>
      <c r="BF424" s="11"/>
      <c r="BG424" s="11"/>
      <c r="BH424" s="11"/>
      <c r="BI424" s="11"/>
      <c r="BJ424" s="11"/>
      <c r="BK424" s="11"/>
      <c r="BL424" s="11"/>
      <c r="BM424" s="11"/>
      <c r="BN424" s="11"/>
      <c r="BO424" s="11"/>
      <c r="BP424" s="11"/>
      <c r="BQ424" s="11"/>
      <c r="BR424" s="11"/>
      <c r="BS424" s="11"/>
      <c r="BT424" s="11"/>
    </row>
    <row r="425" spans="38:72" ht="18" customHeight="1">
      <c r="AL425" s="30"/>
      <c r="AM425" s="30"/>
      <c r="AN425" s="30"/>
      <c r="AO425" s="30"/>
      <c r="AP425" s="30"/>
      <c r="AQ425" s="30"/>
      <c r="AR425" s="30"/>
      <c r="AS425" s="30"/>
      <c r="AT425" s="30"/>
      <c r="AU425" s="30"/>
      <c r="AV425" s="30"/>
      <c r="AW425" s="30"/>
      <c r="AX425" s="30"/>
      <c r="AY425" s="30"/>
      <c r="AZ425" s="30"/>
      <c r="BA425" s="30"/>
      <c r="BB425" s="30"/>
      <c r="BC425" s="30"/>
      <c r="BD425" s="11"/>
      <c r="BE425" s="11"/>
      <c r="BF425" s="11"/>
      <c r="BG425" s="11"/>
      <c r="BH425" s="11"/>
      <c r="BI425" s="11"/>
      <c r="BJ425" s="11"/>
      <c r="BK425" s="11"/>
      <c r="BL425" s="11"/>
      <c r="BM425" s="11"/>
      <c r="BN425" s="11"/>
      <c r="BO425" s="11"/>
      <c r="BP425" s="11"/>
      <c r="BQ425" s="11"/>
      <c r="BR425" s="11"/>
      <c r="BS425" s="11"/>
      <c r="BT425" s="11"/>
    </row>
    <row r="426" spans="38:72" ht="18" customHeight="1">
      <c r="AL426" s="30"/>
      <c r="AM426" s="30"/>
      <c r="AN426" s="30"/>
      <c r="AO426" s="30"/>
      <c r="AP426" s="30"/>
      <c r="AQ426" s="30"/>
      <c r="AR426" s="30"/>
      <c r="AS426" s="30"/>
      <c r="AT426" s="30"/>
      <c r="AU426" s="30"/>
      <c r="AV426" s="30"/>
      <c r="AW426" s="30"/>
      <c r="AX426" s="30"/>
      <c r="AY426" s="30"/>
      <c r="AZ426" s="30"/>
      <c r="BA426" s="30"/>
      <c r="BB426" s="30"/>
      <c r="BC426" s="30"/>
      <c r="BD426" s="11"/>
      <c r="BE426" s="11"/>
      <c r="BF426" s="11"/>
      <c r="BG426" s="11"/>
      <c r="BH426" s="11"/>
      <c r="BI426" s="11"/>
      <c r="BJ426" s="11"/>
      <c r="BK426" s="11"/>
      <c r="BL426" s="11"/>
      <c r="BM426" s="11"/>
      <c r="BN426" s="11"/>
      <c r="BO426" s="11"/>
      <c r="BP426" s="11"/>
      <c r="BQ426" s="11"/>
      <c r="BR426" s="11"/>
      <c r="BS426" s="11"/>
      <c r="BT426" s="11"/>
    </row>
    <row r="427" spans="38:72" ht="18" customHeight="1">
      <c r="AL427" s="30"/>
      <c r="AM427" s="30"/>
      <c r="AN427" s="30"/>
      <c r="AO427" s="30"/>
      <c r="AP427" s="30"/>
      <c r="AQ427" s="30"/>
      <c r="AR427" s="30"/>
      <c r="AS427" s="30"/>
      <c r="AT427" s="30"/>
      <c r="AU427" s="30"/>
      <c r="AV427" s="30"/>
      <c r="AW427" s="30"/>
      <c r="AX427" s="30"/>
      <c r="AY427" s="30"/>
      <c r="AZ427" s="30"/>
      <c r="BA427" s="30"/>
      <c r="BB427" s="30"/>
      <c r="BC427" s="30"/>
      <c r="BD427" s="11"/>
      <c r="BE427" s="11"/>
      <c r="BF427" s="11"/>
      <c r="BG427" s="11"/>
      <c r="BH427" s="11"/>
      <c r="BI427" s="11"/>
      <c r="BJ427" s="11"/>
      <c r="BK427" s="11"/>
      <c r="BL427" s="11"/>
      <c r="BM427" s="11"/>
      <c r="BN427" s="11"/>
      <c r="BO427" s="11"/>
      <c r="BP427" s="11"/>
      <c r="BQ427" s="11"/>
      <c r="BR427" s="11"/>
      <c r="BS427" s="11"/>
      <c r="BT427" s="11"/>
    </row>
    <row r="428" spans="38:72" ht="18" customHeight="1">
      <c r="AL428" s="30"/>
      <c r="AM428" s="30"/>
      <c r="AN428" s="30"/>
      <c r="AO428" s="30"/>
      <c r="AP428" s="30"/>
      <c r="AQ428" s="30"/>
      <c r="AR428" s="30"/>
      <c r="AS428" s="30"/>
      <c r="AT428" s="30"/>
      <c r="AU428" s="30"/>
      <c r="AV428" s="30"/>
      <c r="AW428" s="30"/>
      <c r="AX428" s="30"/>
      <c r="AY428" s="30"/>
      <c r="AZ428" s="30"/>
      <c r="BA428" s="30"/>
      <c r="BB428" s="30"/>
      <c r="BC428" s="30"/>
      <c r="BD428" s="11"/>
      <c r="BE428" s="11"/>
      <c r="BF428" s="11"/>
      <c r="BG428" s="11"/>
      <c r="BH428" s="11"/>
      <c r="BI428" s="11"/>
      <c r="BJ428" s="11"/>
      <c r="BK428" s="11"/>
      <c r="BL428" s="11"/>
      <c r="BM428" s="11"/>
      <c r="BN428" s="11"/>
      <c r="BO428" s="11"/>
      <c r="BP428" s="11"/>
      <c r="BQ428" s="11"/>
      <c r="BR428" s="11"/>
      <c r="BS428" s="11"/>
      <c r="BT428" s="11"/>
    </row>
    <row r="429" spans="38:72" ht="18" customHeight="1">
      <c r="AL429" s="30"/>
      <c r="AM429" s="30"/>
      <c r="AN429" s="30"/>
      <c r="AO429" s="30"/>
      <c r="AP429" s="30"/>
      <c r="AQ429" s="30"/>
      <c r="AR429" s="30"/>
      <c r="AS429" s="30"/>
      <c r="AT429" s="30"/>
      <c r="AU429" s="30"/>
      <c r="AV429" s="30"/>
      <c r="AW429" s="30"/>
      <c r="AX429" s="30"/>
      <c r="AY429" s="30"/>
      <c r="AZ429" s="30"/>
      <c r="BA429" s="30"/>
      <c r="BB429" s="30"/>
      <c r="BC429" s="30"/>
      <c r="BD429" s="11"/>
      <c r="BE429" s="11"/>
      <c r="BF429" s="11"/>
      <c r="BG429" s="11"/>
      <c r="BH429" s="11"/>
      <c r="BI429" s="11"/>
      <c r="BJ429" s="11"/>
      <c r="BK429" s="11"/>
      <c r="BL429" s="11"/>
      <c r="BM429" s="11"/>
      <c r="BN429" s="11"/>
      <c r="BO429" s="11"/>
      <c r="BP429" s="11"/>
      <c r="BQ429" s="11"/>
      <c r="BR429" s="11"/>
      <c r="BS429" s="11"/>
      <c r="BT429" s="11"/>
    </row>
    <row r="430" spans="38:72" ht="18" customHeight="1">
      <c r="AL430" s="30"/>
      <c r="AM430" s="30"/>
      <c r="AN430" s="30"/>
      <c r="AO430" s="30"/>
      <c r="AP430" s="30"/>
      <c r="AQ430" s="30"/>
      <c r="AR430" s="30"/>
      <c r="AS430" s="30"/>
      <c r="AT430" s="30"/>
      <c r="AU430" s="30"/>
      <c r="AV430" s="30"/>
      <c r="AW430" s="30"/>
      <c r="AX430" s="30"/>
      <c r="AY430" s="30"/>
      <c r="AZ430" s="30"/>
      <c r="BA430" s="30"/>
      <c r="BB430" s="30"/>
      <c r="BC430" s="30"/>
      <c r="BD430" s="11"/>
      <c r="BE430" s="11"/>
      <c r="BF430" s="11"/>
      <c r="BG430" s="11"/>
      <c r="BH430" s="11"/>
      <c r="BI430" s="11"/>
      <c r="BJ430" s="11"/>
      <c r="BK430" s="11"/>
      <c r="BL430" s="11"/>
      <c r="BM430" s="11"/>
      <c r="BN430" s="11"/>
      <c r="BO430" s="11"/>
      <c r="BP430" s="11"/>
      <c r="BQ430" s="11"/>
      <c r="BR430" s="11"/>
      <c r="BS430" s="11"/>
      <c r="BT430" s="11"/>
    </row>
    <row r="431" spans="38:72" ht="18" customHeight="1">
      <c r="AL431" s="30"/>
      <c r="AM431" s="30"/>
      <c r="AN431" s="30"/>
      <c r="AO431" s="30"/>
      <c r="AP431" s="30"/>
      <c r="AQ431" s="30"/>
      <c r="AR431" s="30"/>
      <c r="AS431" s="30"/>
      <c r="AT431" s="30"/>
      <c r="AU431" s="30"/>
      <c r="AV431" s="30"/>
      <c r="AW431" s="30"/>
      <c r="AX431" s="30"/>
      <c r="AY431" s="30"/>
      <c r="AZ431" s="30"/>
      <c r="BA431" s="30"/>
      <c r="BB431" s="30"/>
      <c r="BC431" s="30"/>
      <c r="BD431" s="11"/>
      <c r="BE431" s="11"/>
      <c r="BF431" s="11"/>
      <c r="BG431" s="11"/>
      <c r="BH431" s="11"/>
      <c r="BI431" s="11"/>
      <c r="BJ431" s="11"/>
      <c r="BK431" s="11"/>
      <c r="BL431" s="11"/>
      <c r="BM431" s="11"/>
      <c r="BN431" s="11"/>
      <c r="BO431" s="11"/>
      <c r="BP431" s="11"/>
      <c r="BQ431" s="11"/>
      <c r="BR431" s="11"/>
      <c r="BS431" s="11"/>
      <c r="BT431" s="11"/>
    </row>
    <row r="432" spans="38:72" ht="18" customHeight="1">
      <c r="AL432" s="30"/>
      <c r="AM432" s="30"/>
      <c r="AN432" s="30"/>
      <c r="AO432" s="30"/>
      <c r="AP432" s="30"/>
      <c r="AQ432" s="30"/>
      <c r="AR432" s="30"/>
      <c r="AS432" s="30"/>
      <c r="AT432" s="30"/>
      <c r="AU432" s="30"/>
      <c r="AV432" s="30"/>
      <c r="AW432" s="30"/>
      <c r="AX432" s="30"/>
      <c r="AY432" s="30"/>
      <c r="AZ432" s="30"/>
      <c r="BA432" s="30"/>
      <c r="BB432" s="30"/>
      <c r="BC432" s="30"/>
      <c r="BD432" s="11"/>
      <c r="BE432" s="11"/>
      <c r="BF432" s="11"/>
      <c r="BG432" s="11"/>
      <c r="BH432" s="11"/>
      <c r="BI432" s="11"/>
      <c r="BJ432" s="11"/>
      <c r="BK432" s="11"/>
      <c r="BL432" s="11"/>
      <c r="BM432" s="11"/>
      <c r="BN432" s="11"/>
      <c r="BO432" s="11"/>
      <c r="BP432" s="11"/>
      <c r="BQ432" s="11"/>
      <c r="BR432" s="11"/>
      <c r="BS432" s="11"/>
      <c r="BT432" s="11"/>
    </row>
    <row r="433" spans="38:72" ht="18" customHeight="1">
      <c r="AL433" s="30"/>
      <c r="AM433" s="30"/>
      <c r="AN433" s="30"/>
      <c r="AO433" s="30"/>
      <c r="AP433" s="30"/>
      <c r="AQ433" s="30"/>
      <c r="AR433" s="30"/>
      <c r="AS433" s="30"/>
      <c r="AT433" s="30"/>
      <c r="AU433" s="30"/>
      <c r="AV433" s="30"/>
      <c r="AW433" s="30"/>
      <c r="AX433" s="30"/>
      <c r="AY433" s="30"/>
      <c r="AZ433" s="30"/>
      <c r="BA433" s="30"/>
      <c r="BB433" s="30"/>
      <c r="BC433" s="30"/>
      <c r="BD433" s="11"/>
      <c r="BE433" s="11"/>
      <c r="BF433" s="11"/>
      <c r="BG433" s="11"/>
      <c r="BH433" s="11"/>
      <c r="BI433" s="11"/>
      <c r="BJ433" s="11"/>
      <c r="BK433" s="11"/>
      <c r="BL433" s="11"/>
      <c r="BM433" s="11"/>
      <c r="BN433" s="11"/>
      <c r="BO433" s="11"/>
      <c r="BP433" s="11"/>
      <c r="BQ433" s="11"/>
      <c r="BR433" s="11"/>
      <c r="BS433" s="11"/>
      <c r="BT433" s="11"/>
    </row>
    <row r="434" spans="38:72" ht="18" customHeight="1">
      <c r="AL434" s="30"/>
      <c r="AM434" s="30"/>
      <c r="AN434" s="30"/>
      <c r="AO434" s="30"/>
      <c r="AP434" s="30"/>
      <c r="AQ434" s="30"/>
      <c r="AR434" s="30"/>
      <c r="AS434" s="30"/>
      <c r="AT434" s="30"/>
      <c r="AU434" s="30"/>
      <c r="AV434" s="30"/>
      <c r="AW434" s="30"/>
      <c r="AX434" s="30"/>
      <c r="AY434" s="30"/>
      <c r="AZ434" s="30"/>
      <c r="BA434" s="30"/>
      <c r="BB434" s="30"/>
      <c r="BC434" s="30"/>
      <c r="BD434" s="11"/>
      <c r="BE434" s="11"/>
      <c r="BF434" s="11"/>
      <c r="BG434" s="11"/>
      <c r="BH434" s="11"/>
      <c r="BI434" s="11"/>
      <c r="BJ434" s="11"/>
      <c r="BK434" s="11"/>
      <c r="BL434" s="11"/>
      <c r="BM434" s="11"/>
      <c r="BN434" s="11"/>
      <c r="BO434" s="11"/>
      <c r="BP434" s="11"/>
      <c r="BQ434" s="11"/>
      <c r="BR434" s="11"/>
      <c r="BS434" s="11"/>
      <c r="BT434" s="11"/>
    </row>
    <row r="435" spans="38:72" ht="18" customHeight="1">
      <c r="AL435" s="30"/>
      <c r="AM435" s="30"/>
      <c r="AN435" s="30"/>
      <c r="AO435" s="30"/>
      <c r="AP435" s="30"/>
      <c r="AQ435" s="30"/>
      <c r="AR435" s="30"/>
      <c r="AS435" s="30"/>
      <c r="AT435" s="30"/>
      <c r="AU435" s="30"/>
      <c r="AV435" s="30"/>
      <c r="AW435" s="30"/>
      <c r="AX435" s="30"/>
      <c r="AY435" s="30"/>
      <c r="AZ435" s="30"/>
      <c r="BA435" s="30"/>
      <c r="BB435" s="30"/>
      <c r="BC435" s="30"/>
      <c r="BD435" s="11"/>
      <c r="BE435" s="11"/>
      <c r="BF435" s="11"/>
      <c r="BG435" s="11"/>
      <c r="BH435" s="11"/>
      <c r="BI435" s="11"/>
      <c r="BJ435" s="11"/>
      <c r="BK435" s="11"/>
      <c r="BL435" s="11"/>
      <c r="BM435" s="11"/>
      <c r="BN435" s="11"/>
      <c r="BO435" s="11"/>
      <c r="BP435" s="11"/>
      <c r="BQ435" s="11"/>
      <c r="BR435" s="11"/>
      <c r="BS435" s="11"/>
      <c r="BT435" s="11"/>
    </row>
    <row r="436" spans="38:72" ht="18" customHeight="1">
      <c r="AL436" s="30"/>
      <c r="AM436" s="30"/>
      <c r="AN436" s="30"/>
      <c r="AO436" s="30"/>
      <c r="AP436" s="30"/>
      <c r="AQ436" s="30"/>
      <c r="AR436" s="30"/>
      <c r="AS436" s="30"/>
      <c r="AT436" s="30"/>
      <c r="AU436" s="30"/>
      <c r="AV436" s="30"/>
      <c r="AW436" s="30"/>
      <c r="AX436" s="30"/>
      <c r="AY436" s="30"/>
      <c r="AZ436" s="30"/>
      <c r="BA436" s="30"/>
      <c r="BB436" s="30"/>
      <c r="BC436" s="30"/>
      <c r="BD436" s="11"/>
      <c r="BE436" s="11"/>
      <c r="BF436" s="11"/>
      <c r="BG436" s="11"/>
      <c r="BH436" s="11"/>
      <c r="BI436" s="11"/>
      <c r="BJ436" s="11"/>
      <c r="BK436" s="11"/>
      <c r="BL436" s="11"/>
      <c r="BM436" s="11"/>
      <c r="BN436" s="11"/>
      <c r="BO436" s="11"/>
      <c r="BP436" s="11"/>
      <c r="BQ436" s="11"/>
      <c r="BR436" s="11"/>
      <c r="BS436" s="11"/>
      <c r="BT436" s="11"/>
    </row>
    <row r="437" spans="38:72" ht="18" customHeight="1">
      <c r="AL437" s="30"/>
      <c r="AM437" s="30"/>
      <c r="AN437" s="30"/>
      <c r="AO437" s="30"/>
      <c r="AP437" s="30"/>
      <c r="AQ437" s="30"/>
      <c r="AR437" s="30"/>
      <c r="AS437" s="30"/>
      <c r="AT437" s="30"/>
      <c r="AU437" s="30"/>
      <c r="AV437" s="30"/>
      <c r="AW437" s="30"/>
      <c r="AX437" s="30"/>
      <c r="AY437" s="30"/>
      <c r="AZ437" s="30"/>
      <c r="BA437" s="30"/>
      <c r="BB437" s="30"/>
      <c r="BC437" s="30"/>
      <c r="BD437" s="11"/>
      <c r="BE437" s="11"/>
      <c r="BF437" s="11"/>
      <c r="BG437" s="11"/>
      <c r="BH437" s="11"/>
      <c r="BI437" s="11"/>
      <c r="BJ437" s="11"/>
      <c r="BK437" s="11"/>
      <c r="BL437" s="11"/>
      <c r="BM437" s="11"/>
      <c r="BN437" s="11"/>
      <c r="BO437" s="11"/>
      <c r="BP437" s="11"/>
      <c r="BQ437" s="11"/>
      <c r="BR437" s="11"/>
      <c r="BS437" s="11"/>
      <c r="BT437" s="11"/>
    </row>
    <row r="438" spans="38:72" ht="18" customHeight="1">
      <c r="AL438" s="30"/>
      <c r="AM438" s="30"/>
      <c r="AN438" s="30"/>
      <c r="AO438" s="30"/>
      <c r="AP438" s="30"/>
      <c r="AQ438" s="30"/>
      <c r="AR438" s="30"/>
      <c r="AS438" s="30"/>
      <c r="AT438" s="30"/>
      <c r="AU438" s="30"/>
      <c r="AV438" s="30"/>
      <c r="AW438" s="30"/>
      <c r="AX438" s="30"/>
      <c r="AY438" s="30"/>
      <c r="AZ438" s="30"/>
      <c r="BA438" s="30"/>
      <c r="BB438" s="30"/>
      <c r="BC438" s="30"/>
      <c r="BD438" s="11"/>
      <c r="BE438" s="11"/>
      <c r="BF438" s="11"/>
      <c r="BG438" s="11"/>
      <c r="BH438" s="11"/>
      <c r="BI438" s="11"/>
      <c r="BJ438" s="11"/>
      <c r="BK438" s="11"/>
      <c r="BL438" s="11"/>
      <c r="BM438" s="11"/>
      <c r="BN438" s="11"/>
      <c r="BO438" s="11"/>
      <c r="BP438" s="11"/>
      <c r="BQ438" s="11"/>
      <c r="BR438" s="11"/>
      <c r="BS438" s="11"/>
      <c r="BT438" s="11"/>
    </row>
    <row r="439" spans="38:72" ht="18" customHeight="1">
      <c r="AL439" s="30"/>
      <c r="AM439" s="30"/>
      <c r="AN439" s="30"/>
      <c r="AO439" s="30"/>
      <c r="AP439" s="30"/>
      <c r="AQ439" s="30"/>
      <c r="AR439" s="30"/>
      <c r="AS439" s="30"/>
      <c r="AT439" s="30"/>
      <c r="AU439" s="30"/>
      <c r="AV439" s="30"/>
      <c r="AW439" s="30"/>
      <c r="AX439" s="30"/>
      <c r="AY439" s="30"/>
      <c r="AZ439" s="30"/>
      <c r="BA439" s="30"/>
      <c r="BB439" s="30"/>
      <c r="BC439" s="30"/>
      <c r="BD439" s="11"/>
      <c r="BE439" s="11"/>
      <c r="BF439" s="11"/>
      <c r="BG439" s="11"/>
      <c r="BH439" s="11"/>
      <c r="BI439" s="11"/>
      <c r="BJ439" s="11"/>
      <c r="BK439" s="11"/>
      <c r="BL439" s="11"/>
      <c r="BM439" s="11"/>
      <c r="BN439" s="11"/>
      <c r="BO439" s="11"/>
      <c r="BP439" s="11"/>
      <c r="BQ439" s="11"/>
      <c r="BR439" s="11"/>
      <c r="BS439" s="11"/>
      <c r="BT439" s="11"/>
    </row>
    <row r="440" spans="38:72" ht="18" customHeight="1">
      <c r="AL440" s="30"/>
      <c r="AM440" s="30"/>
      <c r="AN440" s="30"/>
      <c r="AO440" s="30"/>
      <c r="AP440" s="30"/>
      <c r="AQ440" s="30"/>
      <c r="AR440" s="30"/>
      <c r="AS440" s="30"/>
      <c r="AT440" s="30"/>
      <c r="AU440" s="30"/>
      <c r="AV440" s="30"/>
      <c r="AW440" s="30"/>
      <c r="AX440" s="30"/>
      <c r="AY440" s="30"/>
      <c r="AZ440" s="30"/>
      <c r="BA440" s="30"/>
      <c r="BB440" s="30"/>
      <c r="BC440" s="30"/>
      <c r="BD440" s="11"/>
      <c r="BE440" s="11"/>
      <c r="BF440" s="11"/>
      <c r="BG440" s="11"/>
      <c r="BH440" s="11"/>
      <c r="BI440" s="11"/>
      <c r="BJ440" s="11"/>
      <c r="BK440" s="11"/>
      <c r="BL440" s="11"/>
      <c r="BM440" s="11"/>
      <c r="BN440" s="11"/>
      <c r="BO440" s="11"/>
      <c r="BP440" s="11"/>
      <c r="BQ440" s="11"/>
      <c r="BR440" s="11"/>
      <c r="BS440" s="11"/>
      <c r="BT440" s="11"/>
    </row>
    <row r="441" spans="38:72" ht="18" customHeight="1">
      <c r="AL441" s="30"/>
      <c r="AM441" s="30"/>
      <c r="AN441" s="30"/>
      <c r="AO441" s="30"/>
      <c r="AP441" s="30"/>
      <c r="AQ441" s="30"/>
      <c r="AR441" s="30"/>
      <c r="AS441" s="30"/>
      <c r="AT441" s="30"/>
      <c r="AU441" s="30"/>
      <c r="AV441" s="30"/>
      <c r="AW441" s="30"/>
      <c r="AX441" s="30"/>
      <c r="AY441" s="30"/>
      <c r="AZ441" s="30"/>
      <c r="BA441" s="30"/>
      <c r="BB441" s="30"/>
      <c r="BC441" s="30"/>
      <c r="BD441" s="11"/>
      <c r="BE441" s="11"/>
      <c r="BF441" s="11"/>
      <c r="BG441" s="11"/>
      <c r="BH441" s="11"/>
      <c r="BI441" s="11"/>
      <c r="BJ441" s="11"/>
      <c r="BK441" s="11"/>
      <c r="BL441" s="11"/>
      <c r="BM441" s="11"/>
      <c r="BN441" s="11"/>
      <c r="BO441" s="11"/>
      <c r="BP441" s="11"/>
      <c r="BQ441" s="11"/>
      <c r="BR441" s="11"/>
      <c r="BS441" s="11"/>
      <c r="BT441" s="11"/>
    </row>
    <row r="442" spans="38:72" ht="18" customHeight="1">
      <c r="AL442" s="30"/>
      <c r="AM442" s="30"/>
      <c r="AN442" s="30"/>
      <c r="AO442" s="30"/>
      <c r="AP442" s="30"/>
      <c r="AQ442" s="30"/>
      <c r="AR442" s="30"/>
      <c r="AS442" s="30"/>
      <c r="AT442" s="30"/>
      <c r="AU442" s="30"/>
      <c r="AV442" s="30"/>
      <c r="AW442" s="30"/>
      <c r="AX442" s="30"/>
      <c r="AY442" s="30"/>
      <c r="AZ442" s="30"/>
      <c r="BA442" s="30"/>
      <c r="BB442" s="30"/>
      <c r="BC442" s="30"/>
      <c r="BD442" s="11"/>
      <c r="BE442" s="11"/>
      <c r="BF442" s="11"/>
      <c r="BG442" s="11"/>
      <c r="BH442" s="11"/>
      <c r="BI442" s="11"/>
      <c r="BJ442" s="11"/>
      <c r="BK442" s="11"/>
      <c r="BL442" s="11"/>
      <c r="BM442" s="11"/>
      <c r="BN442" s="11"/>
      <c r="BO442" s="11"/>
      <c r="BP442" s="11"/>
      <c r="BQ442" s="11"/>
      <c r="BR442" s="11"/>
      <c r="BS442" s="11"/>
      <c r="BT442" s="11"/>
    </row>
    <row r="443" spans="38:72" ht="18" customHeight="1">
      <c r="AL443" s="30"/>
      <c r="AM443" s="30"/>
      <c r="AN443" s="30"/>
      <c r="AO443" s="30"/>
      <c r="AP443" s="30"/>
      <c r="AQ443" s="30"/>
      <c r="AR443" s="30"/>
      <c r="AS443" s="30"/>
      <c r="AT443" s="30"/>
      <c r="AU443" s="30"/>
      <c r="AV443" s="30"/>
      <c r="AW443" s="30"/>
      <c r="AX443" s="30"/>
      <c r="AY443" s="30"/>
      <c r="AZ443" s="30"/>
      <c r="BA443" s="30"/>
      <c r="BB443" s="30"/>
      <c r="BC443" s="30"/>
      <c r="BD443" s="11"/>
      <c r="BE443" s="11"/>
      <c r="BF443" s="11"/>
      <c r="BG443" s="11"/>
      <c r="BH443" s="11"/>
      <c r="BI443" s="11"/>
      <c r="BJ443" s="11"/>
      <c r="BK443" s="11"/>
      <c r="BL443" s="11"/>
      <c r="BM443" s="11"/>
      <c r="BN443" s="11"/>
      <c r="BO443" s="11"/>
      <c r="BP443" s="11"/>
      <c r="BQ443" s="11"/>
      <c r="BR443" s="11"/>
      <c r="BS443" s="11"/>
      <c r="BT443" s="11"/>
    </row>
    <row r="444" spans="38:72" ht="18" customHeight="1">
      <c r="AL444" s="30"/>
      <c r="AM444" s="30"/>
      <c r="AN444" s="30"/>
      <c r="AO444" s="30"/>
      <c r="AP444" s="30"/>
      <c r="AQ444" s="30"/>
      <c r="AR444" s="30"/>
      <c r="AS444" s="30"/>
      <c r="AT444" s="30"/>
      <c r="AU444" s="30"/>
      <c r="AV444" s="30"/>
      <c r="AW444" s="30"/>
      <c r="AX444" s="30"/>
      <c r="AY444" s="30"/>
      <c r="AZ444" s="30"/>
      <c r="BA444" s="30"/>
      <c r="BB444" s="30"/>
      <c r="BC444" s="30"/>
      <c r="BD444" s="11"/>
      <c r="BE444" s="11"/>
      <c r="BF444" s="11"/>
      <c r="BG444" s="11"/>
      <c r="BH444" s="11"/>
      <c r="BI444" s="11"/>
      <c r="BJ444" s="11"/>
      <c r="BK444" s="11"/>
      <c r="BL444" s="11"/>
      <c r="BM444" s="11"/>
      <c r="BN444" s="11"/>
      <c r="BO444" s="11"/>
      <c r="BP444" s="11"/>
      <c r="BQ444" s="11"/>
      <c r="BR444" s="11"/>
      <c r="BS444" s="11"/>
      <c r="BT444" s="11"/>
    </row>
    <row r="445" spans="38:72" ht="18" customHeight="1">
      <c r="AL445" s="30"/>
      <c r="AM445" s="30"/>
      <c r="AN445" s="30"/>
      <c r="AO445" s="30"/>
      <c r="AP445" s="30"/>
      <c r="AQ445" s="30"/>
      <c r="AR445" s="30"/>
      <c r="AS445" s="30"/>
      <c r="AT445" s="30"/>
      <c r="AU445" s="30"/>
      <c r="AV445" s="30"/>
      <c r="AW445" s="30"/>
      <c r="AX445" s="30"/>
      <c r="AY445" s="30"/>
      <c r="AZ445" s="30"/>
      <c r="BA445" s="30"/>
      <c r="BB445" s="30"/>
      <c r="BC445" s="30"/>
      <c r="BD445" s="11"/>
      <c r="BE445" s="11"/>
      <c r="BF445" s="11"/>
      <c r="BG445" s="11"/>
      <c r="BH445" s="11"/>
      <c r="BI445" s="11"/>
      <c r="BJ445" s="11"/>
      <c r="BK445" s="11"/>
      <c r="BL445" s="11"/>
      <c r="BM445" s="11"/>
      <c r="BN445" s="11"/>
      <c r="BO445" s="11"/>
      <c r="BP445" s="11"/>
      <c r="BQ445" s="11"/>
      <c r="BR445" s="11"/>
      <c r="BS445" s="11"/>
      <c r="BT445" s="11"/>
    </row>
    <row r="446" spans="38:72" ht="18" customHeight="1">
      <c r="AL446" s="30"/>
      <c r="AM446" s="30"/>
      <c r="AN446" s="30"/>
      <c r="AO446" s="30"/>
      <c r="AP446" s="30"/>
      <c r="AQ446" s="30"/>
      <c r="AR446" s="30"/>
      <c r="AS446" s="30"/>
      <c r="AT446" s="30"/>
      <c r="AU446" s="30"/>
      <c r="AV446" s="30"/>
      <c r="AW446" s="30"/>
      <c r="AX446" s="30"/>
      <c r="AY446" s="30"/>
      <c r="AZ446" s="30"/>
      <c r="BA446" s="30"/>
      <c r="BB446" s="30"/>
      <c r="BC446" s="30"/>
      <c r="BD446" s="11"/>
      <c r="BE446" s="11"/>
      <c r="BF446" s="11"/>
      <c r="BG446" s="11"/>
      <c r="BH446" s="11"/>
      <c r="BI446" s="11"/>
      <c r="BJ446" s="11"/>
      <c r="BK446" s="11"/>
      <c r="BL446" s="11"/>
      <c r="BM446" s="11"/>
      <c r="BN446" s="11"/>
      <c r="BO446" s="11"/>
      <c r="BP446" s="11"/>
      <c r="BQ446" s="11"/>
      <c r="BR446" s="11"/>
      <c r="BS446" s="11"/>
      <c r="BT446" s="11"/>
    </row>
    <row r="447" spans="38:72" ht="18" customHeight="1">
      <c r="AL447" s="30"/>
      <c r="AM447" s="30"/>
      <c r="AN447" s="30"/>
      <c r="AO447" s="30"/>
      <c r="AP447" s="30"/>
      <c r="AQ447" s="30"/>
      <c r="AR447" s="30"/>
      <c r="AS447" s="30"/>
      <c r="AT447" s="30"/>
      <c r="AU447" s="30"/>
      <c r="AV447" s="30"/>
      <c r="AW447" s="30"/>
      <c r="AX447" s="30"/>
      <c r="AY447" s="30"/>
      <c r="AZ447" s="30"/>
      <c r="BA447" s="30"/>
      <c r="BB447" s="30"/>
      <c r="BC447" s="30"/>
      <c r="BD447" s="11"/>
      <c r="BE447" s="11"/>
      <c r="BF447" s="11"/>
      <c r="BG447" s="11"/>
      <c r="BH447" s="11"/>
      <c r="BI447" s="11"/>
      <c r="BJ447" s="11"/>
      <c r="BK447" s="11"/>
      <c r="BL447" s="11"/>
      <c r="BM447" s="11"/>
      <c r="BN447" s="11"/>
      <c r="BO447" s="11"/>
      <c r="BP447" s="11"/>
      <c r="BQ447" s="11"/>
      <c r="BR447" s="11"/>
      <c r="BS447" s="11"/>
      <c r="BT447" s="11"/>
    </row>
    <row r="448" spans="38:72" ht="18" customHeight="1">
      <c r="AL448" s="30"/>
      <c r="AM448" s="30"/>
      <c r="AN448" s="30"/>
      <c r="AO448" s="30"/>
      <c r="AP448" s="30"/>
      <c r="AQ448" s="30"/>
      <c r="AR448" s="30"/>
      <c r="AS448" s="30"/>
      <c r="AT448" s="30"/>
      <c r="AU448" s="30"/>
      <c r="AV448" s="30"/>
      <c r="AW448" s="30"/>
      <c r="AX448" s="30"/>
      <c r="AY448" s="30"/>
      <c r="AZ448" s="30"/>
      <c r="BA448" s="30"/>
      <c r="BB448" s="30"/>
      <c r="BC448" s="30"/>
      <c r="BD448" s="11"/>
      <c r="BE448" s="11"/>
      <c r="BF448" s="11"/>
      <c r="BG448" s="11"/>
      <c r="BH448" s="11"/>
      <c r="BI448" s="11"/>
      <c r="BJ448" s="11"/>
      <c r="BK448" s="11"/>
      <c r="BL448" s="11"/>
      <c r="BM448" s="11"/>
      <c r="BN448" s="11"/>
      <c r="BO448" s="11"/>
      <c r="BP448" s="11"/>
      <c r="BQ448" s="11"/>
      <c r="BR448" s="11"/>
      <c r="BS448" s="11"/>
      <c r="BT448" s="11"/>
    </row>
    <row r="449" spans="38:72" ht="18" customHeight="1">
      <c r="AL449" s="30"/>
      <c r="AM449" s="30"/>
      <c r="AN449" s="30"/>
      <c r="AO449" s="30"/>
      <c r="AP449" s="30"/>
      <c r="AQ449" s="30"/>
      <c r="AR449" s="30"/>
      <c r="AS449" s="30"/>
      <c r="AT449" s="30"/>
      <c r="AU449" s="30"/>
      <c r="AV449" s="30"/>
      <c r="AW449" s="30"/>
      <c r="AX449" s="30"/>
      <c r="AY449" s="30"/>
      <c r="AZ449" s="30"/>
      <c r="BA449" s="30"/>
      <c r="BB449" s="30"/>
      <c r="BC449" s="30"/>
      <c r="BD449" s="11"/>
      <c r="BE449" s="11"/>
      <c r="BF449" s="11"/>
      <c r="BG449" s="11"/>
      <c r="BH449" s="11"/>
      <c r="BI449" s="11"/>
      <c r="BJ449" s="11"/>
      <c r="BK449" s="11"/>
      <c r="BL449" s="11"/>
      <c r="BM449" s="11"/>
      <c r="BN449" s="11"/>
      <c r="BO449" s="11"/>
      <c r="BP449" s="11"/>
      <c r="BQ449" s="11"/>
      <c r="BR449" s="11"/>
      <c r="BS449" s="11"/>
      <c r="BT449" s="11"/>
    </row>
    <row r="450" spans="38:72" ht="18" customHeight="1">
      <c r="AL450" s="30"/>
      <c r="AM450" s="30"/>
      <c r="AN450" s="30"/>
      <c r="AO450" s="30"/>
      <c r="AP450" s="30"/>
      <c r="AQ450" s="30"/>
      <c r="AR450" s="30"/>
      <c r="AS450" s="30"/>
      <c r="AT450" s="30"/>
      <c r="AU450" s="30"/>
      <c r="AV450" s="30"/>
      <c r="AW450" s="30"/>
      <c r="AX450" s="30"/>
      <c r="AY450" s="30"/>
      <c r="AZ450" s="30"/>
      <c r="BA450" s="30"/>
      <c r="BB450" s="30"/>
      <c r="BC450" s="30"/>
      <c r="BD450" s="11"/>
      <c r="BE450" s="11"/>
      <c r="BF450" s="11"/>
      <c r="BG450" s="11"/>
      <c r="BH450" s="11"/>
      <c r="BI450" s="11"/>
      <c r="BJ450" s="11"/>
      <c r="BK450" s="11"/>
      <c r="BL450" s="11"/>
      <c r="BM450" s="11"/>
      <c r="BN450" s="11"/>
      <c r="BO450" s="11"/>
      <c r="BP450" s="11"/>
      <c r="BQ450" s="11"/>
      <c r="BR450" s="11"/>
      <c r="BS450" s="11"/>
      <c r="BT450" s="11"/>
    </row>
    <row r="451" spans="38:72" ht="18" customHeight="1">
      <c r="AL451" s="30"/>
      <c r="AM451" s="30"/>
      <c r="AN451" s="30"/>
      <c r="AO451" s="30"/>
      <c r="AP451" s="30"/>
      <c r="AQ451" s="30"/>
      <c r="AR451" s="30"/>
      <c r="AS451" s="30"/>
      <c r="AT451" s="30"/>
      <c r="AU451" s="30"/>
      <c r="AV451" s="30"/>
      <c r="AW451" s="30"/>
      <c r="AX451" s="30"/>
      <c r="AY451" s="30"/>
      <c r="AZ451" s="30"/>
      <c r="BA451" s="30"/>
      <c r="BB451" s="30"/>
      <c r="BC451" s="30"/>
      <c r="BD451" s="11"/>
      <c r="BE451" s="11"/>
      <c r="BF451" s="11"/>
      <c r="BG451" s="11"/>
      <c r="BH451" s="11"/>
      <c r="BI451" s="11"/>
      <c r="BJ451" s="11"/>
      <c r="BK451" s="11"/>
      <c r="BL451" s="11"/>
      <c r="BM451" s="11"/>
      <c r="BN451" s="11"/>
      <c r="BO451" s="11"/>
      <c r="BP451" s="11"/>
      <c r="BQ451" s="11"/>
      <c r="BR451" s="11"/>
      <c r="BS451" s="11"/>
      <c r="BT451" s="11"/>
    </row>
    <row r="452" spans="38:72" ht="18" customHeight="1">
      <c r="AL452" s="30"/>
      <c r="AM452" s="30"/>
      <c r="AN452" s="30"/>
      <c r="AO452" s="30"/>
      <c r="AP452" s="30"/>
      <c r="AQ452" s="30"/>
      <c r="AR452" s="30"/>
      <c r="AS452" s="30"/>
      <c r="AT452" s="30"/>
      <c r="AU452" s="30"/>
      <c r="AV452" s="30"/>
      <c r="AW452" s="30"/>
      <c r="AX452" s="30"/>
      <c r="AY452" s="30"/>
      <c r="AZ452" s="30"/>
      <c r="BA452" s="30"/>
      <c r="BB452" s="30"/>
      <c r="BC452" s="30"/>
      <c r="BD452" s="11"/>
      <c r="BE452" s="11"/>
      <c r="BF452" s="11"/>
      <c r="BG452" s="11"/>
      <c r="BH452" s="11"/>
      <c r="BI452" s="11"/>
      <c r="BJ452" s="11"/>
      <c r="BK452" s="11"/>
      <c r="BL452" s="11"/>
      <c r="BM452" s="11"/>
      <c r="BN452" s="11"/>
      <c r="BO452" s="11"/>
      <c r="BP452" s="11"/>
      <c r="BQ452" s="11"/>
      <c r="BR452" s="11"/>
      <c r="BS452" s="11"/>
      <c r="BT452" s="11"/>
    </row>
    <row r="453" spans="38:72" ht="18" customHeight="1">
      <c r="AL453" s="30"/>
      <c r="AM453" s="30"/>
      <c r="AN453" s="30"/>
      <c r="AO453" s="30"/>
      <c r="AP453" s="30"/>
      <c r="AQ453" s="30"/>
      <c r="AR453" s="30"/>
      <c r="AS453" s="30"/>
      <c r="AT453" s="30"/>
      <c r="AU453" s="30"/>
      <c r="AV453" s="30"/>
      <c r="AW453" s="30"/>
      <c r="AX453" s="30"/>
      <c r="AY453" s="30"/>
      <c r="AZ453" s="30"/>
      <c r="BA453" s="30"/>
      <c r="BB453" s="30"/>
      <c r="BC453" s="30"/>
      <c r="BD453" s="11"/>
      <c r="BE453" s="11"/>
      <c r="BF453" s="11"/>
      <c r="BG453" s="11"/>
      <c r="BH453" s="11"/>
      <c r="BI453" s="11"/>
      <c r="BJ453" s="11"/>
      <c r="BK453" s="11"/>
      <c r="BL453" s="11"/>
      <c r="BM453" s="11"/>
      <c r="BN453" s="11"/>
      <c r="BO453" s="11"/>
      <c r="BP453" s="11"/>
      <c r="BQ453" s="11"/>
      <c r="BR453" s="11"/>
      <c r="BS453" s="11"/>
      <c r="BT453" s="11"/>
    </row>
    <row r="454" spans="38:72" ht="18" customHeight="1">
      <c r="AL454" s="30"/>
      <c r="AM454" s="30"/>
      <c r="AN454" s="30"/>
      <c r="AO454" s="30"/>
      <c r="AP454" s="30"/>
      <c r="AQ454" s="30"/>
      <c r="AR454" s="30"/>
      <c r="AS454" s="30"/>
      <c r="AT454" s="30"/>
      <c r="AU454" s="30"/>
      <c r="AV454" s="30"/>
      <c r="AW454" s="30"/>
      <c r="AX454" s="30"/>
      <c r="AY454" s="30"/>
      <c r="AZ454" s="30"/>
      <c r="BA454" s="30"/>
      <c r="BB454" s="30"/>
      <c r="BC454" s="30"/>
      <c r="BD454" s="11"/>
      <c r="BE454" s="11"/>
      <c r="BF454" s="11"/>
      <c r="BG454" s="11"/>
      <c r="BH454" s="11"/>
      <c r="BI454" s="11"/>
      <c r="BJ454" s="11"/>
      <c r="BK454" s="11"/>
      <c r="BL454" s="11"/>
      <c r="BM454" s="11"/>
      <c r="BN454" s="11"/>
      <c r="BO454" s="11"/>
      <c r="BP454" s="11"/>
      <c r="BQ454" s="11"/>
      <c r="BR454" s="11"/>
      <c r="BS454" s="11"/>
      <c r="BT454" s="11"/>
    </row>
    <row r="455" spans="38:72" ht="18" customHeight="1">
      <c r="AL455" s="30"/>
      <c r="AM455" s="30"/>
      <c r="AN455" s="30"/>
      <c r="AO455" s="30"/>
      <c r="AP455" s="30"/>
      <c r="AQ455" s="30"/>
      <c r="AR455" s="30"/>
      <c r="AS455" s="30"/>
      <c r="AT455" s="30"/>
      <c r="AU455" s="30"/>
      <c r="AV455" s="30"/>
      <c r="AW455" s="30"/>
      <c r="AX455" s="30"/>
      <c r="AY455" s="30"/>
      <c r="AZ455" s="30"/>
      <c r="BA455" s="30"/>
      <c r="BB455" s="30"/>
      <c r="BC455" s="30"/>
      <c r="BD455" s="11"/>
      <c r="BE455" s="11"/>
      <c r="BF455" s="11"/>
      <c r="BG455" s="11"/>
      <c r="BH455" s="11"/>
      <c r="BI455" s="11"/>
      <c r="BJ455" s="11"/>
      <c r="BK455" s="11"/>
      <c r="BL455" s="11"/>
      <c r="BM455" s="11"/>
      <c r="BN455" s="11"/>
      <c r="BO455" s="11"/>
      <c r="BP455" s="11"/>
      <c r="BQ455" s="11"/>
      <c r="BR455" s="11"/>
      <c r="BS455" s="11"/>
      <c r="BT455" s="11"/>
    </row>
    <row r="456" spans="38:72" ht="18" customHeight="1">
      <c r="AL456" s="30"/>
      <c r="AM456" s="30"/>
      <c r="AN456" s="30"/>
      <c r="AO456" s="30"/>
      <c r="AP456" s="30"/>
      <c r="AQ456" s="30"/>
      <c r="AR456" s="30"/>
      <c r="AS456" s="30"/>
      <c r="AT456" s="30"/>
      <c r="AU456" s="30"/>
      <c r="AV456" s="30"/>
      <c r="AW456" s="30"/>
      <c r="AX456" s="30"/>
      <c r="AY456" s="30"/>
      <c r="AZ456" s="30"/>
      <c r="BA456" s="30"/>
      <c r="BB456" s="30"/>
      <c r="BC456" s="30"/>
      <c r="BD456" s="11"/>
      <c r="BE456" s="11"/>
      <c r="BF456" s="11"/>
      <c r="BG456" s="11"/>
      <c r="BH456" s="11"/>
      <c r="BI456" s="11"/>
      <c r="BJ456" s="11"/>
      <c r="BK456" s="11"/>
      <c r="BL456" s="11"/>
      <c r="BM456" s="11"/>
      <c r="BN456" s="11"/>
      <c r="BO456" s="11"/>
      <c r="BP456" s="11"/>
      <c r="BQ456" s="11"/>
      <c r="BR456" s="11"/>
      <c r="BS456" s="11"/>
      <c r="BT456" s="11"/>
    </row>
    <row r="457" spans="38:72" ht="18" customHeight="1">
      <c r="AL457" s="30"/>
      <c r="AM457" s="30"/>
      <c r="AN457" s="30"/>
      <c r="AO457" s="30"/>
      <c r="AP457" s="30"/>
      <c r="AQ457" s="30"/>
      <c r="AR457" s="30"/>
      <c r="AS457" s="30"/>
      <c r="AT457" s="30"/>
      <c r="AU457" s="30"/>
      <c r="AV457" s="30"/>
      <c r="AW457" s="30"/>
      <c r="AX457" s="30"/>
      <c r="AY457" s="30"/>
      <c r="AZ457" s="30"/>
      <c r="BA457" s="30"/>
      <c r="BB457" s="30"/>
      <c r="BC457" s="30"/>
      <c r="BD457" s="11"/>
      <c r="BE457" s="11"/>
      <c r="BF457" s="11"/>
      <c r="BG457" s="11"/>
      <c r="BH457" s="11"/>
      <c r="BI457" s="11"/>
      <c r="BJ457" s="11"/>
      <c r="BK457" s="11"/>
      <c r="BL457" s="11"/>
      <c r="BM457" s="11"/>
      <c r="BN457" s="11"/>
      <c r="BO457" s="11"/>
      <c r="BP457" s="11"/>
      <c r="BQ457" s="11"/>
      <c r="BR457" s="11"/>
      <c r="BS457" s="11"/>
      <c r="BT457" s="11"/>
    </row>
    <row r="458" spans="38:72" ht="18" customHeight="1">
      <c r="AL458" s="30"/>
      <c r="AM458" s="30"/>
      <c r="AN458" s="30"/>
      <c r="AO458" s="30"/>
      <c r="AP458" s="30"/>
      <c r="AQ458" s="30"/>
      <c r="AR458" s="30"/>
      <c r="AS458" s="30"/>
      <c r="AT458" s="30"/>
      <c r="AU458" s="30"/>
      <c r="AV458" s="30"/>
      <c r="AW458" s="30"/>
      <c r="AX458" s="30"/>
      <c r="AY458" s="30"/>
      <c r="AZ458" s="30"/>
      <c r="BA458" s="30"/>
      <c r="BB458" s="30"/>
      <c r="BC458" s="30"/>
      <c r="BD458" s="11"/>
      <c r="BE458" s="11"/>
      <c r="BF458" s="11"/>
      <c r="BG458" s="11"/>
      <c r="BH458" s="11"/>
      <c r="BI458" s="11"/>
      <c r="BJ458" s="11"/>
      <c r="BK458" s="11"/>
      <c r="BL458" s="11"/>
      <c r="BM458" s="11"/>
      <c r="BN458" s="11"/>
      <c r="BO458" s="11"/>
      <c r="BP458" s="11"/>
      <c r="BQ458" s="11"/>
      <c r="BR458" s="11"/>
      <c r="BS458" s="11"/>
      <c r="BT458" s="11"/>
    </row>
    <row r="459" spans="38:72" ht="18" customHeight="1">
      <c r="AL459" s="30"/>
      <c r="AM459" s="30"/>
      <c r="AN459" s="30"/>
      <c r="AO459" s="30"/>
      <c r="AP459" s="30"/>
      <c r="AQ459" s="30"/>
      <c r="AR459" s="30"/>
      <c r="AS459" s="30"/>
      <c r="AT459" s="30"/>
      <c r="AU459" s="30"/>
      <c r="AV459" s="30"/>
      <c r="AW459" s="30"/>
      <c r="AX459" s="30"/>
      <c r="AY459" s="30"/>
      <c r="AZ459" s="30"/>
      <c r="BA459" s="30"/>
      <c r="BB459" s="30"/>
      <c r="BC459" s="30"/>
      <c r="BD459" s="11"/>
      <c r="BE459" s="11"/>
      <c r="BF459" s="11"/>
      <c r="BG459" s="11"/>
      <c r="BH459" s="11"/>
      <c r="BI459" s="11"/>
      <c r="BJ459" s="11"/>
      <c r="BK459" s="11"/>
      <c r="BL459" s="11"/>
      <c r="BM459" s="11"/>
      <c r="BN459" s="11"/>
      <c r="BO459" s="11"/>
      <c r="BP459" s="11"/>
      <c r="BQ459" s="11"/>
      <c r="BR459" s="11"/>
      <c r="BS459" s="11"/>
      <c r="BT459" s="11"/>
    </row>
    <row r="460" spans="38:72" ht="18" customHeight="1">
      <c r="AL460" s="30"/>
      <c r="AM460" s="30"/>
      <c r="AN460" s="30"/>
      <c r="AO460" s="30"/>
      <c r="AP460" s="30"/>
      <c r="AQ460" s="30"/>
      <c r="AR460" s="30"/>
      <c r="AS460" s="30"/>
      <c r="AT460" s="30"/>
      <c r="AU460" s="30"/>
      <c r="AV460" s="30"/>
      <c r="AW460" s="30"/>
      <c r="AX460" s="30"/>
      <c r="AY460" s="30"/>
      <c r="AZ460" s="30"/>
      <c r="BA460" s="30"/>
      <c r="BB460" s="30"/>
      <c r="BC460" s="30"/>
      <c r="BD460" s="11"/>
      <c r="BE460" s="11"/>
      <c r="BF460" s="11"/>
      <c r="BG460" s="11"/>
      <c r="BH460" s="11"/>
      <c r="BI460" s="11"/>
      <c r="BJ460" s="11"/>
      <c r="BK460" s="11"/>
      <c r="BL460" s="11"/>
      <c r="BM460" s="11"/>
      <c r="BN460" s="11"/>
      <c r="BO460" s="11"/>
      <c r="BP460" s="11"/>
      <c r="BQ460" s="11"/>
      <c r="BR460" s="11"/>
      <c r="BS460" s="11"/>
      <c r="BT460" s="11"/>
    </row>
    <row r="461" spans="38:72" ht="18" customHeight="1">
      <c r="AL461" s="30"/>
      <c r="AM461" s="30"/>
      <c r="AN461" s="30"/>
      <c r="AO461" s="30"/>
      <c r="AP461" s="30"/>
      <c r="AQ461" s="30"/>
      <c r="AR461" s="30"/>
      <c r="AS461" s="30"/>
      <c r="AT461" s="30"/>
      <c r="AU461" s="30"/>
      <c r="AV461" s="30"/>
      <c r="AW461" s="30"/>
      <c r="AX461" s="30"/>
      <c r="AY461" s="30"/>
      <c r="AZ461" s="30"/>
      <c r="BA461" s="30"/>
      <c r="BB461" s="30"/>
      <c r="BC461" s="30"/>
      <c r="BD461" s="11"/>
      <c r="BE461" s="11"/>
      <c r="BF461" s="11"/>
      <c r="BG461" s="11"/>
      <c r="BH461" s="11"/>
      <c r="BI461" s="11"/>
      <c r="BJ461" s="11"/>
      <c r="BK461" s="11"/>
      <c r="BL461" s="11"/>
      <c r="BM461" s="11"/>
      <c r="BN461" s="11"/>
      <c r="BO461" s="11"/>
      <c r="BP461" s="11"/>
      <c r="BQ461" s="11"/>
      <c r="BR461" s="11"/>
      <c r="BS461" s="11"/>
      <c r="BT461" s="11"/>
    </row>
    <row r="462" spans="38:72" ht="18" customHeight="1">
      <c r="AL462" s="30"/>
      <c r="AM462" s="30"/>
      <c r="AN462" s="30"/>
      <c r="AO462" s="30"/>
      <c r="AP462" s="30"/>
      <c r="AQ462" s="30"/>
      <c r="AR462" s="30"/>
      <c r="AS462" s="30"/>
      <c r="AT462" s="30"/>
      <c r="AU462" s="30"/>
      <c r="AV462" s="30"/>
      <c r="AW462" s="30"/>
      <c r="AX462" s="30"/>
      <c r="AY462" s="30"/>
      <c r="AZ462" s="30"/>
      <c r="BA462" s="30"/>
      <c r="BB462" s="30"/>
      <c r="BC462" s="30"/>
      <c r="BD462" s="11"/>
      <c r="BE462" s="11"/>
      <c r="BF462" s="11"/>
      <c r="BG462" s="11"/>
      <c r="BH462" s="11"/>
      <c r="BI462" s="11"/>
      <c r="BJ462" s="11"/>
      <c r="BK462" s="11"/>
      <c r="BL462" s="11"/>
      <c r="BM462" s="11"/>
      <c r="BN462" s="11"/>
      <c r="BO462" s="11"/>
      <c r="BP462" s="11"/>
      <c r="BQ462" s="11"/>
      <c r="BR462" s="11"/>
      <c r="BS462" s="11"/>
      <c r="BT462" s="11"/>
    </row>
    <row r="463" spans="38:72" ht="18" customHeight="1">
      <c r="AL463" s="30"/>
      <c r="AM463" s="30"/>
      <c r="AN463" s="30"/>
      <c r="AO463" s="30"/>
      <c r="AP463" s="30"/>
      <c r="AQ463" s="30"/>
      <c r="AR463" s="30"/>
      <c r="AS463" s="30"/>
      <c r="AT463" s="30"/>
      <c r="AU463" s="30"/>
      <c r="AV463" s="30"/>
      <c r="AW463" s="30"/>
      <c r="AX463" s="30"/>
      <c r="AY463" s="30"/>
      <c r="AZ463" s="30"/>
      <c r="BA463" s="30"/>
      <c r="BB463" s="30"/>
      <c r="BC463" s="30"/>
      <c r="BD463" s="11"/>
      <c r="BE463" s="11"/>
      <c r="BF463" s="11"/>
      <c r="BG463" s="11"/>
      <c r="BH463" s="11"/>
      <c r="BI463" s="11"/>
      <c r="BJ463" s="11"/>
      <c r="BK463" s="11"/>
      <c r="BL463" s="11"/>
      <c r="BM463" s="11"/>
      <c r="BN463" s="11"/>
      <c r="BO463" s="11"/>
      <c r="BP463" s="11"/>
      <c r="BQ463" s="11"/>
      <c r="BR463" s="11"/>
      <c r="BS463" s="11"/>
      <c r="BT463" s="11"/>
    </row>
    <row r="464" spans="38:72" ht="18" customHeight="1">
      <c r="AL464" s="30"/>
      <c r="AM464" s="30"/>
      <c r="AN464" s="30"/>
      <c r="AO464" s="30"/>
      <c r="AP464" s="30"/>
      <c r="AQ464" s="30"/>
      <c r="AR464" s="30"/>
      <c r="AS464" s="30"/>
      <c r="AT464" s="30"/>
      <c r="AU464" s="30"/>
      <c r="AV464" s="30"/>
      <c r="AW464" s="30"/>
      <c r="AX464" s="30"/>
      <c r="AY464" s="30"/>
      <c r="AZ464" s="30"/>
      <c r="BA464" s="30"/>
      <c r="BB464" s="30"/>
      <c r="BC464" s="30"/>
      <c r="BD464" s="11"/>
      <c r="BE464" s="11"/>
      <c r="BF464" s="11"/>
      <c r="BG464" s="11"/>
      <c r="BH464" s="11"/>
      <c r="BI464" s="11"/>
      <c r="BJ464" s="11"/>
      <c r="BK464" s="11"/>
      <c r="BL464" s="11"/>
      <c r="BM464" s="11"/>
      <c r="BN464" s="11"/>
      <c r="BO464" s="11"/>
      <c r="BP464" s="11"/>
      <c r="BQ464" s="11"/>
      <c r="BR464" s="11"/>
      <c r="BS464" s="11"/>
      <c r="BT464" s="11"/>
    </row>
    <row r="465" spans="38:72" ht="18" customHeight="1">
      <c r="AL465" s="30"/>
      <c r="AM465" s="30"/>
      <c r="AN465" s="30"/>
      <c r="AO465" s="30"/>
      <c r="AP465" s="30"/>
      <c r="AQ465" s="30"/>
      <c r="AR465" s="30"/>
      <c r="AS465" s="30"/>
      <c r="AT465" s="30"/>
      <c r="AU465" s="30"/>
      <c r="AV465" s="30"/>
      <c r="AW465" s="30"/>
      <c r="AX465" s="30"/>
      <c r="AY465" s="30"/>
      <c r="AZ465" s="30"/>
      <c r="BA465" s="30"/>
      <c r="BB465" s="30"/>
      <c r="BC465" s="30"/>
      <c r="BD465" s="11"/>
      <c r="BE465" s="11"/>
      <c r="BF465" s="11"/>
      <c r="BG465" s="11"/>
      <c r="BH465" s="11"/>
      <c r="BI465" s="11"/>
      <c r="BJ465" s="11"/>
      <c r="BK465" s="11"/>
      <c r="BL465" s="11"/>
      <c r="BM465" s="11"/>
      <c r="BN465" s="11"/>
      <c r="BO465" s="11"/>
      <c r="BP465" s="11"/>
      <c r="BQ465" s="11"/>
      <c r="BR465" s="11"/>
      <c r="BS465" s="11"/>
      <c r="BT465" s="11"/>
    </row>
    <row r="466" spans="38:72" ht="18" customHeight="1">
      <c r="AL466" s="30"/>
      <c r="AM466" s="30"/>
      <c r="AN466" s="30"/>
      <c r="AO466" s="30"/>
      <c r="AP466" s="30"/>
      <c r="AQ466" s="30"/>
      <c r="AR466" s="30"/>
      <c r="AS466" s="30"/>
      <c r="AT466" s="30"/>
      <c r="AU466" s="30"/>
      <c r="AV466" s="30"/>
      <c r="AW466" s="30"/>
      <c r="AX466" s="30"/>
      <c r="AY466" s="30"/>
      <c r="AZ466" s="30"/>
      <c r="BA466" s="30"/>
      <c r="BB466" s="30"/>
      <c r="BC466" s="30"/>
      <c r="BD466" s="11"/>
      <c r="BE466" s="11"/>
      <c r="BF466" s="11"/>
      <c r="BG466" s="11"/>
      <c r="BH466" s="11"/>
      <c r="BI466" s="11"/>
      <c r="BJ466" s="11"/>
      <c r="BK466" s="11"/>
      <c r="BL466" s="11"/>
      <c r="BM466" s="11"/>
      <c r="BN466" s="11"/>
      <c r="BO466" s="11"/>
      <c r="BP466" s="11"/>
      <c r="BQ466" s="11"/>
      <c r="BR466" s="11"/>
      <c r="BS466" s="11"/>
      <c r="BT466" s="11"/>
    </row>
    <row r="467" spans="38:72" ht="18" customHeight="1">
      <c r="AL467" s="30"/>
      <c r="AM467" s="30"/>
      <c r="AN467" s="30"/>
      <c r="AO467" s="30"/>
      <c r="AP467" s="30"/>
      <c r="AQ467" s="30"/>
      <c r="AR467" s="30"/>
      <c r="AS467" s="30"/>
      <c r="AT467" s="30"/>
      <c r="AU467" s="30"/>
      <c r="AV467" s="30"/>
      <c r="AW467" s="30"/>
      <c r="AX467" s="30"/>
      <c r="AY467" s="30"/>
      <c r="AZ467" s="30"/>
      <c r="BA467" s="30"/>
      <c r="BB467" s="30"/>
      <c r="BC467" s="30"/>
      <c r="BD467" s="11"/>
      <c r="BE467" s="11"/>
      <c r="BF467" s="11"/>
      <c r="BG467" s="11"/>
      <c r="BH467" s="11"/>
      <c r="BI467" s="11"/>
      <c r="BJ467" s="11"/>
      <c r="BK467" s="11"/>
      <c r="BL467" s="11"/>
      <c r="BM467" s="11"/>
      <c r="BN467" s="11"/>
      <c r="BO467" s="11"/>
      <c r="BP467" s="11"/>
      <c r="BQ467" s="11"/>
      <c r="BR467" s="11"/>
      <c r="BS467" s="11"/>
      <c r="BT467" s="11"/>
    </row>
    <row r="468" spans="38:72" ht="18" customHeight="1">
      <c r="AL468" s="30"/>
      <c r="AM468" s="30"/>
      <c r="AN468" s="30"/>
      <c r="AO468" s="30"/>
      <c r="AP468" s="30"/>
      <c r="AQ468" s="30"/>
      <c r="AR468" s="30"/>
      <c r="AS468" s="30"/>
      <c r="AT468" s="30"/>
      <c r="AU468" s="30"/>
      <c r="AV468" s="30"/>
      <c r="AW468" s="30"/>
      <c r="AX468" s="30"/>
      <c r="AY468" s="30"/>
      <c r="AZ468" s="30"/>
      <c r="BA468" s="30"/>
      <c r="BB468" s="30"/>
      <c r="BC468" s="30"/>
      <c r="BD468" s="11"/>
      <c r="BE468" s="11"/>
      <c r="BF468" s="11"/>
      <c r="BG468" s="11"/>
      <c r="BH468" s="11"/>
      <c r="BI468" s="11"/>
      <c r="BJ468" s="11"/>
      <c r="BK468" s="11"/>
      <c r="BL468" s="11"/>
      <c r="BM468" s="11"/>
      <c r="BN468" s="11"/>
      <c r="BO468" s="11"/>
      <c r="BP468" s="11"/>
      <c r="BQ468" s="11"/>
      <c r="BR468" s="11"/>
      <c r="BS468" s="11"/>
      <c r="BT468" s="11"/>
    </row>
    <row r="469" spans="38:72" ht="18" customHeight="1">
      <c r="AL469" s="30"/>
      <c r="AM469" s="30"/>
      <c r="AN469" s="30"/>
      <c r="AO469" s="30"/>
      <c r="AP469" s="30"/>
      <c r="AQ469" s="30"/>
      <c r="AR469" s="30"/>
      <c r="AS469" s="30"/>
      <c r="AT469" s="30"/>
      <c r="AU469" s="30"/>
      <c r="AV469" s="30"/>
      <c r="AW469" s="30"/>
      <c r="AX469" s="30"/>
      <c r="AY469" s="30"/>
      <c r="AZ469" s="30"/>
      <c r="BA469" s="30"/>
      <c r="BB469" s="30"/>
      <c r="BC469" s="30"/>
      <c r="BD469" s="11"/>
      <c r="BE469" s="11"/>
      <c r="BF469" s="11"/>
      <c r="BG469" s="11"/>
      <c r="BH469" s="11"/>
      <c r="BI469" s="11"/>
      <c r="BJ469" s="11"/>
      <c r="BK469" s="11"/>
      <c r="BL469" s="11"/>
      <c r="BM469" s="11"/>
      <c r="BN469" s="11"/>
      <c r="BO469" s="11"/>
      <c r="BP469" s="11"/>
      <c r="BQ469" s="11"/>
      <c r="BR469" s="11"/>
      <c r="BS469" s="11"/>
      <c r="BT469" s="11"/>
    </row>
    <row r="470" spans="38:72" ht="18" customHeight="1">
      <c r="AL470" s="30"/>
      <c r="AM470" s="30"/>
      <c r="AN470" s="30"/>
      <c r="AO470" s="30"/>
      <c r="AP470" s="30"/>
      <c r="AQ470" s="30"/>
      <c r="AR470" s="30"/>
      <c r="AS470" s="30"/>
      <c r="AT470" s="30"/>
      <c r="AU470" s="30"/>
      <c r="AV470" s="30"/>
      <c r="AW470" s="30"/>
      <c r="AX470" s="30"/>
      <c r="AY470" s="30"/>
      <c r="AZ470" s="30"/>
      <c r="BA470" s="30"/>
      <c r="BB470" s="30"/>
      <c r="BC470" s="30"/>
      <c r="BD470" s="11"/>
      <c r="BE470" s="11"/>
      <c r="BF470" s="11"/>
      <c r="BG470" s="11"/>
      <c r="BH470" s="11"/>
      <c r="BI470" s="11"/>
      <c r="BJ470" s="11"/>
      <c r="BK470" s="11"/>
      <c r="BL470" s="11"/>
      <c r="BM470" s="11"/>
      <c r="BN470" s="11"/>
      <c r="BO470" s="11"/>
      <c r="BP470" s="11"/>
      <c r="BQ470" s="11"/>
      <c r="BR470" s="11"/>
      <c r="BS470" s="11"/>
      <c r="BT470" s="11"/>
    </row>
    <row r="471" spans="38:72" ht="18" customHeight="1">
      <c r="AL471" s="30"/>
      <c r="AM471" s="30"/>
      <c r="AN471" s="30"/>
      <c r="AO471" s="30"/>
      <c r="AP471" s="30"/>
      <c r="AQ471" s="30"/>
      <c r="AR471" s="30"/>
      <c r="AS471" s="30"/>
      <c r="AT471" s="30"/>
      <c r="AU471" s="30"/>
      <c r="AV471" s="30"/>
      <c r="AW471" s="30"/>
      <c r="AX471" s="30"/>
      <c r="AY471" s="30"/>
      <c r="AZ471" s="30"/>
      <c r="BA471" s="30"/>
      <c r="BB471" s="30"/>
      <c r="BC471" s="30"/>
      <c r="BD471" s="11"/>
      <c r="BE471" s="11"/>
      <c r="BF471" s="11"/>
      <c r="BG471" s="11"/>
      <c r="BH471" s="11"/>
      <c r="BI471" s="11"/>
      <c r="BJ471" s="11"/>
      <c r="BK471" s="11"/>
      <c r="BL471" s="11"/>
      <c r="BM471" s="11"/>
      <c r="BN471" s="11"/>
      <c r="BO471" s="11"/>
      <c r="BP471" s="11"/>
      <c r="BQ471" s="11"/>
      <c r="BR471" s="11"/>
      <c r="BS471" s="11"/>
      <c r="BT471" s="11"/>
    </row>
    <row r="472" spans="38:72" ht="18" customHeight="1">
      <c r="AL472" s="30"/>
      <c r="AM472" s="30"/>
      <c r="AN472" s="30"/>
      <c r="AO472" s="30"/>
      <c r="AP472" s="30"/>
      <c r="AQ472" s="30"/>
      <c r="AR472" s="30"/>
      <c r="AS472" s="30"/>
      <c r="AT472" s="30"/>
      <c r="AU472" s="30"/>
      <c r="AV472" s="30"/>
      <c r="AW472" s="30"/>
      <c r="AX472" s="30"/>
      <c r="AY472" s="30"/>
      <c r="AZ472" s="30"/>
      <c r="BA472" s="30"/>
      <c r="BB472" s="30"/>
      <c r="BC472" s="30"/>
      <c r="BD472" s="11"/>
      <c r="BE472" s="11"/>
      <c r="BF472" s="11"/>
      <c r="BG472" s="11"/>
      <c r="BH472" s="11"/>
      <c r="BI472" s="11"/>
      <c r="BJ472" s="11"/>
      <c r="BK472" s="11"/>
      <c r="BL472" s="11"/>
      <c r="BM472" s="11"/>
      <c r="BN472" s="11"/>
      <c r="BO472" s="11"/>
      <c r="BP472" s="11"/>
      <c r="BQ472" s="11"/>
      <c r="BR472" s="11"/>
      <c r="BS472" s="11"/>
      <c r="BT472" s="11"/>
    </row>
    <row r="473" spans="38:72" ht="18" customHeight="1">
      <c r="AL473" s="30"/>
      <c r="AM473" s="30"/>
      <c r="AN473" s="30"/>
      <c r="AO473" s="30"/>
      <c r="AP473" s="30"/>
      <c r="AQ473" s="30"/>
      <c r="AR473" s="30"/>
      <c r="AS473" s="30"/>
      <c r="AT473" s="30"/>
      <c r="AU473" s="30"/>
      <c r="AV473" s="30"/>
      <c r="AW473" s="30"/>
      <c r="AX473" s="30"/>
      <c r="AY473" s="30"/>
      <c r="AZ473" s="30"/>
      <c r="BA473" s="30"/>
      <c r="BB473" s="30"/>
      <c r="BC473" s="30"/>
      <c r="BD473" s="11"/>
      <c r="BE473" s="11"/>
      <c r="BF473" s="11"/>
      <c r="BG473" s="11"/>
      <c r="BH473" s="11"/>
      <c r="BI473" s="11"/>
      <c r="BJ473" s="11"/>
      <c r="BK473" s="11"/>
      <c r="BL473" s="11"/>
      <c r="BM473" s="11"/>
      <c r="BN473" s="11"/>
      <c r="BO473" s="11"/>
      <c r="BP473" s="11"/>
      <c r="BQ473" s="11"/>
      <c r="BR473" s="11"/>
      <c r="BS473" s="11"/>
      <c r="BT473" s="11"/>
    </row>
    <row r="474" spans="38:72" ht="18" customHeight="1">
      <c r="AL474" s="30"/>
      <c r="AM474" s="30"/>
      <c r="AN474" s="30"/>
      <c r="AO474" s="30"/>
      <c r="AP474" s="30"/>
      <c r="AQ474" s="30"/>
      <c r="AR474" s="30"/>
      <c r="AS474" s="30"/>
      <c r="AT474" s="30"/>
      <c r="AU474" s="30"/>
      <c r="AV474" s="30"/>
      <c r="AW474" s="30"/>
      <c r="AX474" s="30"/>
      <c r="AY474" s="30"/>
      <c r="AZ474" s="30"/>
      <c r="BA474" s="30"/>
      <c r="BB474" s="30"/>
      <c r="BC474" s="30"/>
      <c r="BD474" s="11"/>
      <c r="BE474" s="11"/>
      <c r="BF474" s="11"/>
      <c r="BG474" s="11"/>
      <c r="BH474" s="11"/>
      <c r="BI474" s="11"/>
      <c r="BJ474" s="11"/>
      <c r="BK474" s="11"/>
      <c r="BL474" s="11"/>
      <c r="BM474" s="11"/>
      <c r="BN474" s="11"/>
      <c r="BO474" s="11"/>
      <c r="BP474" s="11"/>
      <c r="BQ474" s="11"/>
      <c r="BR474" s="11"/>
      <c r="BS474" s="11"/>
      <c r="BT474" s="11"/>
    </row>
    <row r="475" spans="38:72" ht="18" customHeight="1">
      <c r="AL475" s="30"/>
      <c r="AM475" s="30"/>
      <c r="AN475" s="30"/>
      <c r="AO475" s="30"/>
      <c r="AP475" s="30"/>
      <c r="AQ475" s="30"/>
      <c r="AR475" s="30"/>
      <c r="AS475" s="30"/>
      <c r="AT475" s="30"/>
      <c r="AU475" s="30"/>
      <c r="AV475" s="30"/>
      <c r="AW475" s="30"/>
      <c r="AX475" s="30"/>
      <c r="AY475" s="30"/>
      <c r="AZ475" s="30"/>
      <c r="BA475" s="30"/>
      <c r="BB475" s="30"/>
      <c r="BC475" s="30"/>
      <c r="BD475" s="11"/>
      <c r="BE475" s="11"/>
      <c r="BF475" s="11"/>
      <c r="BG475" s="11"/>
      <c r="BH475" s="11"/>
      <c r="BI475" s="11"/>
      <c r="BJ475" s="11"/>
      <c r="BK475" s="11"/>
      <c r="BL475" s="11"/>
      <c r="BM475" s="11"/>
      <c r="BN475" s="11"/>
      <c r="BO475" s="11"/>
      <c r="BP475" s="11"/>
      <c r="BQ475" s="11"/>
      <c r="BR475" s="11"/>
      <c r="BS475" s="11"/>
      <c r="BT475" s="11"/>
    </row>
    <row r="476" spans="38:72" ht="18" customHeight="1">
      <c r="AL476" s="30"/>
      <c r="AM476" s="30"/>
      <c r="AN476" s="30"/>
      <c r="AO476" s="30"/>
      <c r="AP476" s="30"/>
      <c r="AQ476" s="30"/>
      <c r="AR476" s="30"/>
      <c r="AS476" s="30"/>
      <c r="AT476" s="30"/>
      <c r="AU476" s="30"/>
      <c r="AV476" s="30"/>
      <c r="AW476" s="30"/>
      <c r="AX476" s="30"/>
      <c r="AY476" s="30"/>
      <c r="AZ476" s="30"/>
      <c r="BA476" s="30"/>
      <c r="BB476" s="30"/>
      <c r="BC476" s="30"/>
      <c r="BD476" s="11"/>
      <c r="BE476" s="11"/>
      <c r="BF476" s="11"/>
      <c r="BG476" s="11"/>
      <c r="BH476" s="11"/>
      <c r="BI476" s="11"/>
      <c r="BJ476" s="11"/>
      <c r="BK476" s="11"/>
      <c r="BL476" s="11"/>
      <c r="BM476" s="11"/>
      <c r="BN476" s="11"/>
      <c r="BO476" s="11"/>
      <c r="BP476" s="11"/>
      <c r="BQ476" s="11"/>
      <c r="BR476" s="11"/>
      <c r="BS476" s="11"/>
      <c r="BT476" s="11"/>
    </row>
    <row r="477" spans="38:72" ht="18" customHeight="1">
      <c r="AL477" s="30"/>
      <c r="AM477" s="30"/>
      <c r="AN477" s="30"/>
      <c r="AO477" s="30"/>
      <c r="AP477" s="30"/>
      <c r="AQ477" s="30"/>
      <c r="AR477" s="30"/>
      <c r="AS477" s="30"/>
      <c r="AT477" s="30"/>
      <c r="AU477" s="30"/>
      <c r="AV477" s="30"/>
      <c r="AW477" s="30"/>
      <c r="AX477" s="30"/>
      <c r="AY477" s="30"/>
      <c r="AZ477" s="30"/>
      <c r="BA477" s="30"/>
      <c r="BB477" s="30"/>
      <c r="BC477" s="30"/>
      <c r="BD477" s="11"/>
      <c r="BE477" s="11"/>
      <c r="BF477" s="11"/>
      <c r="BG477" s="11"/>
      <c r="BH477" s="11"/>
      <c r="BI477" s="11"/>
      <c r="BJ477" s="11"/>
      <c r="BK477" s="11"/>
      <c r="BL477" s="11"/>
      <c r="BM477" s="11"/>
      <c r="BN477" s="11"/>
      <c r="BO477" s="11"/>
      <c r="BP477" s="11"/>
      <c r="BQ477" s="11"/>
      <c r="BR477" s="11"/>
      <c r="BS477" s="11"/>
      <c r="BT477" s="11"/>
    </row>
    <row r="478" spans="38:72" ht="18" customHeight="1">
      <c r="AL478" s="30"/>
      <c r="AM478" s="30"/>
      <c r="AN478" s="30"/>
      <c r="AO478" s="30"/>
      <c r="AP478" s="30"/>
      <c r="AQ478" s="30"/>
      <c r="AR478" s="30"/>
      <c r="AS478" s="30"/>
      <c r="AT478" s="30"/>
      <c r="AU478" s="30"/>
      <c r="AV478" s="30"/>
      <c r="AW478" s="30"/>
      <c r="AX478" s="30"/>
      <c r="AY478" s="30"/>
      <c r="AZ478" s="30"/>
      <c r="BA478" s="30"/>
      <c r="BB478" s="30"/>
      <c r="BC478" s="30"/>
      <c r="BD478" s="11"/>
      <c r="BE478" s="11"/>
      <c r="BF478" s="11"/>
      <c r="BG478" s="11"/>
      <c r="BH478" s="11"/>
      <c r="BI478" s="11"/>
      <c r="BJ478" s="11"/>
      <c r="BK478" s="11"/>
      <c r="BL478" s="11"/>
      <c r="BM478" s="11"/>
      <c r="BN478" s="11"/>
      <c r="BO478" s="11"/>
      <c r="BP478" s="11"/>
      <c r="BQ478" s="11"/>
      <c r="BR478" s="11"/>
      <c r="BS478" s="11"/>
      <c r="BT478" s="11"/>
    </row>
    <row r="479" spans="38:72" ht="18" customHeight="1">
      <c r="AL479" s="30"/>
      <c r="AM479" s="30"/>
      <c r="AN479" s="30"/>
      <c r="AO479" s="30"/>
      <c r="AP479" s="30"/>
      <c r="AQ479" s="30"/>
      <c r="AR479" s="30"/>
      <c r="AS479" s="30"/>
      <c r="AT479" s="30"/>
      <c r="AU479" s="30"/>
      <c r="AV479" s="30"/>
      <c r="AW479" s="30"/>
      <c r="AX479" s="30"/>
      <c r="AY479" s="30"/>
      <c r="AZ479" s="30"/>
      <c r="BA479" s="30"/>
      <c r="BB479" s="30"/>
      <c r="BC479" s="30"/>
      <c r="BD479" s="11"/>
      <c r="BE479" s="11"/>
      <c r="BF479" s="11"/>
      <c r="BG479" s="11"/>
      <c r="BH479" s="11"/>
      <c r="BI479" s="11"/>
      <c r="BJ479" s="11"/>
      <c r="BK479" s="11"/>
      <c r="BL479" s="11"/>
      <c r="BM479" s="11"/>
      <c r="BN479" s="11"/>
      <c r="BO479" s="11"/>
      <c r="BP479" s="11"/>
      <c r="BQ479" s="11"/>
      <c r="BR479" s="11"/>
      <c r="BS479" s="11"/>
      <c r="BT479" s="11"/>
    </row>
    <row r="480" spans="38:72" ht="18" customHeight="1">
      <c r="AL480" s="30"/>
      <c r="AM480" s="30"/>
      <c r="AN480" s="30"/>
      <c r="AO480" s="30"/>
      <c r="AP480" s="30"/>
      <c r="AQ480" s="30"/>
      <c r="AR480" s="30"/>
      <c r="AS480" s="30"/>
      <c r="AT480" s="30"/>
      <c r="AU480" s="30"/>
      <c r="AV480" s="30"/>
      <c r="AW480" s="30"/>
      <c r="AX480" s="30"/>
      <c r="AY480" s="30"/>
      <c r="AZ480" s="30"/>
      <c r="BA480" s="30"/>
      <c r="BB480" s="30"/>
      <c r="BC480" s="30"/>
      <c r="BD480" s="11"/>
      <c r="BE480" s="11"/>
      <c r="BF480" s="11"/>
      <c r="BG480" s="11"/>
      <c r="BH480" s="11"/>
      <c r="BI480" s="11"/>
      <c r="BJ480" s="11"/>
      <c r="BK480" s="11"/>
      <c r="BL480" s="11"/>
      <c r="BM480" s="11"/>
      <c r="BN480" s="11"/>
      <c r="BO480" s="11"/>
      <c r="BP480" s="11"/>
      <c r="BQ480" s="11"/>
      <c r="BR480" s="11"/>
      <c r="BS480" s="11"/>
      <c r="BT480" s="11"/>
    </row>
    <row r="481" spans="38:72" ht="18" customHeight="1">
      <c r="AL481" s="30"/>
      <c r="AM481" s="30"/>
      <c r="AN481" s="30"/>
      <c r="AO481" s="30"/>
      <c r="AP481" s="30"/>
      <c r="AQ481" s="30"/>
      <c r="AR481" s="30"/>
      <c r="AS481" s="30"/>
      <c r="AT481" s="30"/>
      <c r="AU481" s="30"/>
      <c r="AV481" s="30"/>
      <c r="AW481" s="30"/>
      <c r="AX481" s="30"/>
      <c r="AY481" s="30"/>
      <c r="AZ481" s="30"/>
      <c r="BA481" s="30"/>
      <c r="BB481" s="30"/>
      <c r="BC481" s="30"/>
      <c r="BD481" s="11"/>
      <c r="BE481" s="11"/>
      <c r="BF481" s="11"/>
      <c r="BG481" s="11"/>
      <c r="BH481" s="11"/>
      <c r="BI481" s="11"/>
      <c r="BJ481" s="11"/>
      <c r="BK481" s="11"/>
      <c r="BL481" s="11"/>
      <c r="BM481" s="11"/>
      <c r="BN481" s="11"/>
      <c r="BO481" s="11"/>
      <c r="BP481" s="11"/>
      <c r="BQ481" s="11"/>
      <c r="BR481" s="11"/>
      <c r="BS481" s="11"/>
      <c r="BT481" s="11"/>
    </row>
    <row r="482" spans="38:72" ht="18" customHeight="1">
      <c r="AL482" s="30"/>
      <c r="AM482" s="30"/>
      <c r="AN482" s="30"/>
      <c r="AO482" s="30"/>
      <c r="AP482" s="30"/>
      <c r="AQ482" s="30"/>
      <c r="AR482" s="30"/>
      <c r="AS482" s="30"/>
      <c r="AT482" s="30"/>
      <c r="AU482" s="30"/>
      <c r="AV482" s="30"/>
      <c r="AW482" s="30"/>
      <c r="AX482" s="30"/>
      <c r="AY482" s="30"/>
      <c r="AZ482" s="30"/>
      <c r="BA482" s="30"/>
      <c r="BB482" s="30"/>
      <c r="BC482" s="30"/>
      <c r="BD482" s="11"/>
      <c r="BE482" s="11"/>
      <c r="BF482" s="11"/>
      <c r="BG482" s="11"/>
      <c r="BH482" s="11"/>
      <c r="BI482" s="11"/>
      <c r="BJ482" s="11"/>
      <c r="BK482" s="11"/>
      <c r="BL482" s="11"/>
      <c r="BM482" s="11"/>
      <c r="BN482" s="11"/>
      <c r="BO482" s="11"/>
      <c r="BP482" s="11"/>
      <c r="BQ482" s="11"/>
      <c r="BR482" s="11"/>
      <c r="BS482" s="11"/>
      <c r="BT482" s="11"/>
    </row>
    <row r="483" spans="38:72" ht="18" customHeight="1">
      <c r="AL483" s="30"/>
      <c r="AM483" s="30"/>
      <c r="AN483" s="30"/>
      <c r="AO483" s="30"/>
      <c r="AP483" s="30"/>
      <c r="AQ483" s="30"/>
      <c r="AR483" s="30"/>
      <c r="AS483" s="30"/>
      <c r="AT483" s="30"/>
      <c r="AU483" s="30"/>
      <c r="AV483" s="30"/>
      <c r="AW483" s="30"/>
      <c r="AX483" s="30"/>
      <c r="AY483" s="30"/>
      <c r="AZ483" s="30"/>
      <c r="BA483" s="30"/>
      <c r="BB483" s="30"/>
      <c r="BC483" s="30"/>
      <c r="BD483" s="11"/>
      <c r="BE483" s="11"/>
      <c r="BF483" s="11"/>
      <c r="BG483" s="11"/>
      <c r="BH483" s="11"/>
      <c r="BI483" s="11"/>
      <c r="BJ483" s="11"/>
      <c r="BK483" s="11"/>
      <c r="BL483" s="11"/>
      <c r="BM483" s="11"/>
      <c r="BN483" s="11"/>
      <c r="BO483" s="11"/>
      <c r="BP483" s="11"/>
      <c r="BQ483" s="11"/>
      <c r="BR483" s="11"/>
      <c r="BS483" s="11"/>
      <c r="BT483" s="11"/>
    </row>
    <row r="484" spans="38:72" ht="18" customHeight="1">
      <c r="AL484" s="30"/>
      <c r="AM484" s="30"/>
      <c r="AN484" s="30"/>
      <c r="AO484" s="30"/>
      <c r="AP484" s="30"/>
      <c r="AQ484" s="30"/>
      <c r="AR484" s="30"/>
      <c r="AS484" s="30"/>
      <c r="AT484" s="30"/>
      <c r="AU484" s="30"/>
      <c r="AV484" s="30"/>
      <c r="AW484" s="30"/>
      <c r="AX484" s="30"/>
      <c r="AY484" s="30"/>
      <c r="AZ484" s="30"/>
      <c r="BA484" s="30"/>
      <c r="BB484" s="30"/>
      <c r="BC484" s="30"/>
      <c r="BD484" s="11"/>
      <c r="BE484" s="11"/>
      <c r="BF484" s="11"/>
      <c r="BG484" s="11"/>
      <c r="BH484" s="11"/>
      <c r="BI484" s="11"/>
      <c r="BJ484" s="11"/>
      <c r="BK484" s="11"/>
      <c r="BL484" s="11"/>
      <c r="BM484" s="11"/>
      <c r="BN484" s="11"/>
      <c r="BO484" s="11"/>
      <c r="BP484" s="11"/>
      <c r="BQ484" s="11"/>
      <c r="BR484" s="11"/>
      <c r="BS484" s="11"/>
      <c r="BT484" s="11"/>
    </row>
    <row r="485" spans="38:72" ht="18" customHeight="1">
      <c r="AL485" s="30"/>
      <c r="AM485" s="30"/>
      <c r="AN485" s="30"/>
      <c r="AO485" s="30"/>
      <c r="AP485" s="30"/>
      <c r="AQ485" s="30"/>
      <c r="AR485" s="30"/>
      <c r="AS485" s="30"/>
      <c r="AT485" s="30"/>
      <c r="AU485" s="30"/>
      <c r="AV485" s="30"/>
      <c r="AW485" s="30"/>
      <c r="AX485" s="30"/>
      <c r="AY485" s="30"/>
      <c r="AZ485" s="30"/>
      <c r="BA485" s="30"/>
      <c r="BB485" s="30"/>
      <c r="BC485" s="30"/>
      <c r="BD485" s="11"/>
      <c r="BE485" s="11"/>
      <c r="BF485" s="11"/>
      <c r="BG485" s="11"/>
      <c r="BH485" s="11"/>
      <c r="BI485" s="11"/>
      <c r="BJ485" s="11"/>
      <c r="BK485" s="11"/>
      <c r="BL485" s="11"/>
      <c r="BM485" s="11"/>
      <c r="BN485" s="11"/>
      <c r="BO485" s="11"/>
      <c r="BP485" s="11"/>
      <c r="BQ485" s="11"/>
      <c r="BR485" s="11"/>
      <c r="BS485" s="11"/>
      <c r="BT485" s="11"/>
    </row>
    <row r="486" spans="38:72" ht="18" customHeight="1">
      <c r="AL486" s="30"/>
      <c r="AM486" s="30"/>
      <c r="AN486" s="30"/>
      <c r="AO486" s="30"/>
      <c r="AP486" s="30"/>
      <c r="AQ486" s="30"/>
      <c r="AR486" s="30"/>
      <c r="AS486" s="30"/>
      <c r="AT486" s="30"/>
      <c r="AU486" s="30"/>
      <c r="AV486" s="30"/>
      <c r="AW486" s="30"/>
      <c r="AX486" s="30"/>
      <c r="AY486" s="30"/>
      <c r="AZ486" s="30"/>
      <c r="BA486" s="30"/>
      <c r="BB486" s="30"/>
      <c r="BC486" s="30"/>
      <c r="BD486" s="11"/>
      <c r="BE486" s="11"/>
      <c r="BF486" s="11"/>
      <c r="BG486" s="11"/>
      <c r="BH486" s="11"/>
      <c r="BI486" s="11"/>
      <c r="BJ486" s="11"/>
      <c r="BK486" s="11"/>
      <c r="BL486" s="11"/>
      <c r="BM486" s="11"/>
      <c r="BN486" s="11"/>
      <c r="BO486" s="11"/>
      <c r="BP486" s="11"/>
      <c r="BQ486" s="11"/>
      <c r="BR486" s="11"/>
      <c r="BS486" s="11"/>
      <c r="BT486" s="11"/>
    </row>
    <row r="487" spans="38:72" ht="18" customHeight="1">
      <c r="AL487" s="30"/>
      <c r="AM487" s="30"/>
      <c r="AN487" s="30"/>
      <c r="AO487" s="30"/>
      <c r="AP487" s="30"/>
      <c r="AQ487" s="30"/>
      <c r="AR487" s="30"/>
      <c r="AS487" s="30"/>
      <c r="AT487" s="30"/>
      <c r="AU487" s="30"/>
      <c r="AV487" s="30"/>
      <c r="AW487" s="30"/>
      <c r="AX487" s="30"/>
      <c r="AY487" s="30"/>
      <c r="AZ487" s="30"/>
      <c r="BA487" s="30"/>
      <c r="BB487" s="30"/>
      <c r="BC487" s="30"/>
      <c r="BD487" s="11"/>
      <c r="BE487" s="11"/>
      <c r="BF487" s="11"/>
      <c r="BG487" s="11"/>
      <c r="BH487" s="11"/>
      <c r="BI487" s="11"/>
      <c r="BJ487" s="11"/>
      <c r="BK487" s="11"/>
      <c r="BL487" s="11"/>
      <c r="BM487" s="11"/>
      <c r="BN487" s="11"/>
      <c r="BO487" s="11"/>
      <c r="BP487" s="11"/>
      <c r="BQ487" s="11"/>
      <c r="BR487" s="11"/>
      <c r="BS487" s="11"/>
      <c r="BT487" s="11"/>
    </row>
    <row r="488" spans="38:72" ht="18" customHeight="1">
      <c r="AL488" s="30"/>
      <c r="AM488" s="30"/>
      <c r="AN488" s="30"/>
      <c r="AO488" s="30"/>
      <c r="AP488" s="30"/>
      <c r="AQ488" s="30"/>
      <c r="AR488" s="30"/>
      <c r="AS488" s="30"/>
      <c r="AT488" s="30"/>
      <c r="AU488" s="30"/>
      <c r="AV488" s="30"/>
      <c r="AW488" s="30"/>
      <c r="AX488" s="30"/>
      <c r="AY488" s="30"/>
      <c r="AZ488" s="30"/>
      <c r="BA488" s="30"/>
      <c r="BB488" s="30"/>
      <c r="BC488" s="30"/>
      <c r="BD488" s="11"/>
      <c r="BE488" s="11"/>
      <c r="BF488" s="11"/>
      <c r="BG488" s="11"/>
      <c r="BH488" s="11"/>
      <c r="BI488" s="11"/>
      <c r="BJ488" s="11"/>
      <c r="BK488" s="11"/>
      <c r="BL488" s="11"/>
      <c r="BM488" s="11"/>
      <c r="BN488" s="11"/>
      <c r="BO488" s="11"/>
      <c r="BP488" s="11"/>
      <c r="BQ488" s="11"/>
      <c r="BR488" s="11"/>
      <c r="BS488" s="11"/>
      <c r="BT488" s="11"/>
    </row>
    <row r="489" spans="38:72" ht="18" customHeight="1">
      <c r="AL489" s="30"/>
      <c r="AM489" s="30"/>
      <c r="AN489" s="30"/>
      <c r="AO489" s="30"/>
      <c r="AP489" s="30"/>
      <c r="AQ489" s="30"/>
      <c r="AR489" s="30"/>
      <c r="AS489" s="30"/>
      <c r="AT489" s="30"/>
      <c r="AU489" s="30"/>
      <c r="AV489" s="30"/>
      <c r="AW489" s="30"/>
      <c r="AX489" s="30"/>
      <c r="AY489" s="30"/>
      <c r="AZ489" s="30"/>
      <c r="BA489" s="30"/>
      <c r="BB489" s="30"/>
      <c r="BC489" s="30"/>
      <c r="BD489" s="11"/>
      <c r="BE489" s="11"/>
      <c r="BF489" s="11"/>
      <c r="BG489" s="11"/>
      <c r="BH489" s="11"/>
      <c r="BI489" s="11"/>
      <c r="BJ489" s="11"/>
      <c r="BK489" s="11"/>
      <c r="BL489" s="11"/>
      <c r="BM489" s="11"/>
      <c r="BN489" s="11"/>
      <c r="BO489" s="11"/>
      <c r="BP489" s="11"/>
      <c r="BQ489" s="11"/>
      <c r="BR489" s="11"/>
      <c r="BS489" s="11"/>
      <c r="BT489" s="11"/>
    </row>
    <row r="490" spans="38:72" ht="18" customHeight="1">
      <c r="AL490" s="30"/>
      <c r="AM490" s="30"/>
      <c r="AN490" s="30"/>
      <c r="AO490" s="30"/>
      <c r="AP490" s="30"/>
      <c r="AQ490" s="30"/>
      <c r="AR490" s="30"/>
      <c r="AS490" s="30"/>
      <c r="AT490" s="30"/>
      <c r="AU490" s="30"/>
      <c r="AV490" s="30"/>
      <c r="AW490" s="30"/>
      <c r="AX490" s="30"/>
      <c r="AY490" s="30"/>
      <c r="AZ490" s="30"/>
      <c r="BA490" s="30"/>
      <c r="BB490" s="30"/>
      <c r="BC490" s="30"/>
      <c r="BD490" s="11"/>
      <c r="BE490" s="11"/>
      <c r="BF490" s="11"/>
      <c r="BG490" s="11"/>
      <c r="BH490" s="11"/>
      <c r="BI490" s="11"/>
      <c r="BJ490" s="11"/>
      <c r="BK490" s="11"/>
      <c r="BL490" s="11"/>
      <c r="BM490" s="11"/>
      <c r="BN490" s="11"/>
      <c r="BO490" s="11"/>
      <c r="BP490" s="11"/>
      <c r="BQ490" s="11"/>
      <c r="BR490" s="11"/>
      <c r="BS490" s="11"/>
      <c r="BT490" s="11"/>
    </row>
    <row r="491" spans="38:72" ht="18" customHeight="1">
      <c r="AL491" s="30"/>
      <c r="AM491" s="30"/>
      <c r="AN491" s="30"/>
      <c r="AO491" s="30"/>
      <c r="AP491" s="30"/>
      <c r="AQ491" s="30"/>
      <c r="AR491" s="30"/>
      <c r="AS491" s="30"/>
      <c r="AT491" s="30"/>
      <c r="AU491" s="30"/>
      <c r="AV491" s="30"/>
      <c r="AW491" s="30"/>
      <c r="AX491" s="30"/>
      <c r="AY491" s="30"/>
      <c r="AZ491" s="30"/>
      <c r="BA491" s="30"/>
      <c r="BB491" s="30"/>
      <c r="BC491" s="30"/>
      <c r="BD491" s="11"/>
      <c r="BE491" s="11"/>
      <c r="BF491" s="11"/>
      <c r="BG491" s="11"/>
      <c r="BH491" s="11"/>
      <c r="BI491" s="11"/>
      <c r="BJ491" s="11"/>
      <c r="BK491" s="11"/>
      <c r="BL491" s="11"/>
      <c r="BM491" s="11"/>
      <c r="BN491" s="11"/>
      <c r="BO491" s="11"/>
      <c r="BP491" s="11"/>
      <c r="BQ491" s="11"/>
      <c r="BR491" s="11"/>
      <c r="BS491" s="11"/>
      <c r="BT491" s="11"/>
    </row>
    <row r="492" spans="38:72" ht="18" customHeight="1">
      <c r="AL492" s="30"/>
      <c r="AM492" s="30"/>
      <c r="AN492" s="30"/>
      <c r="AO492" s="30"/>
      <c r="AP492" s="30"/>
      <c r="AQ492" s="30"/>
      <c r="AR492" s="30"/>
      <c r="AS492" s="30"/>
      <c r="AT492" s="30"/>
      <c r="AU492" s="30"/>
      <c r="AV492" s="30"/>
      <c r="AW492" s="30"/>
      <c r="AX492" s="30"/>
      <c r="AY492" s="30"/>
      <c r="AZ492" s="30"/>
      <c r="BA492" s="30"/>
      <c r="BB492" s="30"/>
      <c r="BC492" s="30"/>
      <c r="BD492" s="11"/>
      <c r="BE492" s="11"/>
      <c r="BF492" s="11"/>
      <c r="BG492" s="11"/>
      <c r="BH492" s="11"/>
      <c r="BI492" s="11"/>
      <c r="BJ492" s="11"/>
      <c r="BK492" s="11"/>
      <c r="BL492" s="11"/>
      <c r="BM492" s="11"/>
      <c r="BN492" s="11"/>
      <c r="BO492" s="11"/>
      <c r="BP492" s="11"/>
      <c r="BQ492" s="11"/>
      <c r="BR492" s="11"/>
      <c r="BS492" s="11"/>
      <c r="BT492" s="11"/>
    </row>
    <row r="493" spans="38:72" ht="18" customHeight="1">
      <c r="AL493" s="30"/>
      <c r="AM493" s="30"/>
      <c r="AN493" s="30"/>
      <c r="AO493" s="30"/>
      <c r="AP493" s="30"/>
      <c r="AQ493" s="30"/>
      <c r="AR493" s="30"/>
      <c r="AS493" s="30"/>
      <c r="AT493" s="30"/>
      <c r="AU493" s="30"/>
      <c r="AV493" s="30"/>
      <c r="AW493" s="30"/>
      <c r="AX493" s="30"/>
      <c r="AY493" s="30"/>
      <c r="AZ493" s="30"/>
      <c r="BA493" s="30"/>
      <c r="BB493" s="30"/>
      <c r="BC493" s="30"/>
      <c r="BD493" s="11"/>
      <c r="BE493" s="11"/>
      <c r="BF493" s="11"/>
      <c r="BG493" s="11"/>
      <c r="BH493" s="11"/>
      <c r="BI493" s="11"/>
      <c r="BJ493" s="11"/>
      <c r="BK493" s="11"/>
      <c r="BL493" s="11"/>
      <c r="BM493" s="11"/>
      <c r="BN493" s="11"/>
      <c r="BO493" s="11"/>
      <c r="BP493" s="11"/>
      <c r="BQ493" s="11"/>
      <c r="BR493" s="11"/>
      <c r="BS493" s="11"/>
      <c r="BT493" s="11"/>
    </row>
    <row r="494" spans="38:72" ht="18" customHeight="1">
      <c r="AL494" s="30"/>
      <c r="AM494" s="30"/>
      <c r="AN494" s="30"/>
      <c r="AO494" s="30"/>
      <c r="AP494" s="30"/>
      <c r="AQ494" s="30"/>
      <c r="AR494" s="30"/>
      <c r="AS494" s="30"/>
      <c r="AT494" s="30"/>
      <c r="AU494" s="30"/>
      <c r="AV494" s="30"/>
      <c r="AW494" s="30"/>
      <c r="AX494" s="30"/>
      <c r="AY494" s="30"/>
      <c r="AZ494" s="30"/>
      <c r="BA494" s="30"/>
      <c r="BB494" s="30"/>
      <c r="BC494" s="30"/>
      <c r="BD494" s="11"/>
      <c r="BE494" s="11"/>
      <c r="BF494" s="11"/>
      <c r="BG494" s="11"/>
      <c r="BH494" s="11"/>
      <c r="BI494" s="11"/>
      <c r="BJ494" s="11"/>
      <c r="BK494" s="11"/>
      <c r="BL494" s="11"/>
      <c r="BM494" s="11"/>
      <c r="BN494" s="11"/>
      <c r="BO494" s="11"/>
      <c r="BP494" s="11"/>
      <c r="BQ494" s="11"/>
      <c r="BR494" s="11"/>
      <c r="BS494" s="11"/>
      <c r="BT494" s="11"/>
    </row>
    <row r="495" spans="38:72" ht="18" customHeight="1">
      <c r="AL495" s="30"/>
      <c r="AM495" s="30"/>
      <c r="AN495" s="30"/>
      <c r="AO495" s="30"/>
      <c r="AP495" s="30"/>
      <c r="AQ495" s="30"/>
      <c r="AR495" s="30"/>
      <c r="AS495" s="30"/>
      <c r="AT495" s="30"/>
      <c r="AU495" s="30"/>
      <c r="AV495" s="30"/>
      <c r="AW495" s="30"/>
      <c r="AX495" s="30"/>
      <c r="AY495" s="30"/>
      <c r="AZ495" s="30"/>
      <c r="BA495" s="30"/>
      <c r="BB495" s="30"/>
      <c r="BC495" s="30"/>
      <c r="BD495" s="11"/>
      <c r="BE495" s="11"/>
      <c r="BF495" s="11"/>
      <c r="BG495" s="11"/>
      <c r="BH495" s="11"/>
      <c r="BI495" s="11"/>
      <c r="BJ495" s="11"/>
      <c r="BK495" s="11"/>
      <c r="BL495" s="11"/>
      <c r="BM495" s="11"/>
      <c r="BN495" s="11"/>
      <c r="BO495" s="11"/>
      <c r="BP495" s="11"/>
      <c r="BQ495" s="11"/>
      <c r="BR495" s="11"/>
      <c r="BS495" s="11"/>
      <c r="BT495" s="11"/>
    </row>
    <row r="496" spans="38:72" ht="18" customHeight="1">
      <c r="AL496" s="30"/>
      <c r="AM496" s="30"/>
      <c r="AN496" s="30"/>
      <c r="AO496" s="30"/>
      <c r="AP496" s="30"/>
      <c r="AQ496" s="30"/>
      <c r="AR496" s="30"/>
      <c r="AS496" s="30"/>
      <c r="AT496" s="30"/>
      <c r="AU496" s="30"/>
      <c r="AV496" s="30"/>
      <c r="AW496" s="30"/>
      <c r="AX496" s="30"/>
      <c r="AY496" s="30"/>
      <c r="AZ496" s="30"/>
      <c r="BA496" s="30"/>
      <c r="BB496" s="30"/>
      <c r="BC496" s="30"/>
      <c r="BD496" s="11"/>
      <c r="BE496" s="11"/>
      <c r="BF496" s="11"/>
      <c r="BG496" s="11"/>
      <c r="BH496" s="11"/>
      <c r="BI496" s="11"/>
      <c r="BJ496" s="11"/>
      <c r="BK496" s="11"/>
      <c r="BL496" s="11"/>
      <c r="BM496" s="11"/>
      <c r="BN496" s="11"/>
      <c r="BO496" s="11"/>
      <c r="BP496" s="11"/>
      <c r="BQ496" s="11"/>
      <c r="BR496" s="11"/>
      <c r="BS496" s="11"/>
      <c r="BT496" s="11"/>
    </row>
    <row r="497" spans="38:72" ht="18" customHeight="1">
      <c r="AL497" s="30"/>
      <c r="AM497" s="30"/>
      <c r="AN497" s="30"/>
      <c r="AO497" s="30"/>
      <c r="AP497" s="30"/>
      <c r="AQ497" s="30"/>
      <c r="AR497" s="30"/>
      <c r="AS497" s="30"/>
      <c r="AT497" s="30"/>
      <c r="AU497" s="30"/>
      <c r="AV497" s="30"/>
      <c r="AW497" s="30"/>
      <c r="AX497" s="30"/>
      <c r="AY497" s="30"/>
      <c r="AZ497" s="30"/>
      <c r="BA497" s="30"/>
      <c r="BB497" s="30"/>
      <c r="BC497" s="30"/>
      <c r="BD497" s="11"/>
      <c r="BE497" s="11"/>
      <c r="BF497" s="11"/>
      <c r="BG497" s="11"/>
      <c r="BH497" s="11"/>
      <c r="BI497" s="11"/>
      <c r="BJ497" s="11"/>
      <c r="BK497" s="11"/>
      <c r="BL497" s="11"/>
      <c r="BM497" s="11"/>
      <c r="BN497" s="11"/>
      <c r="BO497" s="11"/>
      <c r="BP497" s="11"/>
      <c r="BQ497" s="11"/>
      <c r="BR497" s="11"/>
      <c r="BS497" s="11"/>
      <c r="BT497" s="11"/>
    </row>
    <row r="498" spans="38:72" ht="18" customHeight="1">
      <c r="AL498" s="30"/>
      <c r="AM498" s="30"/>
      <c r="AN498" s="30"/>
      <c r="AO498" s="30"/>
      <c r="AP498" s="30"/>
      <c r="AQ498" s="30"/>
      <c r="AR498" s="30"/>
      <c r="AS498" s="30"/>
      <c r="AT498" s="30"/>
      <c r="AU498" s="30"/>
      <c r="AV498" s="30"/>
      <c r="AW498" s="30"/>
      <c r="AX498" s="30"/>
      <c r="AY498" s="30"/>
      <c r="AZ498" s="30"/>
      <c r="BA498" s="30"/>
      <c r="BB498" s="30"/>
      <c r="BC498" s="30"/>
      <c r="BD498" s="11"/>
      <c r="BE498" s="11"/>
      <c r="BF498" s="11"/>
      <c r="BG498" s="11"/>
      <c r="BH498" s="11"/>
      <c r="BI498" s="11"/>
      <c r="BJ498" s="11"/>
      <c r="BK498" s="11"/>
      <c r="BL498" s="11"/>
      <c r="BM498" s="11"/>
      <c r="BN498" s="11"/>
      <c r="BO498" s="11"/>
      <c r="BP498" s="11"/>
      <c r="BQ498" s="11"/>
      <c r="BR498" s="11"/>
      <c r="BS498" s="11"/>
      <c r="BT498" s="11"/>
    </row>
    <row r="499" spans="38:72" ht="18" customHeight="1">
      <c r="AL499" s="30"/>
      <c r="AM499" s="30"/>
      <c r="AN499" s="30"/>
      <c r="AO499" s="30"/>
      <c r="AP499" s="30"/>
      <c r="AQ499" s="30"/>
      <c r="AR499" s="30"/>
      <c r="AS499" s="30"/>
      <c r="AT499" s="30"/>
      <c r="AU499" s="30"/>
      <c r="AV499" s="30"/>
      <c r="AW499" s="30"/>
      <c r="AX499" s="30"/>
      <c r="AY499" s="30"/>
      <c r="AZ499" s="30"/>
      <c r="BA499" s="30"/>
      <c r="BB499" s="30"/>
      <c r="BC499" s="30"/>
      <c r="BD499" s="11"/>
      <c r="BE499" s="11"/>
      <c r="BF499" s="11"/>
      <c r="BG499" s="11"/>
      <c r="BH499" s="11"/>
      <c r="BI499" s="11"/>
      <c r="BJ499" s="11"/>
      <c r="BK499" s="11"/>
      <c r="BL499" s="11"/>
      <c r="BM499" s="11"/>
      <c r="BN499" s="11"/>
      <c r="BO499" s="11"/>
      <c r="BP499" s="11"/>
      <c r="BQ499" s="11"/>
      <c r="BR499" s="11"/>
      <c r="BS499" s="11"/>
      <c r="BT499" s="11"/>
    </row>
    <row r="500" spans="38:72" ht="18" customHeight="1">
      <c r="AL500" s="30"/>
      <c r="AM500" s="30"/>
      <c r="AN500" s="30"/>
      <c r="AO500" s="30"/>
      <c r="AP500" s="30"/>
      <c r="AQ500" s="30"/>
      <c r="AR500" s="30"/>
      <c r="AS500" s="30"/>
      <c r="AT500" s="30"/>
      <c r="AU500" s="30"/>
      <c r="AV500" s="30"/>
      <c r="AW500" s="30"/>
      <c r="AX500" s="30"/>
      <c r="AY500" s="30"/>
      <c r="AZ500" s="30"/>
      <c r="BA500" s="30"/>
      <c r="BB500" s="30"/>
      <c r="BC500" s="30"/>
      <c r="BD500" s="11"/>
      <c r="BE500" s="11"/>
      <c r="BF500" s="11"/>
      <c r="BG500" s="11"/>
      <c r="BH500" s="11"/>
      <c r="BI500" s="11"/>
      <c r="BJ500" s="11"/>
      <c r="BK500" s="11"/>
      <c r="BL500" s="11"/>
      <c r="BM500" s="11"/>
      <c r="BN500" s="11"/>
      <c r="BO500" s="11"/>
      <c r="BP500" s="11"/>
      <c r="BQ500" s="11"/>
      <c r="BR500" s="11"/>
      <c r="BS500" s="11"/>
      <c r="BT500" s="11"/>
    </row>
    <row r="501" spans="38:72" ht="18" customHeight="1">
      <c r="AL501" s="30"/>
      <c r="AM501" s="30"/>
      <c r="AN501" s="30"/>
      <c r="AO501" s="30"/>
      <c r="AP501" s="30"/>
      <c r="AQ501" s="30"/>
      <c r="AR501" s="30"/>
      <c r="AS501" s="30"/>
      <c r="AT501" s="30"/>
      <c r="AU501" s="30"/>
      <c r="AV501" s="30"/>
      <c r="AW501" s="30"/>
      <c r="AX501" s="30"/>
      <c r="AY501" s="30"/>
      <c r="AZ501" s="30"/>
      <c r="BA501" s="30"/>
      <c r="BB501" s="30"/>
      <c r="BC501" s="30"/>
      <c r="BD501" s="11"/>
      <c r="BE501" s="11"/>
      <c r="BF501" s="11"/>
      <c r="BG501" s="11"/>
      <c r="BH501" s="11"/>
      <c r="BI501" s="11"/>
      <c r="BJ501" s="11"/>
      <c r="BK501" s="11"/>
      <c r="BL501" s="11"/>
      <c r="BM501" s="11"/>
      <c r="BN501" s="11"/>
      <c r="BO501" s="11"/>
      <c r="BP501" s="11"/>
      <c r="BQ501" s="11"/>
      <c r="BR501" s="11"/>
      <c r="BS501" s="11"/>
      <c r="BT501" s="11"/>
    </row>
    <row r="502" spans="38:72" ht="18" customHeight="1">
      <c r="AL502" s="30"/>
      <c r="AM502" s="30"/>
      <c r="AN502" s="30"/>
      <c r="AO502" s="30"/>
      <c r="AP502" s="30"/>
      <c r="AQ502" s="30"/>
      <c r="AR502" s="30"/>
      <c r="AS502" s="30"/>
      <c r="AT502" s="30"/>
      <c r="AU502" s="30"/>
      <c r="AV502" s="30"/>
      <c r="AW502" s="30"/>
      <c r="AX502" s="30"/>
      <c r="AY502" s="30"/>
      <c r="AZ502" s="30"/>
      <c r="BA502" s="30"/>
      <c r="BB502" s="30"/>
      <c r="BC502" s="30"/>
      <c r="BD502" s="11"/>
      <c r="BE502" s="11"/>
      <c r="BF502" s="11"/>
      <c r="BG502" s="11"/>
      <c r="BH502" s="11"/>
      <c r="BI502" s="11"/>
      <c r="BJ502" s="11"/>
      <c r="BK502" s="11"/>
      <c r="BL502" s="11"/>
      <c r="BM502" s="11"/>
      <c r="BN502" s="11"/>
      <c r="BO502" s="11"/>
      <c r="BP502" s="11"/>
      <c r="BQ502" s="11"/>
      <c r="BR502" s="11"/>
      <c r="BS502" s="11"/>
      <c r="BT502" s="11"/>
    </row>
    <row r="503" spans="38:72" ht="18" customHeight="1">
      <c r="AL503" s="30"/>
      <c r="AM503" s="30"/>
      <c r="AN503" s="30"/>
      <c r="AO503" s="30"/>
      <c r="AP503" s="30"/>
      <c r="AQ503" s="30"/>
      <c r="AR503" s="30"/>
      <c r="AS503" s="30"/>
      <c r="AT503" s="30"/>
      <c r="AU503" s="30"/>
      <c r="AV503" s="30"/>
      <c r="AW503" s="30"/>
      <c r="AX503" s="30"/>
      <c r="AY503" s="30"/>
      <c r="AZ503" s="30"/>
      <c r="BA503" s="30"/>
      <c r="BB503" s="30"/>
      <c r="BC503" s="30"/>
      <c r="BD503" s="11"/>
      <c r="BE503" s="11"/>
      <c r="BF503" s="11"/>
      <c r="BG503" s="11"/>
      <c r="BH503" s="11"/>
      <c r="BI503" s="11"/>
      <c r="BJ503" s="11"/>
      <c r="BK503" s="11"/>
      <c r="BL503" s="11"/>
      <c r="BM503" s="11"/>
      <c r="BN503" s="11"/>
      <c r="BO503" s="11"/>
      <c r="BP503" s="11"/>
      <c r="BQ503" s="11"/>
      <c r="BR503" s="11"/>
      <c r="BS503" s="11"/>
      <c r="BT503" s="11"/>
    </row>
    <row r="504" spans="38:72" ht="18" customHeight="1">
      <c r="AL504" s="30"/>
      <c r="AM504" s="30"/>
      <c r="AN504" s="30"/>
      <c r="AO504" s="30"/>
      <c r="AP504" s="30"/>
      <c r="AQ504" s="30"/>
      <c r="AR504" s="30"/>
      <c r="AS504" s="30"/>
      <c r="AT504" s="30"/>
      <c r="AU504" s="30"/>
      <c r="AV504" s="30"/>
      <c r="AW504" s="30"/>
      <c r="AX504" s="30"/>
      <c r="AY504" s="30"/>
      <c r="AZ504" s="30"/>
      <c r="BA504" s="30"/>
      <c r="BB504" s="30"/>
      <c r="BC504" s="30"/>
      <c r="BD504" s="11"/>
      <c r="BE504" s="11"/>
      <c r="BF504" s="11"/>
      <c r="BG504" s="11"/>
      <c r="BH504" s="11"/>
      <c r="BI504" s="11"/>
      <c r="BJ504" s="11"/>
      <c r="BK504" s="11"/>
      <c r="BL504" s="11"/>
      <c r="BM504" s="11"/>
      <c r="BN504" s="11"/>
      <c r="BO504" s="11"/>
      <c r="BP504" s="11"/>
      <c r="BQ504" s="11"/>
      <c r="BR504" s="11"/>
      <c r="BS504" s="11"/>
      <c r="BT504" s="11"/>
    </row>
    <row r="505" spans="38:72" ht="18" customHeight="1">
      <c r="AL505" s="30"/>
      <c r="AM505" s="30"/>
      <c r="AN505" s="30"/>
      <c r="AO505" s="30"/>
      <c r="AP505" s="30"/>
      <c r="AQ505" s="30"/>
      <c r="AR505" s="30"/>
      <c r="AS505" s="30"/>
      <c r="AT505" s="30"/>
      <c r="AU505" s="30"/>
      <c r="AV505" s="30"/>
      <c r="AW505" s="30"/>
      <c r="AX505" s="30"/>
      <c r="AY505" s="30"/>
      <c r="AZ505" s="30"/>
      <c r="BA505" s="30"/>
      <c r="BB505" s="30"/>
      <c r="BC505" s="30"/>
      <c r="BD505" s="11"/>
      <c r="BE505" s="11"/>
      <c r="BF505" s="11"/>
      <c r="BG505" s="11"/>
      <c r="BH505" s="11"/>
      <c r="BI505" s="11"/>
      <c r="BJ505" s="11"/>
      <c r="BK505" s="11"/>
      <c r="BL505" s="11"/>
      <c r="BM505" s="11"/>
      <c r="BN505" s="11"/>
      <c r="BO505" s="11"/>
      <c r="BP505" s="11"/>
      <c r="BQ505" s="11"/>
      <c r="BR505" s="11"/>
      <c r="BS505" s="11"/>
      <c r="BT505" s="11"/>
    </row>
    <row r="506" spans="38:72" ht="18" customHeight="1">
      <c r="AL506" s="30"/>
      <c r="AM506" s="30"/>
      <c r="AN506" s="30"/>
      <c r="AO506" s="30"/>
      <c r="AP506" s="30"/>
      <c r="AQ506" s="30"/>
      <c r="AR506" s="30"/>
      <c r="AS506" s="30"/>
      <c r="AT506" s="30"/>
      <c r="AU506" s="30"/>
      <c r="AV506" s="30"/>
      <c r="AW506" s="30"/>
      <c r="AX506" s="30"/>
      <c r="AY506" s="30"/>
      <c r="AZ506" s="30"/>
      <c r="BA506" s="30"/>
      <c r="BB506" s="30"/>
      <c r="BC506" s="30"/>
      <c r="BD506" s="11"/>
      <c r="BE506" s="11"/>
      <c r="BF506" s="11"/>
      <c r="BG506" s="11"/>
      <c r="BH506" s="11"/>
      <c r="BI506" s="11"/>
      <c r="BJ506" s="11"/>
      <c r="BK506" s="11"/>
      <c r="BL506" s="11"/>
      <c r="BM506" s="11"/>
      <c r="BN506" s="11"/>
      <c r="BO506" s="11"/>
      <c r="BP506" s="11"/>
      <c r="BQ506" s="11"/>
      <c r="BR506" s="11"/>
      <c r="BS506" s="11"/>
      <c r="BT506" s="11"/>
    </row>
    <row r="507" spans="38:72" ht="18" customHeight="1">
      <c r="AL507" s="30"/>
      <c r="AM507" s="30"/>
      <c r="AN507" s="30"/>
      <c r="AO507" s="30"/>
      <c r="AP507" s="30"/>
      <c r="AQ507" s="30"/>
      <c r="AR507" s="30"/>
      <c r="AS507" s="30"/>
      <c r="AT507" s="30"/>
      <c r="AU507" s="30"/>
      <c r="AV507" s="30"/>
      <c r="AW507" s="30"/>
      <c r="AX507" s="30"/>
      <c r="AY507" s="30"/>
      <c r="AZ507" s="30"/>
      <c r="BA507" s="30"/>
      <c r="BB507" s="30"/>
      <c r="BC507" s="30"/>
      <c r="BD507" s="11"/>
      <c r="BE507" s="11"/>
      <c r="BF507" s="11"/>
      <c r="BG507" s="11"/>
      <c r="BH507" s="11"/>
      <c r="BI507" s="11"/>
      <c r="BJ507" s="11"/>
      <c r="BK507" s="11"/>
      <c r="BL507" s="11"/>
      <c r="BM507" s="11"/>
      <c r="BN507" s="11"/>
      <c r="BO507" s="11"/>
      <c r="BP507" s="11"/>
      <c r="BQ507" s="11"/>
      <c r="BR507" s="11"/>
      <c r="BS507" s="11"/>
      <c r="BT507" s="11"/>
    </row>
    <row r="508" spans="38:72" ht="18" customHeight="1">
      <c r="AL508" s="30"/>
      <c r="AM508" s="30"/>
      <c r="AN508" s="30"/>
      <c r="AO508" s="30"/>
      <c r="AP508" s="30"/>
      <c r="AQ508" s="30"/>
      <c r="AR508" s="30"/>
      <c r="AS508" s="30"/>
      <c r="AT508" s="30"/>
      <c r="AU508" s="30"/>
      <c r="AV508" s="30"/>
      <c r="AW508" s="30"/>
      <c r="AX508" s="30"/>
      <c r="AY508" s="30"/>
      <c r="AZ508" s="30"/>
      <c r="BA508" s="30"/>
      <c r="BB508" s="30"/>
      <c r="BC508" s="30"/>
      <c r="BD508" s="11"/>
      <c r="BE508" s="11"/>
      <c r="BF508" s="11"/>
      <c r="BG508" s="11"/>
      <c r="BH508" s="11"/>
      <c r="BI508" s="11"/>
      <c r="BJ508" s="11"/>
      <c r="BK508" s="11"/>
      <c r="BL508" s="11"/>
      <c r="BM508" s="11"/>
      <c r="BN508" s="11"/>
      <c r="BO508" s="11"/>
      <c r="BP508" s="11"/>
      <c r="BQ508" s="11"/>
      <c r="BR508" s="11"/>
      <c r="BS508" s="11"/>
      <c r="BT508" s="11"/>
    </row>
    <row r="509" spans="38:72" ht="18" customHeight="1">
      <c r="AL509" s="30"/>
      <c r="AM509" s="30"/>
      <c r="AN509" s="30"/>
      <c r="AO509" s="30"/>
      <c r="AP509" s="30"/>
      <c r="AQ509" s="30"/>
      <c r="AR509" s="30"/>
      <c r="AS509" s="30"/>
      <c r="AT509" s="30"/>
      <c r="AU509" s="30"/>
      <c r="AV509" s="30"/>
      <c r="AW509" s="30"/>
      <c r="AX509" s="30"/>
      <c r="AY509" s="30"/>
      <c r="AZ509" s="30"/>
      <c r="BA509" s="30"/>
      <c r="BB509" s="30"/>
      <c r="BC509" s="30"/>
      <c r="BD509" s="11"/>
      <c r="BE509" s="11"/>
      <c r="BF509" s="11"/>
      <c r="BG509" s="11"/>
      <c r="BH509" s="11"/>
      <c r="BI509" s="11"/>
      <c r="BJ509" s="11"/>
      <c r="BK509" s="11"/>
      <c r="BL509" s="11"/>
      <c r="BM509" s="11"/>
      <c r="BN509" s="11"/>
      <c r="BO509" s="11"/>
      <c r="BP509" s="11"/>
      <c r="BQ509" s="11"/>
      <c r="BR509" s="11"/>
      <c r="BS509" s="11"/>
      <c r="BT509" s="11"/>
    </row>
    <row r="510" spans="38:72" ht="18" customHeight="1">
      <c r="AL510" s="30"/>
      <c r="AM510" s="30"/>
      <c r="AN510" s="30"/>
      <c r="AO510" s="30"/>
      <c r="AP510" s="30"/>
      <c r="AQ510" s="30"/>
      <c r="AR510" s="30"/>
      <c r="AS510" s="30"/>
      <c r="AT510" s="30"/>
      <c r="AU510" s="30"/>
      <c r="AV510" s="30"/>
      <c r="AW510" s="30"/>
      <c r="AX510" s="30"/>
      <c r="AY510" s="30"/>
      <c r="AZ510" s="30"/>
      <c r="BA510" s="30"/>
      <c r="BB510" s="30"/>
      <c r="BC510" s="30"/>
      <c r="BD510" s="11"/>
      <c r="BE510" s="11"/>
      <c r="BF510" s="11"/>
      <c r="BG510" s="11"/>
      <c r="BH510" s="11"/>
      <c r="BI510" s="11"/>
      <c r="BJ510" s="11"/>
      <c r="BK510" s="11"/>
      <c r="BL510" s="11"/>
      <c r="BM510" s="11"/>
      <c r="BN510" s="11"/>
      <c r="BO510" s="11"/>
      <c r="BP510" s="11"/>
      <c r="BQ510" s="11"/>
      <c r="BR510" s="11"/>
      <c r="BS510" s="11"/>
      <c r="BT510" s="11"/>
    </row>
    <row r="511" spans="38:72" ht="18" customHeight="1">
      <c r="AL511" s="30"/>
      <c r="AM511" s="30"/>
      <c r="AN511" s="30"/>
      <c r="AO511" s="30"/>
      <c r="AP511" s="30"/>
      <c r="AQ511" s="30"/>
      <c r="AR511" s="30"/>
      <c r="AS511" s="30"/>
      <c r="AT511" s="30"/>
      <c r="AU511" s="30"/>
      <c r="AV511" s="30"/>
      <c r="AW511" s="30"/>
      <c r="AX511" s="30"/>
      <c r="AY511" s="30"/>
      <c r="AZ511" s="30"/>
      <c r="BA511" s="30"/>
      <c r="BB511" s="30"/>
      <c r="BC511" s="30"/>
      <c r="BD511" s="11"/>
      <c r="BE511" s="11"/>
      <c r="BF511" s="11"/>
      <c r="BG511" s="11"/>
      <c r="BH511" s="11"/>
      <c r="BI511" s="11"/>
      <c r="BJ511" s="11"/>
      <c r="BK511" s="11"/>
      <c r="BL511" s="11"/>
      <c r="BM511" s="11"/>
      <c r="BN511" s="11"/>
      <c r="BO511" s="11"/>
      <c r="BP511" s="11"/>
      <c r="BQ511" s="11"/>
      <c r="BR511" s="11"/>
      <c r="BS511" s="11"/>
      <c r="BT511" s="11"/>
    </row>
    <row r="512" spans="38:72" ht="18" customHeight="1">
      <c r="AL512" s="30"/>
      <c r="AM512" s="30"/>
      <c r="AN512" s="30"/>
      <c r="AO512" s="30"/>
      <c r="AP512" s="30"/>
      <c r="AQ512" s="30"/>
      <c r="AR512" s="30"/>
      <c r="AS512" s="30"/>
      <c r="AT512" s="30"/>
      <c r="AU512" s="30"/>
      <c r="AV512" s="30"/>
      <c r="AW512" s="30"/>
      <c r="AX512" s="30"/>
      <c r="AY512" s="30"/>
      <c r="AZ512" s="30"/>
      <c r="BA512" s="30"/>
      <c r="BB512" s="30"/>
      <c r="BC512" s="30"/>
      <c r="BD512" s="11"/>
      <c r="BE512" s="11"/>
      <c r="BF512" s="11"/>
      <c r="BG512" s="11"/>
      <c r="BH512" s="11"/>
      <c r="BI512" s="11"/>
      <c r="BJ512" s="11"/>
      <c r="BK512" s="11"/>
      <c r="BL512" s="11"/>
      <c r="BM512" s="11"/>
      <c r="BN512" s="11"/>
      <c r="BO512" s="11"/>
      <c r="BP512" s="11"/>
      <c r="BQ512" s="11"/>
      <c r="BR512" s="11"/>
      <c r="BS512" s="11"/>
      <c r="BT512" s="11"/>
    </row>
    <row r="513" spans="38:72" ht="18" customHeight="1">
      <c r="AL513" s="30"/>
      <c r="AM513" s="30"/>
      <c r="AN513" s="30"/>
      <c r="AO513" s="30"/>
      <c r="AP513" s="30"/>
      <c r="AQ513" s="30"/>
      <c r="AR513" s="30"/>
      <c r="AS513" s="30"/>
      <c r="AT513" s="30"/>
      <c r="AU513" s="30"/>
      <c r="AV513" s="30"/>
      <c r="AW513" s="30"/>
      <c r="AX513" s="30"/>
      <c r="AY513" s="30"/>
      <c r="AZ513" s="30"/>
      <c r="BA513" s="30"/>
      <c r="BB513" s="30"/>
      <c r="BC513" s="30"/>
      <c r="BD513" s="11"/>
      <c r="BE513" s="11"/>
      <c r="BF513" s="11"/>
      <c r="BG513" s="11"/>
      <c r="BH513" s="11"/>
      <c r="BI513" s="11"/>
      <c r="BJ513" s="11"/>
      <c r="BK513" s="11"/>
      <c r="BL513" s="11"/>
      <c r="BM513" s="11"/>
      <c r="BN513" s="11"/>
      <c r="BO513" s="11"/>
      <c r="BP513" s="11"/>
      <c r="BQ513" s="11"/>
      <c r="BR513" s="11"/>
      <c r="BS513" s="11"/>
      <c r="BT513" s="11"/>
    </row>
    <row r="514" spans="38:72" ht="18" customHeight="1">
      <c r="AL514" s="30"/>
      <c r="AM514" s="30"/>
      <c r="AN514" s="30"/>
      <c r="AO514" s="30"/>
      <c r="AP514" s="30"/>
      <c r="AQ514" s="30"/>
      <c r="AR514" s="30"/>
      <c r="AS514" s="30"/>
      <c r="AT514" s="30"/>
      <c r="AU514" s="30"/>
      <c r="AV514" s="30"/>
      <c r="AW514" s="30"/>
      <c r="AX514" s="30"/>
      <c r="AY514" s="30"/>
      <c r="AZ514" s="30"/>
      <c r="BA514" s="30"/>
      <c r="BB514" s="30"/>
      <c r="BC514" s="30"/>
      <c r="BD514" s="11"/>
      <c r="BE514" s="11"/>
      <c r="BF514" s="11"/>
      <c r="BG514" s="11"/>
      <c r="BH514" s="11"/>
      <c r="BI514" s="11"/>
      <c r="BJ514" s="11"/>
      <c r="BK514" s="11"/>
      <c r="BL514" s="11"/>
      <c r="BM514" s="11"/>
      <c r="BN514" s="11"/>
      <c r="BO514" s="11"/>
      <c r="BP514" s="11"/>
      <c r="BQ514" s="11"/>
      <c r="BR514" s="11"/>
      <c r="BS514" s="11"/>
      <c r="BT514" s="11"/>
    </row>
    <row r="515" spans="38:72" ht="18" customHeight="1">
      <c r="AL515" s="30"/>
      <c r="AM515" s="30"/>
      <c r="AN515" s="30"/>
      <c r="AO515" s="30"/>
      <c r="AP515" s="30"/>
      <c r="AQ515" s="30"/>
      <c r="AR515" s="30"/>
      <c r="AS515" s="30"/>
      <c r="AT515" s="30"/>
      <c r="AU515" s="30"/>
      <c r="AV515" s="30"/>
      <c r="AW515" s="30"/>
      <c r="AX515" s="30"/>
      <c r="AY515" s="30"/>
      <c r="AZ515" s="30"/>
      <c r="BA515" s="30"/>
      <c r="BB515" s="30"/>
      <c r="BC515" s="30"/>
      <c r="BD515" s="11"/>
      <c r="BE515" s="11"/>
      <c r="BF515" s="11"/>
      <c r="BG515" s="11"/>
      <c r="BH515" s="11"/>
      <c r="BI515" s="11"/>
      <c r="BJ515" s="11"/>
      <c r="BK515" s="11"/>
      <c r="BL515" s="11"/>
      <c r="BM515" s="11"/>
      <c r="BN515" s="11"/>
      <c r="BO515" s="11"/>
      <c r="BP515" s="11"/>
      <c r="BQ515" s="11"/>
      <c r="BR515" s="11"/>
      <c r="BS515" s="11"/>
      <c r="BT515" s="11"/>
    </row>
    <row r="516" spans="38:72" ht="18" customHeight="1">
      <c r="AL516" s="30"/>
      <c r="AM516" s="30"/>
      <c r="AN516" s="30"/>
      <c r="AO516" s="30"/>
      <c r="AP516" s="30"/>
      <c r="AQ516" s="30"/>
      <c r="AR516" s="30"/>
      <c r="AS516" s="30"/>
      <c r="AT516" s="30"/>
      <c r="AU516" s="30"/>
      <c r="AV516" s="30"/>
      <c r="AW516" s="30"/>
      <c r="AX516" s="30"/>
      <c r="AY516" s="30"/>
      <c r="AZ516" s="30"/>
      <c r="BA516" s="30"/>
      <c r="BB516" s="30"/>
      <c r="BC516" s="30"/>
      <c r="BD516" s="11"/>
      <c r="BE516" s="11"/>
      <c r="BF516" s="11"/>
      <c r="BG516" s="11"/>
      <c r="BH516" s="11"/>
      <c r="BI516" s="11"/>
      <c r="BJ516" s="11"/>
      <c r="BK516" s="11"/>
      <c r="BL516" s="11"/>
      <c r="BM516" s="11"/>
      <c r="BN516" s="11"/>
      <c r="BO516" s="11"/>
      <c r="BP516" s="11"/>
      <c r="BQ516" s="11"/>
      <c r="BR516" s="11"/>
      <c r="BS516" s="11"/>
      <c r="BT516" s="11"/>
    </row>
    <row r="517" spans="38:72" ht="18" customHeight="1">
      <c r="AL517" s="30"/>
      <c r="AM517" s="30"/>
      <c r="AN517" s="30"/>
      <c r="AO517" s="30"/>
      <c r="AP517" s="30"/>
      <c r="AQ517" s="30"/>
      <c r="AR517" s="30"/>
      <c r="AS517" s="30"/>
      <c r="AT517" s="30"/>
      <c r="AU517" s="30"/>
      <c r="AV517" s="30"/>
      <c r="AW517" s="30"/>
      <c r="AX517" s="30"/>
      <c r="AY517" s="30"/>
      <c r="AZ517" s="30"/>
      <c r="BA517" s="30"/>
      <c r="BB517" s="30"/>
      <c r="BC517" s="30"/>
      <c r="BD517" s="11"/>
      <c r="BE517" s="11"/>
      <c r="BF517" s="11"/>
      <c r="BG517" s="11"/>
      <c r="BH517" s="11"/>
      <c r="BI517" s="11"/>
      <c r="BJ517" s="11"/>
      <c r="BK517" s="11"/>
      <c r="BL517" s="11"/>
      <c r="BM517" s="11"/>
      <c r="BN517" s="11"/>
      <c r="BO517" s="11"/>
      <c r="BP517" s="11"/>
      <c r="BQ517" s="11"/>
      <c r="BR517" s="11"/>
      <c r="BS517" s="11"/>
      <c r="BT517" s="11"/>
    </row>
    <row r="518" spans="38:72" ht="18" customHeight="1">
      <c r="AL518" s="30"/>
      <c r="AM518" s="30"/>
      <c r="AN518" s="30"/>
      <c r="AO518" s="30"/>
      <c r="AP518" s="30"/>
      <c r="AQ518" s="30"/>
      <c r="AR518" s="30"/>
      <c r="AS518" s="30"/>
      <c r="AT518" s="30"/>
      <c r="AU518" s="30"/>
      <c r="AV518" s="30"/>
      <c r="AW518" s="30"/>
      <c r="AX518" s="30"/>
      <c r="AY518" s="30"/>
      <c r="AZ518" s="30"/>
      <c r="BA518" s="30"/>
      <c r="BB518" s="30"/>
      <c r="BC518" s="30"/>
      <c r="BD518" s="11"/>
      <c r="BE518" s="11"/>
      <c r="BF518" s="11"/>
      <c r="BG518" s="11"/>
      <c r="BH518" s="11"/>
      <c r="BI518" s="11"/>
      <c r="BJ518" s="11"/>
      <c r="BK518" s="11"/>
      <c r="BL518" s="11"/>
      <c r="BM518" s="11"/>
      <c r="BN518" s="11"/>
      <c r="BO518" s="11"/>
      <c r="BP518" s="11"/>
      <c r="BQ518" s="11"/>
      <c r="BR518" s="11"/>
      <c r="BS518" s="11"/>
      <c r="BT518" s="11"/>
    </row>
    <row r="519" spans="38:72" ht="18" customHeight="1">
      <c r="AL519" s="30"/>
      <c r="AM519" s="30"/>
      <c r="AN519" s="30"/>
      <c r="AO519" s="30"/>
      <c r="AP519" s="30"/>
      <c r="AQ519" s="30"/>
      <c r="AR519" s="30"/>
      <c r="AS519" s="30"/>
      <c r="AT519" s="30"/>
      <c r="AU519" s="30"/>
      <c r="AV519" s="30"/>
      <c r="AW519" s="30"/>
      <c r="AX519" s="30"/>
      <c r="AY519" s="30"/>
      <c r="AZ519" s="30"/>
      <c r="BA519" s="30"/>
      <c r="BB519" s="30"/>
      <c r="BC519" s="30"/>
      <c r="BD519" s="11"/>
      <c r="BE519" s="11"/>
      <c r="BF519" s="11"/>
      <c r="BG519" s="11"/>
      <c r="BH519" s="11"/>
      <c r="BI519" s="11"/>
      <c r="BJ519" s="11"/>
      <c r="BK519" s="11"/>
      <c r="BL519" s="11"/>
      <c r="BM519" s="11"/>
      <c r="BN519" s="11"/>
      <c r="BO519" s="11"/>
      <c r="BP519" s="11"/>
      <c r="BQ519" s="11"/>
      <c r="BR519" s="11"/>
      <c r="BS519" s="11"/>
      <c r="BT519" s="11"/>
    </row>
    <row r="520" spans="38:72" ht="18" customHeight="1">
      <c r="AL520" s="30"/>
      <c r="AM520" s="30"/>
      <c r="AN520" s="30"/>
      <c r="AO520" s="30"/>
      <c r="AP520" s="30"/>
      <c r="AQ520" s="30"/>
      <c r="AR520" s="30"/>
      <c r="AS520" s="30"/>
      <c r="AT520" s="30"/>
      <c r="AU520" s="30"/>
      <c r="AV520" s="30"/>
      <c r="AW520" s="30"/>
      <c r="AX520" s="30"/>
      <c r="AY520" s="30"/>
      <c r="AZ520" s="30"/>
      <c r="BA520" s="30"/>
      <c r="BB520" s="30"/>
      <c r="BC520" s="30"/>
      <c r="BD520" s="11"/>
      <c r="BE520" s="11"/>
      <c r="BF520" s="11"/>
      <c r="BG520" s="11"/>
      <c r="BH520" s="11"/>
      <c r="BI520" s="11"/>
      <c r="BJ520" s="11"/>
      <c r="BK520" s="11"/>
      <c r="BL520" s="11"/>
      <c r="BM520" s="11"/>
      <c r="BN520" s="11"/>
      <c r="BO520" s="11"/>
      <c r="BP520" s="11"/>
      <c r="BQ520" s="11"/>
      <c r="BR520" s="11"/>
      <c r="BS520" s="11"/>
      <c r="BT520" s="11"/>
    </row>
    <row r="521" spans="38:72" ht="18" customHeight="1">
      <c r="AL521" s="30"/>
      <c r="AM521" s="30"/>
      <c r="AN521" s="30"/>
      <c r="AO521" s="30"/>
      <c r="AP521" s="30"/>
      <c r="AQ521" s="30"/>
      <c r="AR521" s="30"/>
      <c r="AS521" s="30"/>
      <c r="AT521" s="30"/>
      <c r="AU521" s="30"/>
      <c r="AV521" s="30"/>
      <c r="AW521" s="30"/>
      <c r="AX521" s="30"/>
      <c r="AY521" s="30"/>
      <c r="AZ521" s="30"/>
      <c r="BA521" s="30"/>
      <c r="BB521" s="30"/>
      <c r="BC521" s="30"/>
      <c r="BD521" s="11"/>
      <c r="BE521" s="11"/>
      <c r="BF521" s="11"/>
      <c r="BG521" s="11"/>
      <c r="BH521" s="11"/>
      <c r="BI521" s="11"/>
      <c r="BJ521" s="11"/>
      <c r="BK521" s="11"/>
      <c r="BL521" s="11"/>
      <c r="BM521" s="11"/>
      <c r="BN521" s="11"/>
      <c r="BO521" s="11"/>
      <c r="BP521" s="11"/>
      <c r="BQ521" s="11"/>
      <c r="BR521" s="11"/>
      <c r="BS521" s="11"/>
      <c r="BT521" s="11"/>
    </row>
    <row r="522" spans="38:72" ht="18" customHeight="1">
      <c r="AL522" s="30"/>
      <c r="AM522" s="30"/>
      <c r="AN522" s="30"/>
      <c r="AO522" s="30"/>
      <c r="AP522" s="30"/>
      <c r="AQ522" s="30"/>
      <c r="AR522" s="30"/>
      <c r="AS522" s="30"/>
      <c r="AT522" s="30"/>
      <c r="AU522" s="30"/>
      <c r="AV522" s="30"/>
      <c r="AW522" s="30"/>
      <c r="AX522" s="30"/>
      <c r="AY522" s="30"/>
      <c r="AZ522" s="30"/>
      <c r="BA522" s="30"/>
      <c r="BB522" s="30"/>
      <c r="BC522" s="30"/>
      <c r="BD522" s="11"/>
      <c r="BE522" s="11"/>
      <c r="BF522" s="11"/>
      <c r="BG522" s="11"/>
      <c r="BH522" s="11"/>
      <c r="BI522" s="11"/>
      <c r="BJ522" s="11"/>
      <c r="BK522" s="11"/>
      <c r="BL522" s="11"/>
      <c r="BM522" s="11"/>
      <c r="BN522" s="11"/>
      <c r="BO522" s="11"/>
      <c r="BP522" s="11"/>
      <c r="BQ522" s="11"/>
      <c r="BR522" s="11"/>
      <c r="BS522" s="11"/>
      <c r="BT522" s="11"/>
    </row>
    <row r="523" spans="38:72" ht="18" customHeight="1">
      <c r="AL523" s="30"/>
      <c r="AM523" s="30"/>
      <c r="AN523" s="30"/>
      <c r="AO523" s="30"/>
      <c r="AP523" s="30"/>
      <c r="AQ523" s="30"/>
      <c r="AR523" s="30"/>
      <c r="AS523" s="30"/>
      <c r="AT523" s="30"/>
      <c r="AU523" s="30"/>
      <c r="AV523" s="30"/>
      <c r="AW523" s="30"/>
      <c r="AX523" s="30"/>
      <c r="AY523" s="30"/>
      <c r="AZ523" s="30"/>
      <c r="BA523" s="30"/>
      <c r="BB523" s="30"/>
      <c r="BC523" s="30"/>
      <c r="BD523" s="11"/>
      <c r="BE523" s="11"/>
      <c r="BF523" s="11"/>
      <c r="BG523" s="11"/>
      <c r="BH523" s="11"/>
      <c r="BI523" s="11"/>
      <c r="BJ523" s="11"/>
      <c r="BK523" s="11"/>
      <c r="BL523" s="11"/>
      <c r="BM523" s="11"/>
      <c r="BN523" s="11"/>
      <c r="BO523" s="11"/>
      <c r="BP523" s="11"/>
      <c r="BQ523" s="11"/>
      <c r="BR523" s="11"/>
      <c r="BS523" s="11"/>
      <c r="BT523" s="11"/>
    </row>
    <row r="524" spans="38:72" ht="18" customHeight="1">
      <c r="AL524" s="30"/>
      <c r="AM524" s="30"/>
      <c r="AN524" s="30"/>
      <c r="AO524" s="30"/>
      <c r="AP524" s="30"/>
      <c r="AQ524" s="30"/>
      <c r="AR524" s="30"/>
      <c r="AS524" s="30"/>
      <c r="AT524" s="30"/>
      <c r="AU524" s="30"/>
      <c r="AV524" s="30"/>
      <c r="AW524" s="30"/>
      <c r="AX524" s="30"/>
      <c r="AY524" s="30"/>
      <c r="AZ524" s="30"/>
      <c r="BA524" s="30"/>
      <c r="BB524" s="30"/>
      <c r="BC524" s="30"/>
      <c r="BD524" s="11"/>
      <c r="BE524" s="11"/>
      <c r="BF524" s="11"/>
      <c r="BG524" s="11"/>
      <c r="BH524" s="11"/>
      <c r="BI524" s="11"/>
      <c r="BJ524" s="11"/>
      <c r="BK524" s="11"/>
      <c r="BL524" s="11"/>
      <c r="BM524" s="11"/>
      <c r="BN524" s="11"/>
      <c r="BO524" s="11"/>
      <c r="BP524" s="11"/>
      <c r="BQ524" s="11"/>
      <c r="BR524" s="11"/>
      <c r="BS524" s="11"/>
      <c r="BT524" s="11"/>
    </row>
    <row r="525" spans="38:72" ht="18" customHeight="1">
      <c r="AL525" s="30"/>
      <c r="AM525" s="30"/>
      <c r="AN525" s="30"/>
      <c r="AO525" s="30"/>
      <c r="AP525" s="30"/>
      <c r="AQ525" s="30"/>
      <c r="AR525" s="30"/>
      <c r="AS525" s="30"/>
      <c r="AT525" s="30"/>
      <c r="AU525" s="30"/>
      <c r="AV525" s="30"/>
      <c r="AW525" s="30"/>
      <c r="AX525" s="30"/>
      <c r="AY525" s="30"/>
      <c r="AZ525" s="30"/>
      <c r="BA525" s="30"/>
      <c r="BB525" s="30"/>
      <c r="BC525" s="30"/>
      <c r="BD525" s="11"/>
      <c r="BE525" s="11"/>
      <c r="BF525" s="11"/>
      <c r="BG525" s="11"/>
      <c r="BH525" s="11"/>
      <c r="BI525" s="11"/>
      <c r="BJ525" s="11"/>
      <c r="BK525" s="11"/>
      <c r="BL525" s="11"/>
      <c r="BM525" s="11"/>
      <c r="BN525" s="11"/>
      <c r="BO525" s="11"/>
      <c r="BP525" s="11"/>
      <c r="BQ525" s="11"/>
      <c r="BR525" s="11"/>
      <c r="BS525" s="11"/>
      <c r="BT525" s="11"/>
    </row>
    <row r="526" spans="38:72" ht="18" customHeight="1">
      <c r="AL526" s="30"/>
      <c r="AM526" s="30"/>
      <c r="AN526" s="30"/>
      <c r="AO526" s="30"/>
      <c r="AP526" s="30"/>
      <c r="AQ526" s="30"/>
      <c r="AR526" s="30"/>
      <c r="AS526" s="30"/>
      <c r="AT526" s="30"/>
      <c r="AU526" s="30"/>
      <c r="AV526" s="30"/>
      <c r="AW526" s="30"/>
      <c r="AX526" s="30"/>
      <c r="AY526" s="30"/>
      <c r="AZ526" s="30"/>
      <c r="BA526" s="30"/>
      <c r="BB526" s="30"/>
      <c r="BC526" s="30"/>
      <c r="BD526" s="11"/>
      <c r="BE526" s="11"/>
      <c r="BF526" s="11"/>
      <c r="BG526" s="11"/>
      <c r="BH526" s="11"/>
      <c r="BI526" s="11"/>
      <c r="BJ526" s="11"/>
      <c r="BK526" s="11"/>
      <c r="BL526" s="11"/>
      <c r="BM526" s="11"/>
      <c r="BN526" s="11"/>
      <c r="BO526" s="11"/>
      <c r="BP526" s="11"/>
      <c r="BQ526" s="11"/>
      <c r="BR526" s="11"/>
      <c r="BS526" s="11"/>
      <c r="BT526" s="11"/>
    </row>
    <row r="527" spans="38:72" ht="18" customHeight="1">
      <c r="AL527" s="30"/>
      <c r="AM527" s="30"/>
      <c r="AN527" s="30"/>
      <c r="AO527" s="30"/>
      <c r="AP527" s="30"/>
      <c r="AQ527" s="30"/>
      <c r="AR527" s="30"/>
      <c r="AS527" s="30"/>
      <c r="AT527" s="30"/>
      <c r="AU527" s="30"/>
      <c r="AV527" s="30"/>
      <c r="AW527" s="30"/>
      <c r="AX527" s="30"/>
      <c r="AY527" s="30"/>
      <c r="AZ527" s="30"/>
      <c r="BA527" s="30"/>
      <c r="BB527" s="30"/>
      <c r="BC527" s="30"/>
      <c r="BD527" s="11"/>
      <c r="BE527" s="11"/>
      <c r="BF527" s="11"/>
      <c r="BG527" s="11"/>
      <c r="BH527" s="11"/>
      <c r="BI527" s="11"/>
      <c r="BJ527" s="11"/>
      <c r="BK527" s="11"/>
      <c r="BL527" s="11"/>
      <c r="BM527" s="11"/>
      <c r="BN527" s="11"/>
      <c r="BO527" s="11"/>
      <c r="BP527" s="11"/>
      <c r="BQ527" s="11"/>
      <c r="BR527" s="11"/>
      <c r="BS527" s="11"/>
      <c r="BT527" s="11"/>
    </row>
    <row r="528" spans="38:72" ht="18" customHeight="1">
      <c r="AL528" s="30"/>
      <c r="AM528" s="30"/>
      <c r="AN528" s="30"/>
      <c r="AO528" s="30"/>
      <c r="AP528" s="30"/>
      <c r="AQ528" s="30"/>
      <c r="AR528" s="30"/>
      <c r="AS528" s="30"/>
      <c r="AT528" s="30"/>
      <c r="AU528" s="30"/>
      <c r="AV528" s="30"/>
      <c r="AW528" s="30"/>
      <c r="AX528" s="30"/>
      <c r="AY528" s="30"/>
      <c r="AZ528" s="30"/>
      <c r="BA528" s="30"/>
      <c r="BB528" s="30"/>
      <c r="BC528" s="30"/>
      <c r="BD528" s="11"/>
      <c r="BE528" s="11"/>
      <c r="BF528" s="11"/>
      <c r="BG528" s="11"/>
      <c r="BH528" s="11"/>
      <c r="BI528" s="11"/>
      <c r="BJ528" s="11"/>
      <c r="BK528" s="11"/>
      <c r="BL528" s="11"/>
      <c r="BM528" s="11"/>
      <c r="BN528" s="11"/>
      <c r="BO528" s="11"/>
      <c r="BP528" s="11"/>
      <c r="BQ528" s="11"/>
      <c r="BR528" s="11"/>
      <c r="BS528" s="11"/>
      <c r="BT528" s="11"/>
    </row>
    <row r="529" spans="38:72" ht="18" customHeight="1">
      <c r="AL529" s="30"/>
      <c r="AM529" s="30"/>
      <c r="AN529" s="30"/>
      <c r="AO529" s="30"/>
      <c r="AP529" s="30"/>
      <c r="AQ529" s="30"/>
      <c r="AR529" s="30"/>
      <c r="AS529" s="30"/>
      <c r="AT529" s="30"/>
      <c r="AU529" s="30"/>
      <c r="AV529" s="30"/>
      <c r="AW529" s="30"/>
      <c r="AX529" s="30"/>
      <c r="AY529" s="30"/>
      <c r="AZ529" s="30"/>
      <c r="BA529" s="30"/>
      <c r="BB529" s="30"/>
      <c r="BC529" s="30"/>
      <c r="BD529" s="11"/>
      <c r="BE529" s="11"/>
      <c r="BF529" s="11"/>
      <c r="BG529" s="11"/>
      <c r="BH529" s="11"/>
      <c r="BI529" s="11"/>
      <c r="BJ529" s="11"/>
      <c r="BK529" s="11"/>
      <c r="BL529" s="11"/>
      <c r="BM529" s="11"/>
      <c r="BN529" s="11"/>
      <c r="BO529" s="11"/>
      <c r="BP529" s="11"/>
      <c r="BQ529" s="11"/>
      <c r="BR529" s="11"/>
      <c r="BS529" s="11"/>
      <c r="BT529" s="11"/>
    </row>
    <row r="530" spans="38:72" ht="18" customHeight="1">
      <c r="AL530" s="30"/>
      <c r="AM530" s="30"/>
      <c r="AN530" s="30"/>
      <c r="AO530" s="30"/>
      <c r="AP530" s="30"/>
      <c r="AQ530" s="30"/>
      <c r="AR530" s="30"/>
      <c r="AS530" s="30"/>
      <c r="AT530" s="30"/>
      <c r="AU530" s="30"/>
      <c r="AV530" s="30"/>
      <c r="AW530" s="30"/>
      <c r="AX530" s="30"/>
      <c r="AY530" s="30"/>
      <c r="AZ530" s="30"/>
      <c r="BA530" s="30"/>
      <c r="BB530" s="30"/>
      <c r="BC530" s="30"/>
      <c r="BD530" s="11"/>
      <c r="BE530" s="11"/>
      <c r="BF530" s="11"/>
      <c r="BG530" s="11"/>
      <c r="BH530" s="11"/>
      <c r="BI530" s="11"/>
      <c r="BJ530" s="11"/>
      <c r="BK530" s="11"/>
      <c r="BL530" s="11"/>
      <c r="BM530" s="11"/>
      <c r="BN530" s="11"/>
      <c r="BO530" s="11"/>
      <c r="BP530" s="11"/>
      <c r="BQ530" s="11"/>
      <c r="BR530" s="11"/>
      <c r="BS530" s="11"/>
      <c r="BT530" s="11"/>
    </row>
    <row r="531" spans="38:72" ht="18" customHeight="1">
      <c r="AL531" s="30"/>
      <c r="AM531" s="30"/>
      <c r="AN531" s="30"/>
      <c r="AO531" s="30"/>
      <c r="AP531" s="30"/>
      <c r="AQ531" s="30"/>
      <c r="AR531" s="30"/>
      <c r="AS531" s="30"/>
      <c r="AT531" s="30"/>
      <c r="AU531" s="30"/>
      <c r="AV531" s="30"/>
      <c r="AW531" s="30"/>
      <c r="AX531" s="30"/>
      <c r="AY531" s="30"/>
      <c r="AZ531" s="30"/>
      <c r="BA531" s="30"/>
      <c r="BB531" s="30"/>
      <c r="BC531" s="30"/>
      <c r="BD531" s="11"/>
      <c r="BE531" s="11"/>
      <c r="BF531" s="11"/>
      <c r="BG531" s="11"/>
      <c r="BH531" s="11"/>
      <c r="BI531" s="11"/>
      <c r="BJ531" s="11"/>
      <c r="BK531" s="11"/>
      <c r="BL531" s="11"/>
      <c r="BM531" s="11"/>
      <c r="BN531" s="11"/>
      <c r="BO531" s="11"/>
      <c r="BP531" s="11"/>
      <c r="BQ531" s="11"/>
      <c r="BR531" s="11"/>
      <c r="BS531" s="11"/>
      <c r="BT531" s="11"/>
    </row>
    <row r="532" spans="38:72" ht="18" customHeight="1">
      <c r="AL532" s="30"/>
      <c r="AM532" s="30"/>
      <c r="AN532" s="30"/>
      <c r="AO532" s="30"/>
      <c r="AP532" s="30"/>
      <c r="AQ532" s="30"/>
      <c r="AR532" s="30"/>
      <c r="AS532" s="30"/>
      <c r="AT532" s="30"/>
      <c r="AU532" s="30"/>
      <c r="AV532" s="30"/>
      <c r="AW532" s="30"/>
      <c r="AX532" s="30"/>
      <c r="AY532" s="30"/>
      <c r="AZ532" s="30"/>
      <c r="BA532" s="30"/>
      <c r="BB532" s="30"/>
      <c r="BC532" s="30"/>
      <c r="BD532" s="11"/>
      <c r="BE532" s="11"/>
      <c r="BF532" s="11"/>
      <c r="BG532" s="11"/>
      <c r="BH532" s="11"/>
      <c r="BI532" s="11"/>
      <c r="BJ532" s="11"/>
      <c r="BK532" s="11"/>
      <c r="BL532" s="11"/>
      <c r="BM532" s="11"/>
      <c r="BN532" s="11"/>
      <c r="BO532" s="11"/>
      <c r="BP532" s="11"/>
      <c r="BQ532" s="11"/>
      <c r="BR532" s="11"/>
      <c r="BS532" s="11"/>
      <c r="BT532" s="11"/>
    </row>
    <row r="533" spans="38:72" ht="18" customHeight="1">
      <c r="AL533" s="30"/>
      <c r="AM533" s="30"/>
      <c r="AN533" s="30"/>
      <c r="AO533" s="30"/>
      <c r="AP533" s="30"/>
      <c r="AQ533" s="30"/>
      <c r="AR533" s="30"/>
      <c r="AS533" s="30"/>
      <c r="AT533" s="30"/>
      <c r="AU533" s="30"/>
      <c r="AV533" s="30"/>
      <c r="AW533" s="30"/>
      <c r="AX533" s="30"/>
      <c r="AY533" s="30"/>
      <c r="AZ533" s="30"/>
      <c r="BA533" s="30"/>
      <c r="BB533" s="30"/>
      <c r="BC533" s="30"/>
      <c r="BD533" s="11"/>
      <c r="BE533" s="11"/>
      <c r="BF533" s="11"/>
      <c r="BG533" s="11"/>
      <c r="BH533" s="11"/>
      <c r="BI533" s="11"/>
      <c r="BJ533" s="11"/>
      <c r="BK533" s="11"/>
      <c r="BL533" s="11"/>
      <c r="BM533" s="11"/>
      <c r="BN533" s="11"/>
      <c r="BO533" s="11"/>
      <c r="BP533" s="11"/>
      <c r="BQ533" s="11"/>
      <c r="BR533" s="11"/>
      <c r="BS533" s="11"/>
      <c r="BT533" s="11"/>
    </row>
    <row r="534" spans="38:72" ht="18" customHeight="1">
      <c r="AL534" s="30"/>
      <c r="AM534" s="30"/>
      <c r="AN534" s="30"/>
      <c r="AO534" s="30"/>
      <c r="AP534" s="30"/>
      <c r="AQ534" s="30"/>
      <c r="AR534" s="30"/>
      <c r="AS534" s="30"/>
      <c r="AT534" s="30"/>
      <c r="AU534" s="30"/>
      <c r="AV534" s="30"/>
      <c r="AW534" s="30"/>
      <c r="AX534" s="30"/>
      <c r="AY534" s="30"/>
      <c r="AZ534" s="30"/>
      <c r="BA534" s="30"/>
      <c r="BB534" s="30"/>
      <c r="BC534" s="30"/>
      <c r="BD534" s="11"/>
      <c r="BE534" s="11"/>
      <c r="BF534" s="11"/>
      <c r="BG534" s="11"/>
      <c r="BH534" s="11"/>
      <c r="BI534" s="11"/>
      <c r="BJ534" s="11"/>
      <c r="BK534" s="11"/>
      <c r="BL534" s="11"/>
      <c r="BM534" s="11"/>
      <c r="BN534" s="11"/>
      <c r="BO534" s="11"/>
      <c r="BP534" s="11"/>
      <c r="BQ534" s="11"/>
      <c r="BR534" s="11"/>
      <c r="BS534" s="11"/>
      <c r="BT534" s="11"/>
    </row>
    <row r="535" spans="38:72" ht="18" customHeight="1">
      <c r="AL535" s="30"/>
      <c r="AM535" s="30"/>
      <c r="AN535" s="30"/>
      <c r="AO535" s="30"/>
      <c r="AP535" s="30"/>
      <c r="AQ535" s="30"/>
      <c r="AR535" s="30"/>
      <c r="AS535" s="30"/>
      <c r="AT535" s="30"/>
      <c r="AU535" s="30"/>
      <c r="AV535" s="30"/>
      <c r="AW535" s="30"/>
      <c r="AX535" s="30"/>
      <c r="AY535" s="30"/>
      <c r="AZ535" s="30"/>
      <c r="BA535" s="30"/>
      <c r="BB535" s="30"/>
      <c r="BC535" s="30"/>
      <c r="BD535" s="11"/>
      <c r="BE535" s="11"/>
      <c r="BF535" s="11"/>
      <c r="BG535" s="11"/>
      <c r="BH535" s="11"/>
      <c r="BI535" s="11"/>
      <c r="BJ535" s="11"/>
      <c r="BK535" s="11"/>
      <c r="BL535" s="11"/>
      <c r="BM535" s="11"/>
      <c r="BN535" s="11"/>
      <c r="BO535" s="11"/>
      <c r="BP535" s="11"/>
      <c r="BQ535" s="11"/>
      <c r="BR535" s="11"/>
      <c r="BS535" s="11"/>
      <c r="BT535" s="11"/>
    </row>
    <row r="536" spans="38:72" ht="18" customHeight="1">
      <c r="AL536" s="30"/>
      <c r="AM536" s="30"/>
      <c r="AN536" s="30"/>
      <c r="AO536" s="30"/>
      <c r="AP536" s="30"/>
      <c r="AQ536" s="30"/>
      <c r="AR536" s="30"/>
      <c r="AS536" s="30"/>
      <c r="AT536" s="30"/>
      <c r="AU536" s="30"/>
      <c r="AV536" s="30"/>
      <c r="AW536" s="30"/>
      <c r="AX536" s="30"/>
      <c r="AY536" s="30"/>
      <c r="AZ536" s="30"/>
      <c r="BA536" s="30"/>
      <c r="BB536" s="30"/>
      <c r="BC536" s="30"/>
      <c r="BD536" s="11"/>
      <c r="BE536" s="11"/>
      <c r="BF536" s="11"/>
      <c r="BG536" s="11"/>
      <c r="BH536" s="11"/>
      <c r="BI536" s="11"/>
      <c r="BJ536" s="11"/>
      <c r="BK536" s="11"/>
      <c r="BL536" s="11"/>
      <c r="BM536" s="11"/>
      <c r="BN536" s="11"/>
      <c r="BO536" s="11"/>
      <c r="BP536" s="11"/>
      <c r="BQ536" s="11"/>
      <c r="BR536" s="11"/>
      <c r="BS536" s="11"/>
      <c r="BT536" s="11"/>
    </row>
    <row r="537" spans="38:72" ht="18" customHeight="1">
      <c r="AL537" s="30"/>
      <c r="AM537" s="30"/>
      <c r="AN537" s="30"/>
      <c r="AO537" s="30"/>
      <c r="AP537" s="30"/>
      <c r="AQ537" s="30"/>
      <c r="AR537" s="30"/>
      <c r="AS537" s="30"/>
      <c r="AT537" s="30"/>
      <c r="AU537" s="30"/>
      <c r="AV537" s="30"/>
      <c r="AW537" s="30"/>
      <c r="AX537" s="30"/>
      <c r="AY537" s="30"/>
      <c r="AZ537" s="30"/>
      <c r="BA537" s="30"/>
      <c r="BB537" s="30"/>
      <c r="BC537" s="30"/>
      <c r="BD537" s="11"/>
      <c r="BE537" s="11"/>
      <c r="BF537" s="11"/>
      <c r="BG537" s="11"/>
      <c r="BH537" s="11"/>
      <c r="BI537" s="11"/>
      <c r="BJ537" s="11"/>
      <c r="BK537" s="11"/>
      <c r="BL537" s="11"/>
      <c r="BM537" s="11"/>
      <c r="BN537" s="11"/>
      <c r="BO537" s="11"/>
      <c r="BP537" s="11"/>
      <c r="BQ537" s="11"/>
      <c r="BR537" s="11"/>
      <c r="BS537" s="11"/>
      <c r="BT537" s="11"/>
    </row>
    <row r="538" spans="38:72" ht="18" customHeight="1">
      <c r="AL538" s="30"/>
      <c r="AM538" s="30"/>
      <c r="AN538" s="30"/>
      <c r="AO538" s="30"/>
      <c r="AP538" s="30"/>
      <c r="AQ538" s="30"/>
      <c r="AR538" s="30"/>
      <c r="AS538" s="30"/>
      <c r="AT538" s="30"/>
      <c r="AU538" s="30"/>
      <c r="AV538" s="30"/>
      <c r="AW538" s="30"/>
      <c r="AX538" s="30"/>
      <c r="AY538" s="30"/>
      <c r="AZ538" s="30"/>
      <c r="BA538" s="30"/>
      <c r="BB538" s="30"/>
      <c r="BC538" s="30"/>
      <c r="BD538" s="11"/>
      <c r="BE538" s="11"/>
      <c r="BF538" s="11"/>
      <c r="BG538" s="11"/>
      <c r="BH538" s="11"/>
      <c r="BI538" s="11"/>
      <c r="BJ538" s="11"/>
      <c r="BK538" s="11"/>
      <c r="BL538" s="11"/>
      <c r="BM538" s="11"/>
      <c r="BN538" s="11"/>
      <c r="BO538" s="11"/>
      <c r="BP538" s="11"/>
      <c r="BQ538" s="11"/>
      <c r="BR538" s="11"/>
      <c r="BS538" s="11"/>
      <c r="BT538" s="11"/>
    </row>
    <row r="539" spans="38:72" ht="18" customHeight="1">
      <c r="AL539" s="30"/>
      <c r="AM539" s="30"/>
      <c r="AN539" s="30"/>
      <c r="AO539" s="30"/>
      <c r="AP539" s="30"/>
      <c r="AQ539" s="30"/>
      <c r="AR539" s="30"/>
      <c r="AS539" s="30"/>
      <c r="AT539" s="30"/>
      <c r="AU539" s="30"/>
      <c r="AV539" s="30"/>
      <c r="AW539" s="30"/>
      <c r="AX539" s="30"/>
      <c r="AY539" s="30"/>
      <c r="AZ539" s="30"/>
      <c r="BA539" s="30"/>
      <c r="BB539" s="30"/>
      <c r="BC539" s="30"/>
      <c r="BD539" s="11"/>
      <c r="BE539" s="11"/>
      <c r="BF539" s="11"/>
      <c r="BG539" s="11"/>
      <c r="BH539" s="11"/>
      <c r="BI539" s="11"/>
      <c r="BJ539" s="11"/>
      <c r="BK539" s="11"/>
      <c r="BL539" s="11"/>
      <c r="BM539" s="11"/>
      <c r="BN539" s="11"/>
      <c r="BO539" s="11"/>
      <c r="BP539" s="11"/>
      <c r="BQ539" s="11"/>
      <c r="BR539" s="11"/>
      <c r="BS539" s="11"/>
      <c r="BT539" s="11"/>
    </row>
    <row r="540" spans="38:72" ht="18" customHeight="1">
      <c r="AL540" s="30"/>
      <c r="AM540" s="30"/>
      <c r="AN540" s="30"/>
      <c r="AO540" s="30"/>
      <c r="AP540" s="30"/>
      <c r="AQ540" s="30"/>
      <c r="AR540" s="30"/>
      <c r="AS540" s="30"/>
      <c r="AT540" s="30"/>
      <c r="AU540" s="30"/>
      <c r="AV540" s="30"/>
      <c r="AW540" s="30"/>
      <c r="AX540" s="30"/>
      <c r="AY540" s="30"/>
      <c r="AZ540" s="30"/>
      <c r="BA540" s="30"/>
      <c r="BB540" s="30"/>
      <c r="BC540" s="30"/>
      <c r="BD540" s="11"/>
      <c r="BE540" s="11"/>
      <c r="BF540" s="11"/>
      <c r="BG540" s="11"/>
      <c r="BH540" s="11"/>
      <c r="BI540" s="11"/>
      <c r="BJ540" s="11"/>
      <c r="BK540" s="11"/>
      <c r="BL540" s="11"/>
      <c r="BM540" s="11"/>
      <c r="BN540" s="11"/>
      <c r="BO540" s="11"/>
      <c r="BP540" s="11"/>
      <c r="BQ540" s="11"/>
      <c r="BR540" s="11"/>
      <c r="BS540" s="11"/>
      <c r="BT540" s="11"/>
    </row>
    <row r="541" spans="38:72" ht="18" customHeight="1">
      <c r="AL541" s="30"/>
      <c r="AM541" s="30"/>
      <c r="AN541" s="30"/>
      <c r="AO541" s="30"/>
      <c r="AP541" s="30"/>
      <c r="AQ541" s="30"/>
      <c r="AR541" s="30"/>
      <c r="AS541" s="30"/>
      <c r="AT541" s="30"/>
      <c r="AU541" s="30"/>
      <c r="AV541" s="30"/>
      <c r="AW541" s="30"/>
      <c r="AX541" s="30"/>
      <c r="AY541" s="30"/>
      <c r="AZ541" s="30"/>
      <c r="BA541" s="30"/>
      <c r="BB541" s="30"/>
      <c r="BC541" s="30"/>
      <c r="BD541" s="11"/>
      <c r="BE541" s="11"/>
      <c r="BF541" s="11"/>
      <c r="BG541" s="11"/>
      <c r="BH541" s="11"/>
      <c r="BI541" s="11"/>
      <c r="BJ541" s="11"/>
      <c r="BK541" s="11"/>
      <c r="BL541" s="11"/>
      <c r="BM541" s="11"/>
      <c r="BN541" s="11"/>
      <c r="BO541" s="11"/>
      <c r="BP541" s="11"/>
      <c r="BQ541" s="11"/>
      <c r="BR541" s="11"/>
      <c r="BS541" s="11"/>
      <c r="BT541" s="11"/>
    </row>
    <row r="542" spans="38:72" ht="18" customHeight="1">
      <c r="AL542" s="30"/>
      <c r="AM542" s="30"/>
      <c r="AN542" s="30"/>
      <c r="AO542" s="30"/>
      <c r="AP542" s="30"/>
      <c r="AQ542" s="30"/>
      <c r="AR542" s="30"/>
      <c r="AS542" s="30"/>
      <c r="AT542" s="30"/>
      <c r="AU542" s="30"/>
      <c r="AV542" s="30"/>
      <c r="AW542" s="30"/>
      <c r="AX542" s="30"/>
      <c r="AY542" s="30"/>
      <c r="AZ542" s="30"/>
      <c r="BA542" s="30"/>
      <c r="BB542" s="30"/>
      <c r="BC542" s="30"/>
      <c r="BD542" s="11"/>
      <c r="BE542" s="11"/>
      <c r="BF542" s="11"/>
      <c r="BG542" s="11"/>
      <c r="BH542" s="11"/>
      <c r="BI542" s="11"/>
      <c r="BJ542" s="11"/>
      <c r="BK542" s="11"/>
      <c r="BL542" s="11"/>
      <c r="BM542" s="11"/>
      <c r="BN542" s="11"/>
      <c r="BO542" s="11"/>
      <c r="BP542" s="11"/>
      <c r="BQ542" s="11"/>
      <c r="BR542" s="11"/>
      <c r="BS542" s="11"/>
      <c r="BT542" s="11"/>
    </row>
    <row r="543" spans="38:72" ht="18" customHeight="1">
      <c r="AL543" s="30"/>
      <c r="AM543" s="30"/>
      <c r="AN543" s="30"/>
      <c r="AO543" s="30"/>
      <c r="AP543" s="30"/>
      <c r="AQ543" s="30"/>
      <c r="AR543" s="30"/>
      <c r="AS543" s="30"/>
      <c r="AT543" s="30"/>
      <c r="AU543" s="30"/>
      <c r="AV543" s="30"/>
      <c r="AW543" s="30"/>
      <c r="AX543" s="30"/>
      <c r="AY543" s="30"/>
      <c r="AZ543" s="30"/>
      <c r="BA543" s="30"/>
      <c r="BB543" s="30"/>
      <c r="BC543" s="30"/>
      <c r="BD543" s="11"/>
      <c r="BE543" s="11"/>
      <c r="BF543" s="11"/>
      <c r="BG543" s="11"/>
      <c r="BH543" s="11"/>
      <c r="BI543" s="11"/>
      <c r="BJ543" s="11"/>
      <c r="BK543" s="11"/>
      <c r="BL543" s="11"/>
      <c r="BM543" s="11"/>
      <c r="BN543" s="11"/>
      <c r="BO543" s="11"/>
      <c r="BP543" s="11"/>
      <c r="BQ543" s="11"/>
      <c r="BR543" s="11"/>
      <c r="BS543" s="11"/>
      <c r="BT543" s="11"/>
    </row>
    <row r="544" spans="38:72" ht="18" customHeight="1">
      <c r="AL544" s="30"/>
      <c r="AM544" s="30"/>
      <c r="AN544" s="30"/>
      <c r="AO544" s="30"/>
      <c r="AP544" s="30"/>
      <c r="AQ544" s="30"/>
      <c r="AR544" s="30"/>
      <c r="AS544" s="30"/>
      <c r="AT544" s="30"/>
      <c r="AU544" s="30"/>
      <c r="AV544" s="30"/>
      <c r="AW544" s="30"/>
      <c r="AX544" s="30"/>
      <c r="AY544" s="30"/>
      <c r="AZ544" s="30"/>
      <c r="BA544" s="30"/>
      <c r="BB544" s="30"/>
      <c r="BC544" s="30"/>
      <c r="BD544" s="11"/>
      <c r="BE544" s="11"/>
      <c r="BF544" s="11"/>
      <c r="BG544" s="11"/>
      <c r="BH544" s="11"/>
      <c r="BI544" s="11"/>
      <c r="BJ544" s="11"/>
      <c r="BK544" s="11"/>
      <c r="BL544" s="11"/>
      <c r="BM544" s="11"/>
      <c r="BN544" s="11"/>
      <c r="BO544" s="11"/>
      <c r="BP544" s="11"/>
      <c r="BQ544" s="11"/>
      <c r="BR544" s="11"/>
      <c r="BS544" s="11"/>
      <c r="BT544" s="11"/>
    </row>
    <row r="545" spans="38:72" ht="18" customHeight="1">
      <c r="AL545" s="30"/>
      <c r="AM545" s="30"/>
      <c r="AN545" s="30"/>
      <c r="AO545" s="30"/>
      <c r="AP545" s="30"/>
      <c r="AQ545" s="30"/>
      <c r="AR545" s="30"/>
      <c r="AS545" s="30"/>
      <c r="AT545" s="30"/>
      <c r="AU545" s="30"/>
      <c r="AV545" s="30"/>
      <c r="AW545" s="30"/>
      <c r="AX545" s="30"/>
      <c r="AY545" s="30"/>
      <c r="AZ545" s="30"/>
      <c r="BA545" s="30"/>
      <c r="BB545" s="30"/>
      <c r="BC545" s="30"/>
      <c r="BD545" s="11"/>
      <c r="BE545" s="11"/>
      <c r="BF545" s="11"/>
      <c r="BG545" s="11"/>
      <c r="BH545" s="11"/>
      <c r="BI545" s="11"/>
      <c r="BJ545" s="11"/>
      <c r="BK545" s="11"/>
      <c r="BL545" s="11"/>
      <c r="BM545" s="11"/>
      <c r="BN545" s="11"/>
      <c r="BO545" s="11"/>
      <c r="BP545" s="11"/>
      <c r="BQ545" s="11"/>
      <c r="BR545" s="11"/>
      <c r="BS545" s="11"/>
      <c r="BT545" s="11"/>
    </row>
    <row r="546" spans="38:72" ht="18" customHeight="1">
      <c r="AL546" s="30"/>
      <c r="AM546" s="30"/>
      <c r="AN546" s="30"/>
      <c r="AO546" s="30"/>
      <c r="AP546" s="30"/>
      <c r="AQ546" s="30"/>
      <c r="AR546" s="30"/>
      <c r="AS546" s="30"/>
      <c r="AT546" s="30"/>
      <c r="AU546" s="30"/>
      <c r="AV546" s="30"/>
      <c r="AW546" s="30"/>
      <c r="AX546" s="30"/>
      <c r="AY546" s="30"/>
      <c r="AZ546" s="30"/>
      <c r="BA546" s="30"/>
      <c r="BB546" s="30"/>
      <c r="BC546" s="30"/>
      <c r="BD546" s="11"/>
      <c r="BE546" s="11"/>
      <c r="BF546" s="11"/>
      <c r="BG546" s="11"/>
      <c r="BH546" s="11"/>
      <c r="BI546" s="11"/>
      <c r="BJ546" s="11"/>
      <c r="BK546" s="11"/>
      <c r="BL546" s="11"/>
      <c r="BM546" s="11"/>
      <c r="BN546" s="11"/>
      <c r="BO546" s="11"/>
      <c r="BP546" s="11"/>
      <c r="BQ546" s="11"/>
      <c r="BR546" s="11"/>
      <c r="BS546" s="11"/>
      <c r="BT546" s="11"/>
    </row>
    <row r="547" spans="38:72" ht="18" customHeight="1">
      <c r="AL547" s="30"/>
      <c r="AM547" s="30"/>
      <c r="AN547" s="30"/>
      <c r="AO547" s="30"/>
      <c r="AP547" s="30"/>
      <c r="AQ547" s="30"/>
      <c r="AR547" s="30"/>
      <c r="AS547" s="30"/>
      <c r="AT547" s="30"/>
      <c r="AU547" s="30"/>
      <c r="AV547" s="30"/>
      <c r="AW547" s="30"/>
      <c r="AX547" s="30"/>
      <c r="AY547" s="30"/>
      <c r="AZ547" s="30"/>
      <c r="BA547" s="30"/>
      <c r="BB547" s="30"/>
      <c r="BC547" s="30"/>
      <c r="BD547" s="11"/>
      <c r="BE547" s="11"/>
      <c r="BF547" s="11"/>
      <c r="BG547" s="11"/>
      <c r="BH547" s="11"/>
      <c r="BI547" s="11"/>
      <c r="BJ547" s="11"/>
      <c r="BK547" s="11"/>
      <c r="BL547" s="11"/>
      <c r="BM547" s="11"/>
      <c r="BN547" s="11"/>
      <c r="BO547" s="11"/>
      <c r="BP547" s="11"/>
      <c r="BQ547" s="11"/>
      <c r="BR547" s="11"/>
      <c r="BS547" s="11"/>
      <c r="BT547" s="11"/>
    </row>
    <row r="548" spans="38:72" ht="18" customHeight="1">
      <c r="AL548" s="30"/>
      <c r="AM548" s="30"/>
      <c r="AN548" s="30"/>
      <c r="AO548" s="30"/>
      <c r="AP548" s="30"/>
      <c r="AQ548" s="30"/>
      <c r="AR548" s="30"/>
      <c r="AS548" s="30"/>
      <c r="AT548" s="30"/>
      <c r="AU548" s="30"/>
      <c r="AV548" s="30"/>
      <c r="AW548" s="30"/>
      <c r="AX548" s="30"/>
      <c r="AY548" s="30"/>
      <c r="AZ548" s="30"/>
      <c r="BA548" s="30"/>
      <c r="BB548" s="30"/>
      <c r="BC548" s="30"/>
      <c r="BD548" s="11"/>
      <c r="BE548" s="11"/>
      <c r="BF548" s="11"/>
      <c r="BG548" s="11"/>
      <c r="BH548" s="11"/>
      <c r="BI548" s="11"/>
      <c r="BJ548" s="11"/>
      <c r="BK548" s="11"/>
      <c r="BL548" s="11"/>
      <c r="BM548" s="11"/>
      <c r="BN548" s="11"/>
      <c r="BO548" s="11"/>
      <c r="BP548" s="11"/>
      <c r="BQ548" s="11"/>
      <c r="BR548" s="11"/>
      <c r="BS548" s="11"/>
      <c r="BT548" s="11"/>
    </row>
    <row r="549" spans="38:72" ht="18" customHeight="1">
      <c r="AL549" s="30"/>
      <c r="AM549" s="30"/>
      <c r="AN549" s="30"/>
      <c r="AO549" s="30"/>
      <c r="AP549" s="30"/>
      <c r="AQ549" s="30"/>
      <c r="AR549" s="30"/>
      <c r="AS549" s="30"/>
      <c r="AT549" s="30"/>
      <c r="AU549" s="30"/>
      <c r="AV549" s="30"/>
      <c r="AW549" s="30"/>
      <c r="AX549" s="30"/>
      <c r="AY549" s="30"/>
      <c r="AZ549" s="30"/>
      <c r="BA549" s="30"/>
      <c r="BB549" s="30"/>
      <c r="BC549" s="30"/>
      <c r="BD549" s="11"/>
      <c r="BE549" s="11"/>
      <c r="BF549" s="11"/>
      <c r="BG549" s="11"/>
      <c r="BH549" s="11"/>
      <c r="BI549" s="11"/>
      <c r="BJ549" s="11"/>
      <c r="BK549" s="11"/>
      <c r="BL549" s="11"/>
      <c r="BM549" s="11"/>
      <c r="BN549" s="11"/>
      <c r="BO549" s="11"/>
      <c r="BP549" s="11"/>
      <c r="BQ549" s="11"/>
      <c r="BR549" s="11"/>
      <c r="BS549" s="11"/>
      <c r="BT549" s="11"/>
    </row>
    <row r="550" spans="38:72" ht="18" customHeight="1">
      <c r="AL550" s="30"/>
      <c r="AM550" s="30"/>
      <c r="AN550" s="30"/>
      <c r="AO550" s="30"/>
      <c r="AP550" s="30"/>
      <c r="AQ550" s="30"/>
      <c r="AR550" s="30"/>
      <c r="AS550" s="30"/>
      <c r="AT550" s="30"/>
      <c r="AU550" s="30"/>
      <c r="AV550" s="30"/>
      <c r="AW550" s="30"/>
      <c r="AX550" s="30"/>
      <c r="AY550" s="30"/>
      <c r="AZ550" s="30"/>
      <c r="BA550" s="30"/>
      <c r="BB550" s="30"/>
      <c r="BC550" s="30"/>
      <c r="BD550" s="11"/>
      <c r="BE550" s="11"/>
      <c r="BF550" s="11"/>
      <c r="BG550" s="11"/>
      <c r="BH550" s="11"/>
      <c r="BI550" s="11"/>
      <c r="BJ550" s="11"/>
      <c r="BK550" s="11"/>
      <c r="BL550" s="11"/>
      <c r="BM550" s="11"/>
      <c r="BN550" s="11"/>
      <c r="BO550" s="11"/>
      <c r="BP550" s="11"/>
      <c r="BQ550" s="11"/>
      <c r="BR550" s="11"/>
      <c r="BS550" s="11"/>
      <c r="BT550" s="11"/>
    </row>
    <row r="551" spans="38:72" ht="18" customHeight="1">
      <c r="AL551" s="30"/>
      <c r="AM551" s="30"/>
      <c r="AN551" s="30"/>
      <c r="AO551" s="30"/>
      <c r="AP551" s="30"/>
      <c r="AQ551" s="30"/>
      <c r="AR551" s="30"/>
      <c r="AS551" s="30"/>
      <c r="AT551" s="30"/>
      <c r="AU551" s="30"/>
      <c r="AV551" s="30"/>
      <c r="AW551" s="30"/>
      <c r="AX551" s="30"/>
      <c r="AY551" s="30"/>
      <c r="AZ551" s="30"/>
      <c r="BA551" s="30"/>
      <c r="BB551" s="30"/>
      <c r="BC551" s="30"/>
      <c r="BD551" s="11"/>
      <c r="BE551" s="11"/>
      <c r="BF551" s="11"/>
      <c r="BG551" s="11"/>
      <c r="BH551" s="11"/>
      <c r="BI551" s="11"/>
      <c r="BJ551" s="11"/>
      <c r="BK551" s="11"/>
      <c r="BL551" s="11"/>
      <c r="BM551" s="11"/>
      <c r="BN551" s="11"/>
      <c r="BO551" s="11"/>
      <c r="BP551" s="11"/>
      <c r="BQ551" s="11"/>
      <c r="BR551" s="11"/>
      <c r="BS551" s="11"/>
      <c r="BT551" s="11"/>
    </row>
    <row r="552" spans="38:72" ht="18" customHeight="1">
      <c r="AL552" s="30"/>
      <c r="AM552" s="30"/>
      <c r="AN552" s="30"/>
      <c r="AO552" s="30"/>
      <c r="AP552" s="30"/>
      <c r="AQ552" s="30"/>
      <c r="AR552" s="30"/>
      <c r="AS552" s="30"/>
      <c r="AT552" s="30"/>
      <c r="AU552" s="30"/>
      <c r="AV552" s="30"/>
      <c r="AW552" s="30"/>
      <c r="AX552" s="30"/>
      <c r="AY552" s="30"/>
      <c r="AZ552" s="30"/>
      <c r="BA552" s="30"/>
      <c r="BB552" s="30"/>
      <c r="BC552" s="30"/>
      <c r="BD552" s="11"/>
      <c r="BE552" s="11"/>
      <c r="BF552" s="11"/>
      <c r="BG552" s="11"/>
      <c r="BH552" s="11"/>
      <c r="BI552" s="11"/>
      <c r="BJ552" s="11"/>
      <c r="BK552" s="11"/>
      <c r="BL552" s="11"/>
      <c r="BM552" s="11"/>
      <c r="BN552" s="11"/>
      <c r="BO552" s="11"/>
      <c r="BP552" s="11"/>
      <c r="BQ552" s="11"/>
      <c r="BR552" s="11"/>
      <c r="BS552" s="11"/>
      <c r="BT552" s="11"/>
    </row>
    <row r="553" spans="38:72" ht="18" customHeight="1">
      <c r="AL553" s="30"/>
      <c r="AM553" s="30"/>
      <c r="AN553" s="30"/>
      <c r="AO553" s="30"/>
      <c r="AP553" s="30"/>
      <c r="AQ553" s="30"/>
      <c r="AR553" s="30"/>
      <c r="AS553" s="30"/>
      <c r="AT553" s="30"/>
      <c r="AU553" s="30"/>
      <c r="AV553" s="30"/>
      <c r="AW553" s="30"/>
      <c r="AX553" s="30"/>
      <c r="AY553" s="30"/>
      <c r="AZ553" s="30"/>
      <c r="BA553" s="30"/>
      <c r="BB553" s="30"/>
      <c r="BC553" s="30"/>
      <c r="BD553" s="11"/>
      <c r="BE553" s="11"/>
      <c r="BF553" s="11"/>
      <c r="BG553" s="11"/>
      <c r="BH553" s="11"/>
      <c r="BI553" s="11"/>
      <c r="BJ553" s="11"/>
      <c r="BK553" s="11"/>
      <c r="BL553" s="11"/>
      <c r="BM553" s="11"/>
      <c r="BN553" s="11"/>
      <c r="BO553" s="11"/>
      <c r="BP553" s="11"/>
      <c r="BQ553" s="11"/>
      <c r="BR553" s="11"/>
      <c r="BS553" s="11"/>
      <c r="BT553" s="11"/>
    </row>
    <row r="554" spans="38:72" ht="18" customHeight="1">
      <c r="AL554" s="30"/>
      <c r="AM554" s="30"/>
      <c r="AN554" s="30"/>
      <c r="AO554" s="30"/>
      <c r="AP554" s="30"/>
      <c r="AQ554" s="30"/>
      <c r="AR554" s="30"/>
      <c r="AS554" s="30"/>
      <c r="AT554" s="30"/>
      <c r="AU554" s="30"/>
      <c r="AV554" s="30"/>
      <c r="AW554" s="30"/>
      <c r="AX554" s="30"/>
      <c r="AY554" s="30"/>
      <c r="AZ554" s="30"/>
      <c r="BA554" s="30"/>
      <c r="BB554" s="30"/>
      <c r="BC554" s="30"/>
      <c r="BD554" s="11"/>
      <c r="BE554" s="11"/>
      <c r="BF554" s="11"/>
      <c r="BG554" s="11"/>
      <c r="BH554" s="11"/>
      <c r="BI554" s="11"/>
      <c r="BJ554" s="11"/>
      <c r="BK554" s="11"/>
      <c r="BL554" s="11"/>
      <c r="BM554" s="11"/>
      <c r="BN554" s="11"/>
      <c r="BO554" s="11"/>
      <c r="BP554" s="11"/>
      <c r="BQ554" s="11"/>
      <c r="BR554" s="11"/>
      <c r="BS554" s="11"/>
      <c r="BT554" s="11"/>
    </row>
    <row r="555" spans="38:72" ht="18" customHeight="1">
      <c r="AL555" s="30"/>
      <c r="AM555" s="30"/>
      <c r="AN555" s="30"/>
      <c r="AO555" s="30"/>
      <c r="AP555" s="30"/>
      <c r="AQ555" s="30"/>
      <c r="AR555" s="30"/>
      <c r="AS555" s="30"/>
      <c r="AT555" s="30"/>
      <c r="AU555" s="30"/>
      <c r="AV555" s="30"/>
      <c r="AW555" s="30"/>
      <c r="AX555" s="30"/>
      <c r="AY555" s="30"/>
      <c r="AZ555" s="30"/>
      <c r="BA555" s="30"/>
      <c r="BB555" s="30"/>
      <c r="BC555" s="30"/>
      <c r="BD555" s="11"/>
      <c r="BE555" s="11"/>
      <c r="BF555" s="11"/>
      <c r="BG555" s="11"/>
      <c r="BH555" s="11"/>
      <c r="BI555" s="11"/>
      <c r="BJ555" s="11"/>
      <c r="BK555" s="11"/>
      <c r="BL555" s="11"/>
      <c r="BM555" s="11"/>
      <c r="BN555" s="11"/>
      <c r="BO555" s="11"/>
      <c r="BP555" s="11"/>
      <c r="BQ555" s="11"/>
      <c r="BR555" s="11"/>
      <c r="BS555" s="11"/>
      <c r="BT555" s="11"/>
    </row>
    <row r="556" spans="38:72" ht="18" customHeight="1">
      <c r="AL556" s="30"/>
      <c r="AM556" s="30"/>
      <c r="AN556" s="30"/>
      <c r="AO556" s="30"/>
      <c r="AP556" s="30"/>
      <c r="AQ556" s="30"/>
      <c r="AR556" s="30"/>
      <c r="AS556" s="30"/>
      <c r="AT556" s="30"/>
      <c r="AU556" s="30"/>
      <c r="AV556" s="30"/>
      <c r="AW556" s="30"/>
      <c r="AX556" s="30"/>
      <c r="AY556" s="30"/>
      <c r="AZ556" s="30"/>
      <c r="BA556" s="30"/>
      <c r="BB556" s="30"/>
      <c r="BC556" s="30"/>
      <c r="BD556" s="11"/>
      <c r="BE556" s="11"/>
      <c r="BF556" s="11"/>
      <c r="BG556" s="11"/>
      <c r="BH556" s="11"/>
      <c r="BI556" s="11"/>
      <c r="BJ556" s="11"/>
      <c r="BK556" s="11"/>
      <c r="BL556" s="11"/>
      <c r="BM556" s="11"/>
      <c r="BN556" s="11"/>
      <c r="BO556" s="11"/>
      <c r="BP556" s="11"/>
      <c r="BQ556" s="11"/>
      <c r="BR556" s="11"/>
      <c r="BS556" s="11"/>
      <c r="BT556" s="11"/>
    </row>
    <row r="557" spans="38:72" ht="18" customHeight="1">
      <c r="AL557" s="30"/>
      <c r="AM557" s="30"/>
      <c r="AN557" s="30"/>
      <c r="AO557" s="30"/>
      <c r="AP557" s="30"/>
      <c r="AQ557" s="30"/>
      <c r="AR557" s="30"/>
      <c r="AS557" s="30"/>
      <c r="AT557" s="30"/>
      <c r="AU557" s="30"/>
      <c r="AV557" s="30"/>
      <c r="AW557" s="30"/>
      <c r="AX557" s="30"/>
      <c r="AY557" s="30"/>
      <c r="AZ557" s="30"/>
      <c r="BA557" s="30"/>
      <c r="BB557" s="30"/>
      <c r="BC557" s="30"/>
      <c r="BD557" s="11"/>
      <c r="BE557" s="11"/>
      <c r="BF557" s="11"/>
      <c r="BG557" s="11"/>
      <c r="BH557" s="11"/>
      <c r="BI557" s="11"/>
      <c r="BJ557" s="11"/>
      <c r="BK557" s="11"/>
      <c r="BL557" s="11"/>
      <c r="BM557" s="11"/>
      <c r="BN557" s="11"/>
      <c r="BO557" s="11"/>
      <c r="BP557" s="11"/>
      <c r="BQ557" s="11"/>
      <c r="BR557" s="11"/>
      <c r="BS557" s="11"/>
      <c r="BT557" s="11"/>
    </row>
    <row r="558" spans="38:72" ht="18" customHeight="1">
      <c r="AL558" s="30"/>
      <c r="AM558" s="30"/>
      <c r="AN558" s="30"/>
      <c r="AO558" s="30"/>
      <c r="AP558" s="30"/>
      <c r="AQ558" s="30"/>
      <c r="AR558" s="30"/>
      <c r="AS558" s="30"/>
      <c r="AT558" s="30"/>
      <c r="AU558" s="30"/>
      <c r="AV558" s="30"/>
      <c r="AW558" s="30"/>
      <c r="AX558" s="30"/>
      <c r="AY558" s="30"/>
      <c r="AZ558" s="30"/>
      <c r="BA558" s="30"/>
      <c r="BB558" s="30"/>
      <c r="BC558" s="30"/>
      <c r="BD558" s="11"/>
      <c r="BE558" s="11"/>
      <c r="BF558" s="11"/>
      <c r="BG558" s="11"/>
      <c r="BH558" s="11"/>
      <c r="BI558" s="11"/>
      <c r="BJ558" s="11"/>
      <c r="BK558" s="11"/>
      <c r="BL558" s="11"/>
      <c r="BM558" s="11"/>
      <c r="BN558" s="11"/>
      <c r="BO558" s="11"/>
      <c r="BP558" s="11"/>
      <c r="BQ558" s="11"/>
      <c r="BR558" s="11"/>
      <c r="BS558" s="11"/>
      <c r="BT558" s="11"/>
    </row>
    <row r="559" spans="38:72" ht="18" customHeight="1">
      <c r="AL559" s="30"/>
      <c r="AM559" s="30"/>
      <c r="AN559" s="30"/>
      <c r="AO559" s="30"/>
      <c r="AP559" s="30"/>
      <c r="AQ559" s="30"/>
      <c r="AR559" s="30"/>
      <c r="AS559" s="30"/>
      <c r="AT559" s="30"/>
      <c r="AU559" s="30"/>
      <c r="AV559" s="30"/>
      <c r="AW559" s="30"/>
      <c r="AX559" s="30"/>
      <c r="AY559" s="30"/>
      <c r="AZ559" s="30"/>
      <c r="BA559" s="30"/>
      <c r="BB559" s="30"/>
      <c r="BC559" s="30"/>
      <c r="BD559" s="11"/>
      <c r="BE559" s="11"/>
      <c r="BF559" s="11"/>
      <c r="BG559" s="11"/>
      <c r="BH559" s="11"/>
      <c r="BI559" s="11"/>
      <c r="BJ559" s="11"/>
      <c r="BK559" s="11"/>
      <c r="BL559" s="11"/>
      <c r="BM559" s="11"/>
      <c r="BN559" s="11"/>
      <c r="BO559" s="11"/>
      <c r="BP559" s="11"/>
      <c r="BQ559" s="11"/>
      <c r="BR559" s="11"/>
      <c r="BS559" s="11"/>
      <c r="BT559" s="11"/>
    </row>
    <row r="560" spans="38:72" ht="18" customHeight="1">
      <c r="AL560" s="30"/>
      <c r="AM560" s="30"/>
      <c r="AN560" s="30"/>
      <c r="AO560" s="30"/>
      <c r="AP560" s="30"/>
      <c r="AQ560" s="30"/>
      <c r="AR560" s="30"/>
      <c r="AS560" s="30"/>
      <c r="AT560" s="30"/>
      <c r="AU560" s="30"/>
      <c r="AV560" s="30"/>
      <c r="AW560" s="30"/>
      <c r="AX560" s="30"/>
      <c r="AY560" s="30"/>
      <c r="AZ560" s="30"/>
      <c r="BA560" s="30"/>
      <c r="BB560" s="30"/>
      <c r="BC560" s="30"/>
      <c r="BD560" s="11"/>
      <c r="BE560" s="11"/>
      <c r="BF560" s="11"/>
      <c r="BG560" s="11"/>
      <c r="BH560" s="11"/>
      <c r="BI560" s="11"/>
      <c r="BJ560" s="11"/>
      <c r="BK560" s="11"/>
      <c r="BL560" s="11"/>
      <c r="BM560" s="11"/>
      <c r="BN560" s="11"/>
      <c r="BO560" s="11"/>
      <c r="BP560" s="11"/>
      <c r="BQ560" s="11"/>
      <c r="BR560" s="11"/>
      <c r="BS560" s="11"/>
      <c r="BT560" s="11"/>
    </row>
    <row r="561" spans="38:72" ht="18" customHeight="1">
      <c r="AL561" s="30"/>
      <c r="AM561" s="30"/>
      <c r="AN561" s="30"/>
      <c r="AO561" s="30"/>
      <c r="AP561" s="30"/>
      <c r="AQ561" s="30"/>
      <c r="AR561" s="30"/>
      <c r="AS561" s="30"/>
      <c r="AT561" s="30"/>
      <c r="AU561" s="30"/>
      <c r="AV561" s="30"/>
      <c r="AW561" s="30"/>
      <c r="AX561" s="30"/>
      <c r="AY561" s="30"/>
      <c r="AZ561" s="30"/>
      <c r="BA561" s="30"/>
      <c r="BB561" s="30"/>
      <c r="BC561" s="30"/>
      <c r="BD561" s="11"/>
      <c r="BE561" s="11"/>
      <c r="BF561" s="11"/>
      <c r="BG561" s="11"/>
      <c r="BH561" s="11"/>
      <c r="BI561" s="11"/>
      <c r="BJ561" s="11"/>
      <c r="BK561" s="11"/>
      <c r="BL561" s="11"/>
      <c r="BM561" s="11"/>
      <c r="BN561" s="11"/>
      <c r="BO561" s="11"/>
      <c r="BP561" s="11"/>
      <c r="BQ561" s="11"/>
      <c r="BR561" s="11"/>
      <c r="BS561" s="11"/>
      <c r="BT561" s="11"/>
    </row>
    <row r="562" spans="38:72" ht="18" customHeight="1">
      <c r="AL562" s="30"/>
      <c r="AM562" s="30"/>
      <c r="AN562" s="30"/>
      <c r="AO562" s="30"/>
      <c r="AP562" s="30"/>
      <c r="AQ562" s="30"/>
      <c r="AR562" s="30"/>
      <c r="AS562" s="30"/>
      <c r="AT562" s="30"/>
      <c r="AU562" s="30"/>
      <c r="AV562" s="30"/>
      <c r="AW562" s="30"/>
      <c r="AX562" s="30"/>
      <c r="AY562" s="30"/>
      <c r="AZ562" s="30"/>
      <c r="BA562" s="30"/>
      <c r="BB562" s="30"/>
      <c r="BC562" s="30"/>
      <c r="BD562" s="11"/>
      <c r="BE562" s="11"/>
      <c r="BF562" s="11"/>
      <c r="BG562" s="11"/>
      <c r="BH562" s="11"/>
      <c r="BI562" s="11"/>
      <c r="BJ562" s="11"/>
      <c r="BK562" s="11"/>
      <c r="BL562" s="11"/>
      <c r="BM562" s="11"/>
      <c r="BN562" s="11"/>
      <c r="BO562" s="11"/>
      <c r="BP562" s="11"/>
      <c r="BQ562" s="11"/>
      <c r="BR562" s="11"/>
      <c r="BS562" s="11"/>
      <c r="BT562" s="11"/>
    </row>
    <row r="563" spans="38:72" ht="18" customHeight="1">
      <c r="AL563" s="30"/>
      <c r="AM563" s="30"/>
      <c r="AN563" s="30"/>
      <c r="AO563" s="30"/>
      <c r="AP563" s="30"/>
      <c r="AQ563" s="30"/>
      <c r="AR563" s="30"/>
      <c r="AS563" s="30"/>
      <c r="AT563" s="30"/>
      <c r="AU563" s="30"/>
      <c r="AV563" s="30"/>
      <c r="AW563" s="30"/>
      <c r="AX563" s="30"/>
      <c r="AY563" s="30"/>
      <c r="AZ563" s="30"/>
      <c r="BA563" s="30"/>
      <c r="BB563" s="30"/>
      <c r="BC563" s="30"/>
      <c r="BD563" s="11"/>
      <c r="BE563" s="11"/>
      <c r="BF563" s="11"/>
      <c r="BG563" s="11"/>
      <c r="BH563" s="11"/>
      <c r="BI563" s="11"/>
      <c r="BJ563" s="11"/>
      <c r="BK563" s="11"/>
      <c r="BL563" s="11"/>
      <c r="BM563" s="11"/>
      <c r="BN563" s="11"/>
      <c r="BO563" s="11"/>
      <c r="BP563" s="11"/>
      <c r="BQ563" s="11"/>
      <c r="BR563" s="11"/>
      <c r="BS563" s="11"/>
      <c r="BT563" s="11"/>
    </row>
    <row r="564" spans="38:72" ht="18" customHeight="1">
      <c r="AL564" s="30"/>
      <c r="AM564" s="30"/>
      <c r="AN564" s="30"/>
      <c r="AO564" s="30"/>
      <c r="AP564" s="30"/>
      <c r="AQ564" s="30"/>
      <c r="AR564" s="30"/>
      <c r="AS564" s="30"/>
      <c r="AT564" s="30"/>
      <c r="AU564" s="30"/>
      <c r="AV564" s="30"/>
      <c r="AW564" s="30"/>
      <c r="AX564" s="30"/>
      <c r="AY564" s="30"/>
      <c r="AZ564" s="30"/>
      <c r="BA564" s="30"/>
      <c r="BB564" s="30"/>
      <c r="BC564" s="30"/>
      <c r="BD564" s="11"/>
      <c r="BE564" s="11"/>
      <c r="BF564" s="11"/>
      <c r="BG564" s="11"/>
      <c r="BH564" s="11"/>
      <c r="BI564" s="11"/>
      <c r="BJ564" s="11"/>
      <c r="BK564" s="11"/>
      <c r="BL564" s="11"/>
      <c r="BM564" s="11"/>
      <c r="BN564" s="11"/>
      <c r="BO564" s="11"/>
      <c r="BP564" s="11"/>
      <c r="BQ564" s="11"/>
      <c r="BR564" s="11"/>
      <c r="BS564" s="11"/>
      <c r="BT564" s="11"/>
    </row>
    <row r="565" spans="38:72" ht="18" customHeight="1">
      <c r="AL565" s="30"/>
      <c r="AM565" s="30"/>
      <c r="AN565" s="30"/>
      <c r="AO565" s="30"/>
      <c r="AP565" s="30"/>
      <c r="AQ565" s="30"/>
      <c r="AR565" s="30"/>
      <c r="AS565" s="30"/>
      <c r="AT565" s="30"/>
      <c r="AU565" s="30"/>
      <c r="AV565" s="30"/>
      <c r="AW565" s="30"/>
      <c r="AX565" s="30"/>
      <c r="AY565" s="30"/>
      <c r="AZ565" s="30"/>
      <c r="BA565" s="30"/>
      <c r="BB565" s="30"/>
      <c r="BC565" s="30"/>
      <c r="BD565" s="11"/>
      <c r="BE565" s="11"/>
      <c r="BF565" s="11"/>
      <c r="BG565" s="11"/>
      <c r="BH565" s="11"/>
      <c r="BI565" s="11"/>
      <c r="BJ565" s="11"/>
      <c r="BK565" s="11"/>
      <c r="BL565" s="11"/>
      <c r="BM565" s="11"/>
      <c r="BN565" s="11"/>
      <c r="BO565" s="11"/>
      <c r="BP565" s="11"/>
      <c r="BQ565" s="11"/>
      <c r="BR565" s="11"/>
      <c r="BS565" s="11"/>
      <c r="BT565" s="11"/>
    </row>
    <row r="566" spans="38:72" ht="18" customHeight="1">
      <c r="AL566" s="30"/>
      <c r="AM566" s="30"/>
      <c r="AN566" s="30"/>
      <c r="AO566" s="30"/>
      <c r="AP566" s="30"/>
      <c r="AQ566" s="30"/>
      <c r="AR566" s="30"/>
      <c r="AS566" s="30"/>
      <c r="AT566" s="30"/>
      <c r="AU566" s="30"/>
      <c r="AV566" s="30"/>
      <c r="AW566" s="30"/>
      <c r="AX566" s="30"/>
      <c r="AY566" s="30"/>
      <c r="AZ566" s="30"/>
      <c r="BA566" s="30"/>
      <c r="BB566" s="30"/>
      <c r="BC566" s="30"/>
      <c r="BD566" s="11"/>
      <c r="BE566" s="11"/>
      <c r="BF566" s="11"/>
      <c r="BG566" s="11"/>
      <c r="BH566" s="11"/>
      <c r="BI566" s="11"/>
      <c r="BJ566" s="11"/>
      <c r="BK566" s="11"/>
      <c r="BL566" s="11"/>
      <c r="BM566" s="11"/>
      <c r="BN566" s="11"/>
      <c r="BO566" s="11"/>
      <c r="BP566" s="11"/>
      <c r="BQ566" s="11"/>
      <c r="BR566" s="11"/>
      <c r="BS566" s="11"/>
      <c r="BT566" s="11"/>
    </row>
    <row r="567" spans="38:72" ht="18" customHeight="1">
      <c r="AL567" s="30"/>
      <c r="AM567" s="30"/>
      <c r="AN567" s="30"/>
      <c r="AO567" s="30"/>
      <c r="AP567" s="30"/>
      <c r="AQ567" s="30"/>
      <c r="AR567" s="30"/>
      <c r="AS567" s="30"/>
      <c r="AT567" s="30"/>
      <c r="AU567" s="30"/>
      <c r="AV567" s="30"/>
      <c r="AW567" s="30"/>
      <c r="AX567" s="30"/>
      <c r="AY567" s="30"/>
      <c r="AZ567" s="30"/>
      <c r="BA567" s="30"/>
      <c r="BB567" s="30"/>
      <c r="BC567" s="30"/>
      <c r="BD567" s="11"/>
      <c r="BE567" s="11"/>
      <c r="BF567" s="11"/>
      <c r="BG567" s="11"/>
      <c r="BH567" s="11"/>
      <c r="BI567" s="11"/>
      <c r="BJ567" s="11"/>
      <c r="BK567" s="11"/>
      <c r="BL567" s="11"/>
      <c r="BM567" s="11"/>
      <c r="BN567" s="11"/>
      <c r="BO567" s="11"/>
      <c r="BP567" s="11"/>
      <c r="BQ567" s="11"/>
      <c r="BR567" s="11"/>
      <c r="BS567" s="11"/>
      <c r="BT567" s="11"/>
    </row>
    <row r="568" spans="38:72" ht="18" customHeight="1">
      <c r="AL568" s="30"/>
      <c r="AM568" s="30"/>
      <c r="AN568" s="30"/>
      <c r="AO568" s="30"/>
      <c r="AP568" s="30"/>
      <c r="AQ568" s="30"/>
      <c r="AR568" s="30"/>
      <c r="AS568" s="30"/>
      <c r="AT568" s="30"/>
      <c r="AU568" s="30"/>
      <c r="AV568" s="30"/>
      <c r="AW568" s="30"/>
      <c r="AX568" s="30"/>
      <c r="AY568" s="30"/>
      <c r="AZ568" s="30"/>
      <c r="BA568" s="30"/>
      <c r="BB568" s="30"/>
      <c r="BC568" s="30"/>
      <c r="BD568" s="11"/>
      <c r="BE568" s="11"/>
      <c r="BF568" s="11"/>
      <c r="BG568" s="11"/>
      <c r="BH568" s="11"/>
      <c r="BI568" s="11"/>
      <c r="BJ568" s="11"/>
      <c r="BK568" s="11"/>
      <c r="BL568" s="11"/>
      <c r="BM568" s="11"/>
      <c r="BN568" s="11"/>
      <c r="BO568" s="11"/>
      <c r="BP568" s="11"/>
      <c r="BQ568" s="11"/>
      <c r="BR568" s="11"/>
      <c r="BS568" s="11"/>
      <c r="BT568" s="11"/>
    </row>
    <row r="569" spans="38:72" ht="18" customHeight="1">
      <c r="AL569" s="30"/>
      <c r="AM569" s="30"/>
      <c r="AN569" s="30"/>
      <c r="AO569" s="30"/>
      <c r="AP569" s="30"/>
      <c r="AQ569" s="30"/>
      <c r="AR569" s="30"/>
      <c r="AS569" s="30"/>
      <c r="AT569" s="30"/>
      <c r="AU569" s="30"/>
      <c r="AV569" s="30"/>
      <c r="AW569" s="30"/>
      <c r="AX569" s="30"/>
      <c r="AY569" s="30"/>
      <c r="AZ569" s="30"/>
      <c r="BA569" s="30"/>
      <c r="BB569" s="30"/>
      <c r="BC569" s="30"/>
      <c r="BD569" s="11"/>
      <c r="BE569" s="11"/>
      <c r="BF569" s="11"/>
      <c r="BG569" s="11"/>
      <c r="BH569" s="11"/>
      <c r="BI569" s="11"/>
      <c r="BJ569" s="11"/>
      <c r="BK569" s="11"/>
      <c r="BL569" s="11"/>
      <c r="BM569" s="11"/>
      <c r="BN569" s="11"/>
      <c r="BO569" s="11"/>
      <c r="BP569" s="11"/>
      <c r="BQ569" s="11"/>
      <c r="BR569" s="11"/>
      <c r="BS569" s="11"/>
      <c r="BT569" s="11"/>
    </row>
    <row r="570" spans="38:72" ht="18" customHeight="1">
      <c r="AL570" s="30"/>
      <c r="AM570" s="30"/>
      <c r="AN570" s="30"/>
      <c r="AO570" s="30"/>
      <c r="AP570" s="30"/>
      <c r="AQ570" s="30"/>
      <c r="AR570" s="30"/>
      <c r="AS570" s="30"/>
      <c r="AT570" s="30"/>
      <c r="AU570" s="30"/>
      <c r="AV570" s="30"/>
      <c r="AW570" s="30"/>
      <c r="AX570" s="30"/>
      <c r="AY570" s="30"/>
      <c r="AZ570" s="30"/>
      <c r="BA570" s="30"/>
      <c r="BB570" s="30"/>
      <c r="BC570" s="30"/>
      <c r="BD570" s="11"/>
      <c r="BE570" s="11"/>
      <c r="BF570" s="11"/>
      <c r="BG570" s="11"/>
      <c r="BH570" s="11"/>
      <c r="BI570" s="11"/>
      <c r="BJ570" s="11"/>
      <c r="BK570" s="11"/>
      <c r="BL570" s="11"/>
      <c r="BM570" s="11"/>
      <c r="BN570" s="11"/>
      <c r="BO570" s="11"/>
      <c r="BP570" s="11"/>
      <c r="BQ570" s="11"/>
      <c r="BR570" s="11"/>
      <c r="BS570" s="11"/>
      <c r="BT570" s="11"/>
    </row>
    <row r="571" spans="38:72" ht="18" customHeight="1">
      <c r="AL571" s="30"/>
      <c r="AM571" s="30"/>
      <c r="AN571" s="30"/>
      <c r="AO571" s="30"/>
      <c r="AP571" s="30"/>
      <c r="AQ571" s="30"/>
      <c r="AR571" s="30"/>
      <c r="AS571" s="30"/>
      <c r="AT571" s="30"/>
      <c r="AU571" s="30"/>
      <c r="AV571" s="30"/>
      <c r="AW571" s="30"/>
      <c r="AX571" s="30"/>
      <c r="AY571" s="30"/>
      <c r="AZ571" s="30"/>
      <c r="BA571" s="30"/>
      <c r="BB571" s="30"/>
      <c r="BC571" s="30"/>
      <c r="BD571" s="11"/>
      <c r="BE571" s="11"/>
      <c r="BF571" s="11"/>
      <c r="BG571" s="11"/>
      <c r="BH571" s="11"/>
      <c r="BI571" s="11"/>
      <c r="BJ571" s="11"/>
      <c r="BK571" s="11"/>
      <c r="BL571" s="11"/>
      <c r="BM571" s="11"/>
      <c r="BN571" s="11"/>
      <c r="BO571" s="11"/>
      <c r="BP571" s="11"/>
      <c r="BQ571" s="11"/>
      <c r="BR571" s="11"/>
      <c r="BS571" s="11"/>
      <c r="BT571" s="11"/>
    </row>
    <row r="572" spans="38:72" ht="18" customHeight="1">
      <c r="AL572" s="30"/>
      <c r="AM572" s="30"/>
      <c r="AN572" s="30"/>
      <c r="AO572" s="30"/>
      <c r="AP572" s="30"/>
      <c r="AQ572" s="30"/>
      <c r="AR572" s="30"/>
      <c r="AS572" s="30"/>
      <c r="AT572" s="30"/>
      <c r="AU572" s="30"/>
      <c r="AV572" s="30"/>
      <c r="AW572" s="30"/>
      <c r="AX572" s="30"/>
      <c r="AY572" s="30"/>
      <c r="AZ572" s="30"/>
      <c r="BA572" s="30"/>
      <c r="BB572" s="30"/>
      <c r="BC572" s="30"/>
      <c r="BD572" s="11"/>
      <c r="BE572" s="11"/>
      <c r="BF572" s="11"/>
      <c r="BG572" s="11"/>
      <c r="BH572" s="11"/>
      <c r="BI572" s="11"/>
      <c r="BJ572" s="11"/>
      <c r="BK572" s="11"/>
      <c r="BL572" s="11"/>
      <c r="BM572" s="11"/>
      <c r="BN572" s="11"/>
      <c r="BO572" s="11"/>
      <c r="BP572" s="11"/>
      <c r="BQ572" s="11"/>
      <c r="BR572" s="11"/>
      <c r="BS572" s="11"/>
      <c r="BT572" s="11"/>
    </row>
    <row r="573" spans="38:72" ht="18" customHeight="1">
      <c r="AL573" s="30"/>
      <c r="AM573" s="30"/>
      <c r="AN573" s="30"/>
      <c r="AO573" s="30"/>
      <c r="AP573" s="30"/>
      <c r="AQ573" s="30"/>
      <c r="AR573" s="30"/>
      <c r="AS573" s="30"/>
      <c r="AT573" s="30"/>
      <c r="AU573" s="30"/>
      <c r="AV573" s="30"/>
      <c r="AW573" s="30"/>
      <c r="AX573" s="30"/>
      <c r="AY573" s="30"/>
      <c r="AZ573" s="30"/>
      <c r="BA573" s="30"/>
      <c r="BB573" s="30"/>
      <c r="BC573" s="30"/>
      <c r="BD573" s="11"/>
      <c r="BE573" s="11"/>
      <c r="BF573" s="11"/>
      <c r="BG573" s="11"/>
      <c r="BH573" s="11"/>
      <c r="BI573" s="11"/>
      <c r="BJ573" s="11"/>
      <c r="BK573" s="11"/>
      <c r="BL573" s="11"/>
      <c r="BM573" s="11"/>
      <c r="BN573" s="11"/>
      <c r="BO573" s="11"/>
      <c r="BP573" s="11"/>
      <c r="BQ573" s="11"/>
      <c r="BR573" s="11"/>
      <c r="BS573" s="11"/>
      <c r="BT573" s="11"/>
    </row>
    <row r="574" spans="38:72" ht="18" customHeight="1">
      <c r="AL574" s="30"/>
      <c r="AM574" s="30"/>
      <c r="AN574" s="30"/>
      <c r="AO574" s="30"/>
      <c r="AP574" s="30"/>
      <c r="AQ574" s="30"/>
      <c r="AR574" s="30"/>
      <c r="AS574" s="30"/>
      <c r="AT574" s="30"/>
      <c r="AU574" s="30"/>
      <c r="AV574" s="30"/>
      <c r="AW574" s="30"/>
      <c r="AX574" s="30"/>
      <c r="AY574" s="30"/>
      <c r="AZ574" s="30"/>
      <c r="BA574" s="30"/>
      <c r="BB574" s="30"/>
      <c r="BC574" s="30"/>
      <c r="BD574" s="11"/>
      <c r="BE574" s="11"/>
      <c r="BF574" s="11"/>
      <c r="BG574" s="11"/>
      <c r="BH574" s="11"/>
      <c r="BI574" s="11"/>
      <c r="BJ574" s="11"/>
      <c r="BK574" s="11"/>
      <c r="BL574" s="11"/>
      <c r="BM574" s="11"/>
      <c r="BN574" s="11"/>
      <c r="BO574" s="11"/>
      <c r="BP574" s="11"/>
      <c r="BQ574" s="11"/>
      <c r="BR574" s="11"/>
      <c r="BS574" s="11"/>
      <c r="BT574" s="11"/>
    </row>
    <row r="575" spans="38:72" ht="18" customHeight="1">
      <c r="AL575" s="30"/>
      <c r="AM575" s="30"/>
      <c r="AN575" s="30"/>
      <c r="AO575" s="30"/>
      <c r="AP575" s="30"/>
      <c r="AQ575" s="30"/>
      <c r="AR575" s="30"/>
      <c r="AS575" s="30"/>
      <c r="AT575" s="30"/>
      <c r="AU575" s="30"/>
      <c r="AV575" s="30"/>
      <c r="AW575" s="30"/>
      <c r="AX575" s="30"/>
      <c r="AY575" s="30"/>
      <c r="AZ575" s="30"/>
      <c r="BA575" s="30"/>
      <c r="BB575" s="30"/>
      <c r="BC575" s="30"/>
      <c r="BD575" s="11"/>
      <c r="BE575" s="11"/>
      <c r="BF575" s="11"/>
      <c r="BG575" s="11"/>
      <c r="BH575" s="11"/>
      <c r="BI575" s="11"/>
      <c r="BJ575" s="11"/>
      <c r="BK575" s="11"/>
      <c r="BL575" s="11"/>
      <c r="BM575" s="11"/>
      <c r="BN575" s="11"/>
      <c r="BO575" s="11"/>
      <c r="BP575" s="11"/>
      <c r="BQ575" s="11"/>
      <c r="BR575" s="11"/>
      <c r="BS575" s="11"/>
      <c r="BT575" s="11"/>
    </row>
    <row r="576" spans="38:72" ht="18" customHeight="1">
      <c r="AL576" s="30"/>
      <c r="AM576" s="30"/>
      <c r="AN576" s="30"/>
      <c r="AO576" s="30"/>
      <c r="AP576" s="30"/>
      <c r="AQ576" s="30"/>
      <c r="AR576" s="30"/>
      <c r="AS576" s="30"/>
      <c r="AT576" s="30"/>
      <c r="AU576" s="30"/>
      <c r="AV576" s="30"/>
      <c r="AW576" s="30"/>
      <c r="AX576" s="30"/>
      <c r="AY576" s="30"/>
      <c r="AZ576" s="30"/>
      <c r="BA576" s="30"/>
      <c r="BB576" s="30"/>
      <c r="BC576" s="30"/>
      <c r="BD576" s="11"/>
      <c r="BE576" s="11"/>
      <c r="BF576" s="11"/>
      <c r="BG576" s="11"/>
      <c r="BH576" s="11"/>
      <c r="BI576" s="11"/>
      <c r="BJ576" s="11"/>
      <c r="BK576" s="11"/>
      <c r="BL576" s="11"/>
      <c r="BM576" s="11"/>
      <c r="BN576" s="11"/>
      <c r="BO576" s="11"/>
      <c r="BP576" s="11"/>
      <c r="BQ576" s="11"/>
      <c r="BR576" s="11"/>
      <c r="BS576" s="11"/>
      <c r="BT576" s="11"/>
    </row>
    <row r="577" spans="38:72" ht="18" customHeight="1">
      <c r="AL577" s="30"/>
      <c r="AM577" s="30"/>
      <c r="AN577" s="30"/>
      <c r="AO577" s="30"/>
      <c r="AP577" s="30"/>
      <c r="AQ577" s="30"/>
      <c r="AR577" s="30"/>
      <c r="AS577" s="30"/>
      <c r="AT577" s="30"/>
      <c r="AU577" s="30"/>
      <c r="AV577" s="30"/>
      <c r="AW577" s="30"/>
      <c r="AX577" s="30"/>
      <c r="AY577" s="30"/>
      <c r="AZ577" s="30"/>
      <c r="BA577" s="30"/>
      <c r="BB577" s="30"/>
      <c r="BC577" s="30"/>
      <c r="BD577" s="11"/>
      <c r="BE577" s="11"/>
      <c r="BF577" s="11"/>
      <c r="BG577" s="11"/>
      <c r="BH577" s="11"/>
      <c r="BI577" s="11"/>
      <c r="BJ577" s="11"/>
      <c r="BK577" s="11"/>
      <c r="BL577" s="11"/>
      <c r="BM577" s="11"/>
      <c r="BN577" s="11"/>
      <c r="BO577" s="11"/>
      <c r="BP577" s="11"/>
      <c r="BQ577" s="11"/>
      <c r="BR577" s="11"/>
      <c r="BS577" s="11"/>
      <c r="BT577" s="11"/>
    </row>
    <row r="578" spans="38:72" ht="18" customHeight="1">
      <c r="AL578" s="30"/>
      <c r="AM578" s="30"/>
      <c r="AN578" s="30"/>
      <c r="AO578" s="30"/>
      <c r="AP578" s="30"/>
      <c r="AQ578" s="30"/>
      <c r="AR578" s="30"/>
      <c r="AS578" s="30"/>
      <c r="AT578" s="30"/>
      <c r="AU578" s="30"/>
      <c r="AV578" s="30"/>
      <c r="AW578" s="30"/>
      <c r="AX578" s="30"/>
      <c r="AY578" s="30"/>
      <c r="AZ578" s="30"/>
      <c r="BA578" s="30"/>
      <c r="BB578" s="30"/>
      <c r="BC578" s="30"/>
      <c r="BD578" s="11"/>
      <c r="BE578" s="11"/>
      <c r="BF578" s="11"/>
      <c r="BG578" s="11"/>
      <c r="BH578" s="11"/>
      <c r="BI578" s="11"/>
      <c r="BJ578" s="11"/>
      <c r="BK578" s="11"/>
      <c r="BL578" s="11"/>
      <c r="BM578" s="11"/>
      <c r="BN578" s="11"/>
      <c r="BO578" s="11"/>
      <c r="BP578" s="11"/>
      <c r="BQ578" s="11"/>
      <c r="BR578" s="11"/>
      <c r="BS578" s="11"/>
      <c r="BT578" s="11"/>
    </row>
    <row r="579" spans="38:72" ht="18" customHeight="1">
      <c r="AL579" s="30"/>
      <c r="AM579" s="30"/>
      <c r="AN579" s="30"/>
      <c r="AO579" s="30"/>
      <c r="AP579" s="30"/>
      <c r="AQ579" s="30"/>
      <c r="AR579" s="30"/>
      <c r="AS579" s="30"/>
      <c r="AT579" s="30"/>
      <c r="AU579" s="30"/>
      <c r="AV579" s="30"/>
      <c r="AW579" s="30"/>
      <c r="AX579" s="30"/>
      <c r="AY579" s="30"/>
      <c r="AZ579" s="30"/>
      <c r="BA579" s="30"/>
      <c r="BB579" s="30"/>
      <c r="BC579" s="30"/>
      <c r="BD579" s="11"/>
      <c r="BE579" s="11"/>
      <c r="BF579" s="11"/>
      <c r="BG579" s="11"/>
      <c r="BH579" s="11"/>
      <c r="BI579" s="11"/>
      <c r="BJ579" s="11"/>
      <c r="BK579" s="11"/>
      <c r="BL579" s="11"/>
      <c r="BM579" s="11"/>
      <c r="BN579" s="11"/>
      <c r="BO579" s="11"/>
      <c r="BP579" s="11"/>
      <c r="BQ579" s="11"/>
      <c r="BR579" s="11"/>
      <c r="BS579" s="11"/>
      <c r="BT579" s="11"/>
    </row>
    <row r="580" spans="38:72" ht="18" customHeight="1">
      <c r="AL580" s="30"/>
      <c r="AM580" s="30"/>
      <c r="AN580" s="30"/>
      <c r="AO580" s="30"/>
      <c r="AP580" s="30"/>
      <c r="AQ580" s="30"/>
      <c r="AR580" s="30"/>
      <c r="AS580" s="30"/>
      <c r="AT580" s="30"/>
      <c r="AU580" s="30"/>
      <c r="AV580" s="30"/>
      <c r="AW580" s="30"/>
      <c r="AX580" s="30"/>
      <c r="AY580" s="30"/>
      <c r="AZ580" s="30"/>
      <c r="BA580" s="30"/>
      <c r="BB580" s="30"/>
      <c r="BC580" s="30"/>
      <c r="BD580" s="11"/>
      <c r="BE580" s="11"/>
      <c r="BF580" s="11"/>
      <c r="BG580" s="11"/>
      <c r="BH580" s="11"/>
      <c r="BI580" s="11"/>
      <c r="BJ580" s="11"/>
      <c r="BK580" s="11"/>
      <c r="BL580" s="11"/>
      <c r="BM580" s="11"/>
      <c r="BN580" s="11"/>
      <c r="BO580" s="11"/>
      <c r="BP580" s="11"/>
      <c r="BQ580" s="11"/>
      <c r="BR580" s="11"/>
      <c r="BS580" s="11"/>
      <c r="BT580" s="11"/>
    </row>
    <row r="581" spans="38:72" ht="18" customHeight="1">
      <c r="AL581" s="30"/>
      <c r="AM581" s="30"/>
      <c r="AN581" s="30"/>
      <c r="AO581" s="30"/>
      <c r="AP581" s="30"/>
      <c r="AQ581" s="30"/>
      <c r="AR581" s="30"/>
      <c r="AS581" s="30"/>
      <c r="AT581" s="30"/>
      <c r="AU581" s="30"/>
      <c r="AV581" s="30"/>
      <c r="AW581" s="30"/>
      <c r="AX581" s="30"/>
      <c r="AY581" s="30"/>
      <c r="AZ581" s="30"/>
      <c r="BA581" s="30"/>
      <c r="BB581" s="30"/>
      <c r="BC581" s="30"/>
      <c r="BD581" s="11"/>
      <c r="BE581" s="11"/>
      <c r="BF581" s="11"/>
      <c r="BG581" s="11"/>
      <c r="BH581" s="11"/>
      <c r="BI581" s="11"/>
      <c r="BJ581" s="11"/>
      <c r="BK581" s="11"/>
      <c r="BL581" s="11"/>
      <c r="BM581" s="11"/>
      <c r="BN581" s="11"/>
      <c r="BO581" s="11"/>
      <c r="BP581" s="11"/>
      <c r="BQ581" s="11"/>
      <c r="BR581" s="11"/>
      <c r="BS581" s="11"/>
      <c r="BT581" s="11"/>
    </row>
    <row r="582" spans="38:72" ht="18" customHeight="1">
      <c r="AL582" s="30"/>
      <c r="AM582" s="30"/>
      <c r="AN582" s="30"/>
      <c r="AO582" s="30"/>
      <c r="AP582" s="30"/>
      <c r="AQ582" s="30"/>
      <c r="AR582" s="30"/>
      <c r="AS582" s="30"/>
      <c r="AT582" s="30"/>
      <c r="AU582" s="30"/>
      <c r="AV582" s="30"/>
      <c r="AW582" s="30"/>
      <c r="AX582" s="30"/>
      <c r="AY582" s="30"/>
      <c r="AZ582" s="30"/>
      <c r="BA582" s="30"/>
      <c r="BB582" s="30"/>
      <c r="BC582" s="30"/>
      <c r="BD582" s="11"/>
      <c r="BE582" s="11"/>
      <c r="BF582" s="11"/>
      <c r="BG582" s="11"/>
      <c r="BH582" s="11"/>
      <c r="BI582" s="11"/>
      <c r="BJ582" s="11"/>
      <c r="BK582" s="11"/>
      <c r="BL582" s="11"/>
      <c r="BM582" s="11"/>
      <c r="BN582" s="11"/>
      <c r="BO582" s="11"/>
      <c r="BP582" s="11"/>
      <c r="BQ582" s="11"/>
      <c r="BR582" s="11"/>
      <c r="BS582" s="11"/>
      <c r="BT582" s="11"/>
    </row>
    <row r="583" spans="38:72" ht="18" customHeight="1">
      <c r="AL583" s="30"/>
      <c r="AM583" s="30"/>
      <c r="AN583" s="30"/>
      <c r="AO583" s="30"/>
      <c r="AP583" s="30"/>
      <c r="AQ583" s="30"/>
      <c r="AR583" s="30"/>
      <c r="AS583" s="30"/>
      <c r="AT583" s="30"/>
      <c r="AU583" s="30"/>
      <c r="AV583" s="30"/>
      <c r="AW583" s="30"/>
      <c r="AX583" s="30"/>
      <c r="AY583" s="30"/>
      <c r="AZ583" s="30"/>
      <c r="BA583" s="30"/>
      <c r="BB583" s="30"/>
      <c r="BC583" s="30"/>
      <c r="BD583" s="11"/>
      <c r="BE583" s="11"/>
      <c r="BF583" s="11"/>
      <c r="BG583" s="11"/>
      <c r="BH583" s="11"/>
      <c r="BI583" s="11"/>
      <c r="BJ583" s="11"/>
      <c r="BK583" s="11"/>
      <c r="BL583" s="11"/>
      <c r="BM583" s="11"/>
      <c r="BN583" s="11"/>
      <c r="BO583" s="11"/>
      <c r="BP583" s="11"/>
      <c r="BQ583" s="11"/>
      <c r="BR583" s="11"/>
      <c r="BS583" s="11"/>
      <c r="BT583" s="11"/>
    </row>
    <row r="584" spans="38:72" ht="18" customHeight="1">
      <c r="AL584" s="30"/>
      <c r="AM584" s="30"/>
      <c r="AN584" s="30"/>
      <c r="AO584" s="30"/>
      <c r="AP584" s="30"/>
      <c r="AQ584" s="30"/>
      <c r="AR584" s="30"/>
      <c r="AS584" s="30"/>
      <c r="AT584" s="30"/>
      <c r="AU584" s="30"/>
      <c r="AV584" s="30"/>
      <c r="AW584" s="30"/>
      <c r="AX584" s="30"/>
      <c r="AY584" s="30"/>
      <c r="AZ584" s="30"/>
      <c r="BA584" s="30"/>
      <c r="BB584" s="30"/>
      <c r="BC584" s="30"/>
      <c r="BD584" s="11"/>
      <c r="BE584" s="11"/>
      <c r="BF584" s="11"/>
      <c r="BG584" s="11"/>
      <c r="BH584" s="11"/>
      <c r="BI584" s="11"/>
      <c r="BJ584" s="11"/>
      <c r="BK584" s="11"/>
      <c r="BL584" s="11"/>
      <c r="BM584" s="11"/>
      <c r="BN584" s="11"/>
      <c r="BO584" s="11"/>
      <c r="BP584" s="11"/>
      <c r="BQ584" s="11"/>
      <c r="BR584" s="11"/>
      <c r="BS584" s="11"/>
      <c r="BT584" s="11"/>
    </row>
    <row r="585" spans="38:72" ht="18" customHeight="1">
      <c r="AL585" s="30"/>
      <c r="AM585" s="30"/>
      <c r="AN585" s="30"/>
      <c r="AO585" s="30"/>
      <c r="AP585" s="30"/>
      <c r="AQ585" s="30"/>
      <c r="AR585" s="30"/>
      <c r="AS585" s="30"/>
      <c r="AT585" s="30"/>
      <c r="AU585" s="30"/>
      <c r="AV585" s="30"/>
      <c r="AW585" s="30"/>
      <c r="AX585" s="30"/>
      <c r="AY585" s="30"/>
      <c r="AZ585" s="30"/>
      <c r="BA585" s="30"/>
      <c r="BB585" s="30"/>
      <c r="BC585" s="30"/>
      <c r="BD585" s="11"/>
      <c r="BE585" s="11"/>
      <c r="BF585" s="11"/>
      <c r="BG585" s="11"/>
      <c r="BH585" s="11"/>
      <c r="BI585" s="11"/>
      <c r="BJ585" s="11"/>
      <c r="BK585" s="11"/>
      <c r="BL585" s="11"/>
      <c r="BM585" s="11"/>
      <c r="BN585" s="11"/>
      <c r="BO585" s="11"/>
      <c r="BP585" s="11"/>
      <c r="BQ585" s="11"/>
      <c r="BR585" s="11"/>
      <c r="BS585" s="11"/>
      <c r="BT585" s="11"/>
    </row>
    <row r="586" spans="38:72" ht="18" customHeight="1">
      <c r="AL586" s="30"/>
      <c r="AM586" s="30"/>
      <c r="AN586" s="30"/>
      <c r="AO586" s="30"/>
      <c r="AP586" s="30"/>
      <c r="AQ586" s="30"/>
      <c r="AR586" s="30"/>
      <c r="AS586" s="30"/>
      <c r="AT586" s="30"/>
      <c r="AU586" s="30"/>
      <c r="AV586" s="30"/>
      <c r="AW586" s="30"/>
      <c r="AX586" s="30"/>
      <c r="AY586" s="30"/>
      <c r="AZ586" s="30"/>
      <c r="BA586" s="30"/>
      <c r="BB586" s="30"/>
      <c r="BC586" s="30"/>
      <c r="BD586" s="11"/>
      <c r="BE586" s="11"/>
      <c r="BF586" s="11"/>
      <c r="BG586" s="11"/>
      <c r="BH586" s="11"/>
      <c r="BI586" s="11"/>
      <c r="BJ586" s="11"/>
      <c r="BK586" s="11"/>
      <c r="BL586" s="11"/>
      <c r="BM586" s="11"/>
      <c r="BN586" s="11"/>
      <c r="BO586" s="11"/>
      <c r="BP586" s="11"/>
      <c r="BQ586" s="11"/>
      <c r="BR586" s="11"/>
      <c r="BS586" s="11"/>
      <c r="BT586" s="11"/>
    </row>
    <row r="587" spans="38:72" ht="18" customHeight="1">
      <c r="AL587" s="30"/>
      <c r="AM587" s="30"/>
      <c r="AN587" s="30"/>
      <c r="AO587" s="30"/>
      <c r="AP587" s="30"/>
      <c r="AQ587" s="30"/>
      <c r="AR587" s="30"/>
      <c r="AS587" s="30"/>
      <c r="AT587" s="30"/>
      <c r="AU587" s="30"/>
      <c r="AV587" s="30"/>
      <c r="AW587" s="30"/>
      <c r="AX587" s="30"/>
      <c r="AY587" s="30"/>
      <c r="AZ587" s="30"/>
      <c r="BA587" s="30"/>
      <c r="BB587" s="30"/>
      <c r="BC587" s="30"/>
      <c r="BD587" s="11"/>
      <c r="BE587" s="11"/>
      <c r="BF587" s="11"/>
      <c r="BG587" s="11"/>
      <c r="BH587" s="11"/>
      <c r="BI587" s="11"/>
      <c r="BJ587" s="11"/>
      <c r="BK587" s="11"/>
      <c r="BL587" s="11"/>
      <c r="BM587" s="11"/>
      <c r="BN587" s="11"/>
      <c r="BO587" s="11"/>
      <c r="BP587" s="11"/>
      <c r="BQ587" s="11"/>
      <c r="BR587" s="11"/>
      <c r="BS587" s="11"/>
      <c r="BT587" s="11"/>
    </row>
    <row r="588" spans="38:72" ht="18" customHeight="1">
      <c r="AL588" s="30"/>
      <c r="AM588" s="30"/>
      <c r="AN588" s="30"/>
      <c r="AO588" s="30"/>
      <c r="AP588" s="30"/>
      <c r="AQ588" s="30"/>
      <c r="AR588" s="30"/>
      <c r="AS588" s="30"/>
      <c r="AT588" s="30"/>
      <c r="AU588" s="30"/>
      <c r="AV588" s="30"/>
      <c r="AW588" s="30"/>
      <c r="AX588" s="30"/>
      <c r="AY588" s="30"/>
      <c r="AZ588" s="30"/>
      <c r="BA588" s="30"/>
      <c r="BB588" s="30"/>
      <c r="BC588" s="30"/>
      <c r="BD588" s="11"/>
      <c r="BE588" s="11"/>
      <c r="BF588" s="11"/>
      <c r="BG588" s="11"/>
      <c r="BH588" s="11"/>
      <c r="BI588" s="11"/>
      <c r="BJ588" s="11"/>
      <c r="BK588" s="11"/>
      <c r="BL588" s="11"/>
      <c r="BM588" s="11"/>
      <c r="BN588" s="11"/>
      <c r="BO588" s="11"/>
      <c r="BP588" s="11"/>
      <c r="BQ588" s="11"/>
      <c r="BR588" s="11"/>
      <c r="BS588" s="11"/>
      <c r="BT588" s="11"/>
    </row>
    <row r="589" spans="38:72" ht="18" customHeight="1">
      <c r="AL589" s="30"/>
      <c r="AM589" s="30"/>
      <c r="AN589" s="30"/>
      <c r="AO589" s="30"/>
      <c r="AP589" s="30"/>
      <c r="AQ589" s="30"/>
      <c r="AR589" s="30"/>
      <c r="AS589" s="30"/>
      <c r="AT589" s="30"/>
      <c r="AU589" s="30"/>
      <c r="AV589" s="30"/>
      <c r="AW589" s="30"/>
      <c r="AX589" s="30"/>
      <c r="AY589" s="30"/>
      <c r="AZ589" s="30"/>
      <c r="BA589" s="30"/>
      <c r="BB589" s="30"/>
      <c r="BC589" s="30"/>
      <c r="BD589" s="11"/>
      <c r="BE589" s="11"/>
      <c r="BF589" s="11"/>
      <c r="BG589" s="11"/>
      <c r="BH589" s="11"/>
      <c r="BI589" s="11"/>
      <c r="BJ589" s="11"/>
      <c r="BK589" s="11"/>
      <c r="BL589" s="11"/>
      <c r="BM589" s="11"/>
      <c r="BN589" s="11"/>
      <c r="BO589" s="11"/>
      <c r="BP589" s="11"/>
      <c r="BQ589" s="11"/>
      <c r="BR589" s="11"/>
      <c r="BS589" s="11"/>
      <c r="BT589" s="11"/>
    </row>
    <row r="590" spans="38:72" ht="18" customHeight="1">
      <c r="AL590" s="30"/>
      <c r="AM590" s="30"/>
      <c r="AN590" s="30"/>
      <c r="AO590" s="30"/>
      <c r="AP590" s="30"/>
      <c r="AQ590" s="30"/>
      <c r="AR590" s="30"/>
      <c r="AS590" s="30"/>
      <c r="AT590" s="30"/>
      <c r="AU590" s="30"/>
      <c r="AV590" s="30"/>
      <c r="AW590" s="30"/>
      <c r="AX590" s="30"/>
      <c r="AY590" s="30"/>
      <c r="AZ590" s="30"/>
      <c r="BA590" s="30"/>
      <c r="BB590" s="30"/>
      <c r="BC590" s="30"/>
      <c r="BD590" s="11"/>
      <c r="BE590" s="11"/>
      <c r="BF590" s="11"/>
      <c r="BG590" s="11"/>
      <c r="BH590" s="11"/>
      <c r="BI590" s="11"/>
      <c r="BJ590" s="11"/>
      <c r="BK590" s="11"/>
      <c r="BL590" s="11"/>
      <c r="BM590" s="11"/>
      <c r="BN590" s="11"/>
      <c r="BO590" s="11"/>
      <c r="BP590" s="11"/>
      <c r="BQ590" s="11"/>
      <c r="BR590" s="11"/>
      <c r="BS590" s="11"/>
      <c r="BT590" s="11"/>
    </row>
    <row r="591" spans="38:72" ht="18" customHeight="1">
      <c r="AL591" s="30"/>
      <c r="AM591" s="30"/>
      <c r="AN591" s="30"/>
      <c r="AO591" s="30"/>
      <c r="AP591" s="30"/>
      <c r="AQ591" s="30"/>
      <c r="AR591" s="30"/>
      <c r="AS591" s="30"/>
      <c r="AT591" s="30"/>
      <c r="AU591" s="30"/>
      <c r="AV591" s="30"/>
      <c r="AW591" s="30"/>
      <c r="AX591" s="30"/>
      <c r="AY591" s="30"/>
      <c r="AZ591" s="30"/>
      <c r="BA591" s="30"/>
      <c r="BB591" s="30"/>
      <c r="BC591" s="30"/>
      <c r="BD591" s="11"/>
      <c r="BE591" s="11"/>
      <c r="BF591" s="11"/>
      <c r="BG591" s="11"/>
      <c r="BH591" s="11"/>
      <c r="BI591" s="11"/>
      <c r="BJ591" s="11"/>
      <c r="BK591" s="11"/>
      <c r="BL591" s="11"/>
      <c r="BM591" s="11"/>
      <c r="BN591" s="11"/>
      <c r="BO591" s="11"/>
      <c r="BP591" s="11"/>
      <c r="BQ591" s="11"/>
      <c r="BR591" s="11"/>
      <c r="BS591" s="11"/>
      <c r="BT591" s="11"/>
    </row>
    <row r="592" spans="38:72" ht="18" customHeight="1">
      <c r="AL592" s="30"/>
      <c r="AM592" s="30"/>
      <c r="AN592" s="30"/>
      <c r="AO592" s="30"/>
      <c r="AP592" s="30"/>
      <c r="AQ592" s="30"/>
      <c r="AR592" s="30"/>
      <c r="AS592" s="30"/>
      <c r="AT592" s="30"/>
      <c r="AU592" s="30"/>
      <c r="AV592" s="30"/>
      <c r="AW592" s="30"/>
      <c r="AX592" s="30"/>
      <c r="AY592" s="30"/>
      <c r="AZ592" s="30"/>
      <c r="BA592" s="30"/>
      <c r="BB592" s="30"/>
      <c r="BC592" s="30"/>
      <c r="BD592" s="11"/>
      <c r="BE592" s="11"/>
      <c r="BF592" s="11"/>
      <c r="BG592" s="11"/>
      <c r="BH592" s="11"/>
      <c r="BI592" s="11"/>
      <c r="BJ592" s="11"/>
      <c r="BK592" s="11"/>
      <c r="BL592" s="11"/>
      <c r="BM592" s="11"/>
      <c r="BN592" s="11"/>
      <c r="BO592" s="11"/>
      <c r="BP592" s="11"/>
      <c r="BQ592" s="11"/>
      <c r="BR592" s="11"/>
      <c r="BS592" s="11"/>
      <c r="BT592" s="11"/>
    </row>
    <row r="593" spans="38:72" ht="18" customHeight="1">
      <c r="AL593" s="30"/>
      <c r="AM593" s="30"/>
      <c r="AN593" s="30"/>
      <c r="AO593" s="30"/>
      <c r="AP593" s="30"/>
      <c r="AQ593" s="30"/>
      <c r="AR593" s="30"/>
      <c r="AS593" s="30"/>
      <c r="AT593" s="30"/>
      <c r="AU593" s="30"/>
      <c r="AV593" s="30"/>
      <c r="AW593" s="30"/>
      <c r="AX593" s="30"/>
      <c r="AY593" s="30"/>
      <c r="AZ593" s="30"/>
      <c r="BA593" s="30"/>
      <c r="BB593" s="30"/>
      <c r="BC593" s="30"/>
      <c r="BD593" s="11"/>
      <c r="BE593" s="11"/>
      <c r="BF593" s="11"/>
      <c r="BG593" s="11"/>
      <c r="BH593" s="11"/>
      <c r="BI593" s="11"/>
      <c r="BJ593" s="11"/>
      <c r="BK593" s="11"/>
      <c r="BL593" s="11"/>
      <c r="BM593" s="11"/>
      <c r="BN593" s="11"/>
      <c r="BO593" s="11"/>
      <c r="BP593" s="11"/>
      <c r="BQ593" s="11"/>
      <c r="BR593" s="11"/>
      <c r="BS593" s="11"/>
      <c r="BT593" s="11"/>
    </row>
    <row r="594" spans="38:72" ht="18" customHeight="1">
      <c r="AL594" s="30"/>
      <c r="AM594" s="30"/>
      <c r="AN594" s="30"/>
      <c r="AO594" s="30"/>
      <c r="AP594" s="30"/>
      <c r="AQ594" s="30"/>
      <c r="AR594" s="30"/>
      <c r="AS594" s="30"/>
      <c r="AT594" s="30"/>
      <c r="AU594" s="30"/>
      <c r="AV594" s="30"/>
      <c r="AW594" s="30"/>
      <c r="AX594" s="30"/>
      <c r="AY594" s="30"/>
      <c r="AZ594" s="30"/>
      <c r="BA594" s="30"/>
      <c r="BB594" s="30"/>
      <c r="BC594" s="30"/>
      <c r="BD594" s="11"/>
      <c r="BE594" s="11"/>
      <c r="BF594" s="11"/>
      <c r="BG594" s="11"/>
      <c r="BH594" s="11"/>
      <c r="BI594" s="11"/>
      <c r="BJ594" s="11"/>
      <c r="BK594" s="11"/>
      <c r="BL594" s="11"/>
      <c r="BM594" s="11"/>
      <c r="BN594" s="11"/>
      <c r="BO594" s="11"/>
      <c r="BP594" s="11"/>
      <c r="BQ594" s="11"/>
      <c r="BR594" s="11"/>
      <c r="BS594" s="11"/>
      <c r="BT594" s="11"/>
    </row>
    <row r="595" spans="38:72" ht="18" customHeight="1">
      <c r="AL595" s="30"/>
      <c r="AM595" s="30"/>
      <c r="AN595" s="30"/>
      <c r="AO595" s="30"/>
      <c r="AP595" s="30"/>
      <c r="AQ595" s="30"/>
      <c r="AR595" s="30"/>
      <c r="AS595" s="30"/>
      <c r="AT595" s="30"/>
      <c r="AU595" s="30"/>
      <c r="AV595" s="30"/>
      <c r="AW595" s="30"/>
      <c r="AX595" s="30"/>
      <c r="AY595" s="30"/>
      <c r="AZ595" s="30"/>
      <c r="BA595" s="30"/>
      <c r="BB595" s="30"/>
      <c r="BC595" s="30"/>
      <c r="BD595" s="11"/>
      <c r="BE595" s="11"/>
      <c r="BF595" s="11"/>
      <c r="BG595" s="11"/>
      <c r="BH595" s="11"/>
      <c r="BI595" s="11"/>
      <c r="BJ595" s="11"/>
      <c r="BK595" s="11"/>
      <c r="BL595" s="11"/>
      <c r="BM595" s="11"/>
      <c r="BN595" s="11"/>
      <c r="BO595" s="11"/>
      <c r="BP595" s="11"/>
      <c r="BQ595" s="11"/>
      <c r="BR595" s="11"/>
      <c r="BS595" s="11"/>
      <c r="BT595" s="11"/>
    </row>
    <row r="596" spans="38:72" ht="18" customHeight="1">
      <c r="AL596" s="30"/>
      <c r="AM596" s="30"/>
      <c r="AN596" s="30"/>
      <c r="AO596" s="30"/>
      <c r="AP596" s="30"/>
      <c r="AQ596" s="30"/>
      <c r="AR596" s="30"/>
      <c r="AS596" s="30"/>
      <c r="AT596" s="30"/>
      <c r="AU596" s="30"/>
      <c r="AV596" s="30"/>
      <c r="AW596" s="30"/>
      <c r="AX596" s="30"/>
      <c r="AY596" s="30"/>
      <c r="AZ596" s="30"/>
      <c r="BA596" s="30"/>
      <c r="BB596" s="30"/>
      <c r="BC596" s="30"/>
      <c r="BD596" s="11"/>
      <c r="BE596" s="11"/>
      <c r="BF596" s="11"/>
      <c r="BG596" s="11"/>
      <c r="BH596" s="11"/>
      <c r="BI596" s="11"/>
      <c r="BJ596" s="11"/>
      <c r="BK596" s="11"/>
      <c r="BL596" s="11"/>
      <c r="BM596" s="11"/>
      <c r="BN596" s="11"/>
      <c r="BO596" s="11"/>
      <c r="BP596" s="11"/>
      <c r="BQ596" s="11"/>
      <c r="BR596" s="11"/>
      <c r="BS596" s="11"/>
      <c r="BT596" s="11"/>
    </row>
    <row r="597" spans="38:72" ht="18" customHeight="1">
      <c r="AL597" s="30"/>
      <c r="AM597" s="30"/>
      <c r="AN597" s="30"/>
      <c r="AO597" s="30"/>
      <c r="AP597" s="30"/>
      <c r="AQ597" s="30"/>
      <c r="AR597" s="30"/>
      <c r="AS597" s="30"/>
      <c r="AT597" s="30"/>
      <c r="AU597" s="30"/>
      <c r="AV597" s="30"/>
      <c r="AW597" s="30"/>
      <c r="AX597" s="30"/>
      <c r="AY597" s="30"/>
      <c r="AZ597" s="30"/>
      <c r="BA597" s="30"/>
      <c r="BB597" s="30"/>
      <c r="BC597" s="30"/>
      <c r="BD597" s="11"/>
      <c r="BE597" s="11"/>
      <c r="BF597" s="11"/>
      <c r="BG597" s="11"/>
      <c r="BH597" s="11"/>
      <c r="BI597" s="11"/>
      <c r="BJ597" s="11"/>
      <c r="BK597" s="11"/>
      <c r="BL597" s="11"/>
      <c r="BM597" s="11"/>
      <c r="BN597" s="11"/>
      <c r="BO597" s="11"/>
      <c r="BP597" s="11"/>
      <c r="BQ597" s="11"/>
      <c r="BR597" s="11"/>
      <c r="BS597" s="11"/>
      <c r="BT597" s="11"/>
    </row>
    <row r="598" spans="38:72" ht="18" customHeight="1">
      <c r="AL598" s="30"/>
      <c r="AM598" s="30"/>
      <c r="AN598" s="30"/>
      <c r="AO598" s="30"/>
      <c r="AP598" s="30"/>
      <c r="AQ598" s="30"/>
      <c r="AR598" s="30"/>
      <c r="AS598" s="30"/>
      <c r="AT598" s="30"/>
      <c r="AU598" s="30"/>
      <c r="AV598" s="30"/>
      <c r="AW598" s="30"/>
      <c r="AX598" s="30"/>
      <c r="AY598" s="30"/>
      <c r="AZ598" s="30"/>
      <c r="BA598" s="30"/>
      <c r="BB598" s="30"/>
      <c r="BC598" s="30"/>
      <c r="BD598" s="11"/>
      <c r="BE598" s="11"/>
      <c r="BF598" s="11"/>
      <c r="BG598" s="11"/>
      <c r="BH598" s="11"/>
      <c r="BI598" s="11"/>
      <c r="BJ598" s="11"/>
      <c r="BK598" s="11"/>
      <c r="BL598" s="11"/>
      <c r="BM598" s="11"/>
      <c r="BN598" s="11"/>
      <c r="BO598" s="11"/>
      <c r="BP598" s="11"/>
      <c r="BQ598" s="11"/>
      <c r="BR598" s="11"/>
      <c r="BS598" s="11"/>
      <c r="BT598" s="11"/>
    </row>
    <row r="599" spans="38:72" ht="18" customHeight="1">
      <c r="AL599" s="30"/>
      <c r="AM599" s="30"/>
      <c r="AN599" s="30"/>
      <c r="AO599" s="30"/>
      <c r="AP599" s="30"/>
      <c r="AQ599" s="30"/>
      <c r="AR599" s="30"/>
      <c r="AS599" s="30"/>
      <c r="AT599" s="30"/>
      <c r="AU599" s="30"/>
      <c r="AV599" s="30"/>
      <c r="AW599" s="30"/>
      <c r="AX599" s="30"/>
      <c r="AY599" s="30"/>
      <c r="AZ599" s="30"/>
      <c r="BA599" s="30"/>
      <c r="BB599" s="30"/>
      <c r="BC599" s="30"/>
      <c r="BD599" s="11"/>
      <c r="BE599" s="11"/>
      <c r="BF599" s="11"/>
      <c r="BG599" s="11"/>
      <c r="BH599" s="11"/>
      <c r="BI599" s="11"/>
      <c r="BJ599" s="11"/>
      <c r="BK599" s="11"/>
      <c r="BL599" s="11"/>
      <c r="BM599" s="11"/>
      <c r="BN599" s="11"/>
      <c r="BO599" s="11"/>
      <c r="BP599" s="11"/>
      <c r="BQ599" s="11"/>
      <c r="BR599" s="11"/>
      <c r="BS599" s="11"/>
      <c r="BT599" s="11"/>
    </row>
    <row r="600" spans="38:72" ht="18" customHeight="1">
      <c r="AL600" s="30"/>
      <c r="AM600" s="30"/>
      <c r="AN600" s="30"/>
      <c r="AO600" s="30"/>
      <c r="AP600" s="30"/>
      <c r="AQ600" s="30"/>
      <c r="AR600" s="30"/>
      <c r="AS600" s="30"/>
      <c r="AT600" s="30"/>
      <c r="AU600" s="30"/>
      <c r="AV600" s="30"/>
      <c r="AW600" s="30"/>
      <c r="AX600" s="30"/>
      <c r="AY600" s="30"/>
      <c r="AZ600" s="30"/>
      <c r="BA600" s="30"/>
      <c r="BB600" s="30"/>
      <c r="BC600" s="30"/>
      <c r="BD600" s="11"/>
      <c r="BE600" s="11"/>
      <c r="BF600" s="11"/>
      <c r="BG600" s="11"/>
      <c r="BH600" s="11"/>
      <c r="BI600" s="11"/>
      <c r="BJ600" s="11"/>
      <c r="BK600" s="11"/>
      <c r="BL600" s="11"/>
      <c r="BM600" s="11"/>
      <c r="BN600" s="11"/>
      <c r="BO600" s="11"/>
      <c r="BP600" s="11"/>
      <c r="BQ600" s="11"/>
      <c r="BR600" s="11"/>
      <c r="BS600" s="11"/>
      <c r="BT600" s="11"/>
    </row>
    <row r="601" spans="38:72" ht="18" customHeight="1">
      <c r="AL601" s="30"/>
      <c r="AM601" s="30"/>
      <c r="AN601" s="30"/>
      <c r="AO601" s="30"/>
      <c r="AP601" s="30"/>
      <c r="AQ601" s="30"/>
      <c r="AR601" s="30"/>
      <c r="AS601" s="30"/>
      <c r="AT601" s="30"/>
      <c r="AU601" s="30"/>
      <c r="AV601" s="30"/>
      <c r="AW601" s="30"/>
      <c r="AX601" s="30"/>
      <c r="AY601" s="30"/>
      <c r="AZ601" s="30"/>
      <c r="BA601" s="30"/>
      <c r="BB601" s="30"/>
      <c r="BC601" s="30"/>
      <c r="BD601" s="11"/>
      <c r="BE601" s="11"/>
      <c r="BF601" s="11"/>
      <c r="BG601" s="11"/>
      <c r="BH601" s="11"/>
      <c r="BI601" s="11"/>
      <c r="BJ601" s="11"/>
      <c r="BK601" s="11"/>
      <c r="BL601" s="11"/>
      <c r="BM601" s="11"/>
      <c r="BN601" s="11"/>
      <c r="BO601" s="11"/>
      <c r="BP601" s="11"/>
      <c r="BQ601" s="11"/>
      <c r="BR601" s="11"/>
      <c r="BS601" s="11"/>
      <c r="BT601" s="11"/>
    </row>
    <row r="602" spans="38:72" ht="18" customHeight="1">
      <c r="AL602" s="30"/>
      <c r="AM602" s="30"/>
      <c r="AN602" s="30"/>
      <c r="AO602" s="30"/>
      <c r="AP602" s="30"/>
      <c r="AQ602" s="30"/>
      <c r="AR602" s="30"/>
      <c r="AS602" s="30"/>
      <c r="AT602" s="30"/>
      <c r="AU602" s="30"/>
      <c r="AV602" s="30"/>
      <c r="AW602" s="30"/>
      <c r="AX602" s="30"/>
      <c r="AY602" s="30"/>
      <c r="AZ602" s="30"/>
      <c r="BA602" s="30"/>
      <c r="BB602" s="30"/>
      <c r="BC602" s="30"/>
      <c r="BD602" s="11"/>
      <c r="BE602" s="11"/>
      <c r="BF602" s="11"/>
      <c r="BG602" s="11"/>
      <c r="BH602" s="11"/>
      <c r="BI602" s="11"/>
      <c r="BJ602" s="11"/>
      <c r="BK602" s="11"/>
      <c r="BL602" s="11"/>
      <c r="BM602" s="11"/>
      <c r="BN602" s="11"/>
      <c r="BO602" s="11"/>
      <c r="BP602" s="11"/>
      <c r="BQ602" s="11"/>
      <c r="BR602" s="11"/>
      <c r="BS602" s="11"/>
      <c r="BT602" s="11"/>
    </row>
    <row r="603" spans="38:72" ht="18" customHeight="1">
      <c r="AL603" s="30"/>
      <c r="AM603" s="30"/>
      <c r="AN603" s="30"/>
      <c r="AO603" s="30"/>
      <c r="AP603" s="30"/>
      <c r="AQ603" s="30"/>
      <c r="AR603" s="30"/>
      <c r="AS603" s="30"/>
      <c r="AT603" s="30"/>
      <c r="AU603" s="30"/>
      <c r="AV603" s="30"/>
      <c r="AW603" s="30"/>
      <c r="AX603" s="30"/>
      <c r="AY603" s="30"/>
      <c r="AZ603" s="30"/>
      <c r="BA603" s="30"/>
      <c r="BB603" s="30"/>
      <c r="BC603" s="30"/>
      <c r="BD603" s="11"/>
      <c r="BE603" s="11"/>
      <c r="BF603" s="11"/>
      <c r="BG603" s="11"/>
      <c r="BH603" s="11"/>
      <c r="BI603" s="11"/>
      <c r="BJ603" s="11"/>
      <c r="BK603" s="11"/>
      <c r="BL603" s="11"/>
      <c r="BM603" s="11"/>
      <c r="BN603" s="11"/>
      <c r="BO603" s="11"/>
      <c r="BP603" s="11"/>
      <c r="BQ603" s="11"/>
      <c r="BR603" s="11"/>
      <c r="BS603" s="11"/>
      <c r="BT603" s="11"/>
    </row>
    <row r="604" spans="38:72" ht="18" customHeight="1">
      <c r="AL604" s="30"/>
      <c r="AM604" s="30"/>
      <c r="AN604" s="30"/>
      <c r="AO604" s="30"/>
      <c r="AP604" s="30"/>
      <c r="AQ604" s="30"/>
      <c r="AR604" s="30"/>
      <c r="AS604" s="30"/>
      <c r="AT604" s="30"/>
      <c r="AU604" s="30"/>
      <c r="AV604" s="30"/>
      <c r="AW604" s="30"/>
      <c r="AX604" s="30"/>
      <c r="AY604" s="30"/>
      <c r="AZ604" s="30"/>
      <c r="BA604" s="30"/>
      <c r="BB604" s="30"/>
      <c r="BC604" s="30"/>
      <c r="BD604" s="11"/>
      <c r="BE604" s="11"/>
      <c r="BF604" s="11"/>
      <c r="BG604" s="11"/>
      <c r="BH604" s="11"/>
      <c r="BI604" s="11"/>
      <c r="BJ604" s="11"/>
      <c r="BK604" s="11"/>
      <c r="BL604" s="11"/>
      <c r="BM604" s="11"/>
      <c r="BN604" s="11"/>
      <c r="BO604" s="11"/>
      <c r="BP604" s="11"/>
      <c r="BQ604" s="11"/>
      <c r="BR604" s="11"/>
      <c r="BS604" s="11"/>
      <c r="BT604" s="11"/>
    </row>
    <row r="605" spans="38:72" ht="18" customHeight="1">
      <c r="AL605" s="30"/>
      <c r="AM605" s="30"/>
      <c r="AN605" s="30"/>
      <c r="AO605" s="30"/>
      <c r="AP605" s="30"/>
      <c r="AQ605" s="30"/>
      <c r="AR605" s="30"/>
      <c r="AS605" s="30"/>
      <c r="AT605" s="30"/>
      <c r="AU605" s="30"/>
      <c r="AV605" s="30"/>
      <c r="AW605" s="30"/>
      <c r="AX605" s="30"/>
      <c r="AY605" s="30"/>
      <c r="AZ605" s="30"/>
      <c r="BA605" s="30"/>
      <c r="BB605" s="30"/>
      <c r="BC605" s="30"/>
      <c r="BD605" s="11"/>
      <c r="BE605" s="11"/>
      <c r="BF605" s="11"/>
      <c r="BG605" s="11"/>
      <c r="BH605" s="11"/>
      <c r="BI605" s="11"/>
      <c r="BJ605" s="11"/>
      <c r="BK605" s="11"/>
      <c r="BL605" s="11"/>
      <c r="BM605" s="11"/>
      <c r="BN605" s="11"/>
      <c r="BO605" s="11"/>
      <c r="BP605" s="11"/>
      <c r="BQ605" s="11"/>
      <c r="BR605" s="11"/>
      <c r="BS605" s="11"/>
      <c r="BT605" s="11"/>
    </row>
    <row r="606" spans="38:72" ht="18" customHeight="1">
      <c r="AL606" s="30"/>
      <c r="AM606" s="30"/>
      <c r="AN606" s="30"/>
      <c r="AO606" s="30"/>
      <c r="AP606" s="30"/>
      <c r="AQ606" s="30"/>
      <c r="AR606" s="30"/>
      <c r="AS606" s="30"/>
      <c r="AT606" s="30"/>
      <c r="AU606" s="30"/>
      <c r="AV606" s="30"/>
      <c r="AW606" s="30"/>
      <c r="AX606" s="30"/>
      <c r="AY606" s="30"/>
      <c r="AZ606" s="30"/>
      <c r="BA606" s="30"/>
      <c r="BB606" s="30"/>
      <c r="BC606" s="30"/>
      <c r="BD606" s="11"/>
      <c r="BE606" s="11"/>
      <c r="BF606" s="11"/>
      <c r="BG606" s="11"/>
      <c r="BH606" s="11"/>
      <c r="BI606" s="11"/>
      <c r="BJ606" s="11"/>
      <c r="BK606" s="11"/>
      <c r="BL606" s="11"/>
      <c r="BM606" s="11"/>
      <c r="BN606" s="11"/>
      <c r="BO606" s="11"/>
      <c r="BP606" s="11"/>
      <c r="BQ606" s="11"/>
      <c r="BR606" s="11"/>
      <c r="BS606" s="11"/>
      <c r="BT606" s="11"/>
    </row>
    <row r="607" spans="38:72" ht="18" customHeight="1">
      <c r="AL607" s="30"/>
      <c r="AM607" s="30"/>
      <c r="AN607" s="30"/>
      <c r="AO607" s="30"/>
      <c r="AP607" s="30"/>
      <c r="AQ607" s="30"/>
      <c r="AR607" s="30"/>
      <c r="AS607" s="30"/>
      <c r="AT607" s="30"/>
      <c r="AU607" s="30"/>
      <c r="AV607" s="30"/>
      <c r="AW607" s="30"/>
      <c r="AX607" s="30"/>
      <c r="AY607" s="30"/>
      <c r="AZ607" s="30"/>
      <c r="BA607" s="30"/>
      <c r="BB607" s="30"/>
      <c r="BC607" s="30"/>
      <c r="BD607" s="11"/>
      <c r="BE607" s="11"/>
      <c r="BF607" s="11"/>
      <c r="BG607" s="11"/>
      <c r="BH607" s="11"/>
      <c r="BI607" s="11"/>
      <c r="BJ607" s="11"/>
      <c r="BK607" s="11"/>
      <c r="BL607" s="11"/>
      <c r="BM607" s="11"/>
      <c r="BN607" s="11"/>
      <c r="BO607" s="11"/>
      <c r="BP607" s="11"/>
      <c r="BQ607" s="11"/>
      <c r="BR607" s="11"/>
      <c r="BS607" s="11"/>
      <c r="BT607" s="11"/>
    </row>
    <row r="608" spans="38:72" ht="18" customHeight="1">
      <c r="AL608" s="30"/>
      <c r="AM608" s="30"/>
      <c r="AN608" s="30"/>
      <c r="AO608" s="30"/>
      <c r="AP608" s="30"/>
      <c r="AQ608" s="30"/>
      <c r="AR608" s="30"/>
      <c r="AS608" s="30"/>
      <c r="AT608" s="30"/>
      <c r="AU608" s="30"/>
      <c r="AV608" s="30"/>
      <c r="AW608" s="30"/>
      <c r="AX608" s="30"/>
      <c r="AY608" s="30"/>
      <c r="AZ608" s="30"/>
      <c r="BA608" s="30"/>
      <c r="BB608" s="30"/>
      <c r="BC608" s="30"/>
      <c r="BD608" s="11"/>
      <c r="BE608" s="11"/>
      <c r="BF608" s="11"/>
      <c r="BG608" s="11"/>
      <c r="BH608" s="11"/>
      <c r="BI608" s="11"/>
      <c r="BJ608" s="11"/>
      <c r="BK608" s="11"/>
      <c r="BL608" s="11"/>
      <c r="BM608" s="11"/>
      <c r="BN608" s="11"/>
      <c r="BO608" s="11"/>
      <c r="BP608" s="11"/>
      <c r="BQ608" s="11"/>
      <c r="BR608" s="11"/>
      <c r="BS608" s="11"/>
      <c r="BT608" s="11"/>
    </row>
    <row r="609" spans="38:72" ht="18" customHeight="1">
      <c r="AL609" s="30"/>
      <c r="AM609" s="30"/>
      <c r="AN609" s="30"/>
      <c r="AO609" s="30"/>
      <c r="AP609" s="30"/>
      <c r="AQ609" s="30"/>
      <c r="AR609" s="30"/>
      <c r="AS609" s="30"/>
      <c r="AT609" s="30"/>
      <c r="AU609" s="30"/>
      <c r="AV609" s="30"/>
      <c r="AW609" s="30"/>
      <c r="AX609" s="30"/>
      <c r="AY609" s="30"/>
      <c r="AZ609" s="30"/>
      <c r="BA609" s="30"/>
      <c r="BB609" s="30"/>
      <c r="BC609" s="30"/>
      <c r="BD609" s="11"/>
      <c r="BE609" s="11"/>
      <c r="BF609" s="11"/>
      <c r="BG609" s="11"/>
      <c r="BH609" s="11"/>
      <c r="BI609" s="11"/>
      <c r="BJ609" s="11"/>
      <c r="BK609" s="11"/>
      <c r="BL609" s="11"/>
      <c r="BM609" s="11"/>
      <c r="BN609" s="11"/>
      <c r="BO609" s="11"/>
      <c r="BP609" s="11"/>
      <c r="BQ609" s="11"/>
      <c r="BR609" s="11"/>
      <c r="BS609" s="11"/>
      <c r="BT609" s="11"/>
    </row>
    <row r="610" spans="38:72" ht="18" customHeight="1">
      <c r="AL610" s="30"/>
      <c r="AM610" s="30"/>
      <c r="AN610" s="30"/>
      <c r="AO610" s="30"/>
      <c r="AP610" s="30"/>
      <c r="AQ610" s="30"/>
      <c r="AR610" s="30"/>
      <c r="AS610" s="30"/>
      <c r="AT610" s="30"/>
      <c r="AU610" s="30"/>
      <c r="AV610" s="30"/>
      <c r="AW610" s="30"/>
      <c r="AX610" s="30"/>
      <c r="AY610" s="30"/>
      <c r="AZ610" s="30"/>
      <c r="BA610" s="30"/>
      <c r="BB610" s="30"/>
      <c r="BC610" s="30"/>
      <c r="BD610" s="11"/>
      <c r="BE610" s="11"/>
      <c r="BF610" s="11"/>
      <c r="BG610" s="11"/>
      <c r="BH610" s="11"/>
      <c r="BI610" s="11"/>
      <c r="BJ610" s="11"/>
      <c r="BK610" s="11"/>
      <c r="BL610" s="11"/>
      <c r="BM610" s="11"/>
      <c r="BN610" s="11"/>
      <c r="BO610" s="11"/>
      <c r="BP610" s="11"/>
      <c r="BQ610" s="11"/>
      <c r="BR610" s="11"/>
      <c r="BS610" s="11"/>
      <c r="BT610" s="11"/>
    </row>
    <row r="611" spans="38:72" ht="18" customHeight="1">
      <c r="AL611" s="30"/>
      <c r="AM611" s="30"/>
      <c r="AN611" s="30"/>
      <c r="AO611" s="30"/>
      <c r="AP611" s="30"/>
      <c r="AQ611" s="30"/>
      <c r="AR611" s="30"/>
      <c r="AS611" s="30"/>
      <c r="AT611" s="30"/>
      <c r="AU611" s="30"/>
      <c r="AV611" s="30"/>
      <c r="AW611" s="30"/>
      <c r="AX611" s="30"/>
      <c r="AY611" s="30"/>
      <c r="AZ611" s="30"/>
      <c r="BA611" s="30"/>
      <c r="BB611" s="30"/>
      <c r="BC611" s="30"/>
      <c r="BD611" s="11"/>
      <c r="BE611" s="11"/>
      <c r="BF611" s="11"/>
      <c r="BG611" s="11"/>
      <c r="BH611" s="11"/>
      <c r="BI611" s="11"/>
      <c r="BJ611" s="11"/>
      <c r="BK611" s="11"/>
      <c r="BL611" s="11"/>
      <c r="BM611" s="11"/>
      <c r="BN611" s="11"/>
      <c r="BO611" s="11"/>
      <c r="BP611" s="11"/>
      <c r="BQ611" s="11"/>
      <c r="BR611" s="11"/>
      <c r="BS611" s="11"/>
      <c r="BT611" s="11"/>
    </row>
    <row r="612" spans="38:72" ht="18" customHeight="1">
      <c r="AL612" s="30"/>
      <c r="AM612" s="30"/>
      <c r="AN612" s="30"/>
      <c r="AO612" s="30"/>
      <c r="AP612" s="30"/>
      <c r="AQ612" s="30"/>
      <c r="AR612" s="30"/>
      <c r="AS612" s="30"/>
      <c r="AT612" s="30"/>
      <c r="AU612" s="30"/>
      <c r="AV612" s="30"/>
      <c r="AW612" s="30"/>
      <c r="AX612" s="30"/>
      <c r="AY612" s="30"/>
      <c r="AZ612" s="30"/>
      <c r="BA612" s="30"/>
      <c r="BB612" s="30"/>
      <c r="BC612" s="30"/>
      <c r="BD612" s="11"/>
      <c r="BE612" s="11"/>
      <c r="BF612" s="11"/>
      <c r="BG612" s="11"/>
      <c r="BH612" s="11"/>
      <c r="BI612" s="11"/>
      <c r="BJ612" s="11"/>
      <c r="BK612" s="11"/>
      <c r="BL612" s="11"/>
      <c r="BM612" s="11"/>
      <c r="BN612" s="11"/>
      <c r="BO612" s="11"/>
      <c r="BP612" s="11"/>
      <c r="BQ612" s="11"/>
      <c r="BR612" s="11"/>
      <c r="BS612" s="11"/>
      <c r="BT612" s="11"/>
    </row>
    <row r="613" spans="38:72" ht="18" customHeight="1">
      <c r="AL613" s="30"/>
      <c r="AM613" s="30"/>
      <c r="AN613" s="30"/>
      <c r="AO613" s="30"/>
      <c r="AP613" s="30"/>
      <c r="AQ613" s="30"/>
      <c r="AR613" s="30"/>
      <c r="AS613" s="30"/>
      <c r="AT613" s="30"/>
      <c r="AU613" s="30"/>
      <c r="AV613" s="30"/>
      <c r="AW613" s="30"/>
      <c r="AX613" s="30"/>
      <c r="AY613" s="30"/>
      <c r="AZ613" s="30"/>
      <c r="BA613" s="30"/>
      <c r="BB613" s="30"/>
      <c r="BC613" s="30"/>
      <c r="BD613" s="11"/>
      <c r="BE613" s="11"/>
      <c r="BF613" s="11"/>
      <c r="BG613" s="11"/>
      <c r="BH613" s="11"/>
      <c r="BI613" s="11"/>
      <c r="BJ613" s="11"/>
      <c r="BK613" s="11"/>
      <c r="BL613" s="11"/>
      <c r="BM613" s="11"/>
      <c r="BN613" s="11"/>
      <c r="BO613" s="11"/>
      <c r="BP613" s="11"/>
      <c r="BQ613" s="11"/>
      <c r="BR613" s="11"/>
      <c r="BS613" s="11"/>
      <c r="BT613" s="11"/>
    </row>
    <row r="614" spans="38:72" ht="18" customHeight="1">
      <c r="AL614" s="30"/>
      <c r="AM614" s="30"/>
      <c r="AN614" s="30"/>
      <c r="AO614" s="30"/>
      <c r="AP614" s="30"/>
      <c r="AQ614" s="30"/>
      <c r="AR614" s="30"/>
      <c r="AS614" s="30"/>
      <c r="AT614" s="30"/>
      <c r="AU614" s="30"/>
      <c r="AV614" s="30"/>
      <c r="AW614" s="30"/>
      <c r="AX614" s="30"/>
      <c r="AY614" s="30"/>
      <c r="AZ614" s="30"/>
      <c r="BA614" s="30"/>
      <c r="BB614" s="30"/>
      <c r="BC614" s="30"/>
      <c r="BD614" s="11"/>
      <c r="BE614" s="11"/>
      <c r="BF614" s="11"/>
      <c r="BG614" s="11"/>
      <c r="BH614" s="11"/>
      <c r="BI614" s="11"/>
      <c r="BJ614" s="11"/>
      <c r="BK614" s="11"/>
      <c r="BL614" s="11"/>
      <c r="BM614" s="11"/>
      <c r="BN614" s="11"/>
      <c r="BO614" s="11"/>
      <c r="BP614" s="11"/>
      <c r="BQ614" s="11"/>
      <c r="BR614" s="11"/>
      <c r="BS614" s="11"/>
      <c r="BT614" s="11"/>
    </row>
    <row r="615" spans="38:72" ht="18" customHeight="1">
      <c r="AL615" s="30"/>
      <c r="AM615" s="30"/>
      <c r="AN615" s="30"/>
      <c r="AO615" s="30"/>
      <c r="AP615" s="30"/>
      <c r="AQ615" s="30"/>
      <c r="AR615" s="30"/>
      <c r="AS615" s="30"/>
      <c r="AT615" s="30"/>
      <c r="AU615" s="30"/>
      <c r="AV615" s="30"/>
      <c r="AW615" s="30"/>
      <c r="AX615" s="30"/>
      <c r="AY615" s="30"/>
      <c r="AZ615" s="30"/>
      <c r="BA615" s="30"/>
      <c r="BB615" s="30"/>
      <c r="BC615" s="30"/>
      <c r="BD615" s="11"/>
      <c r="BE615" s="11"/>
      <c r="BF615" s="11"/>
      <c r="BG615" s="11"/>
      <c r="BH615" s="11"/>
      <c r="BI615" s="11"/>
      <c r="BJ615" s="11"/>
      <c r="BK615" s="11"/>
      <c r="BL615" s="11"/>
      <c r="BM615" s="11"/>
      <c r="BN615" s="11"/>
      <c r="BO615" s="11"/>
      <c r="BP615" s="11"/>
      <c r="BQ615" s="11"/>
      <c r="BR615" s="11"/>
      <c r="BS615" s="11"/>
      <c r="BT615" s="11"/>
    </row>
    <row r="616" spans="38:72" ht="18" customHeight="1">
      <c r="AL616" s="30"/>
      <c r="AM616" s="30"/>
      <c r="AN616" s="30"/>
      <c r="AO616" s="30"/>
      <c r="AP616" s="30"/>
      <c r="AQ616" s="30"/>
      <c r="AR616" s="30"/>
      <c r="AS616" s="30"/>
      <c r="AT616" s="30"/>
      <c r="AU616" s="30"/>
      <c r="AV616" s="30"/>
      <c r="AW616" s="30"/>
      <c r="AX616" s="30"/>
      <c r="AY616" s="30"/>
      <c r="AZ616" s="30"/>
      <c r="BA616" s="30"/>
      <c r="BB616" s="30"/>
      <c r="BC616" s="30"/>
      <c r="BD616" s="11"/>
      <c r="BE616" s="11"/>
      <c r="BF616" s="11"/>
      <c r="BG616" s="11"/>
      <c r="BH616" s="11"/>
      <c r="BI616" s="11"/>
      <c r="BJ616" s="11"/>
      <c r="BK616" s="11"/>
      <c r="BL616" s="11"/>
      <c r="BM616" s="11"/>
      <c r="BN616" s="11"/>
      <c r="BO616" s="11"/>
      <c r="BP616" s="11"/>
      <c r="BQ616" s="11"/>
      <c r="BR616" s="11"/>
      <c r="BS616" s="11"/>
      <c r="BT616" s="11"/>
    </row>
    <row r="617" spans="38:72" ht="18" customHeight="1">
      <c r="AL617" s="30"/>
      <c r="AM617" s="30"/>
      <c r="AN617" s="30"/>
      <c r="AO617" s="30"/>
      <c r="AP617" s="30"/>
      <c r="AQ617" s="30"/>
      <c r="AR617" s="30"/>
      <c r="AS617" s="30"/>
      <c r="AT617" s="30"/>
      <c r="AU617" s="30"/>
      <c r="AV617" s="30"/>
      <c r="AW617" s="30"/>
      <c r="AX617" s="30"/>
      <c r="AY617" s="30"/>
      <c r="AZ617" s="30"/>
      <c r="BA617" s="30"/>
      <c r="BB617" s="30"/>
      <c r="BC617" s="30"/>
      <c r="BD617" s="11"/>
      <c r="BE617" s="11"/>
      <c r="BF617" s="11"/>
      <c r="BG617" s="11"/>
      <c r="BH617" s="11"/>
      <c r="BI617" s="11"/>
      <c r="BJ617" s="11"/>
      <c r="BK617" s="11"/>
      <c r="BL617" s="11"/>
      <c r="BM617" s="11"/>
      <c r="BN617" s="11"/>
      <c r="BO617" s="11"/>
      <c r="BP617" s="11"/>
      <c r="BQ617" s="11"/>
      <c r="BR617" s="11"/>
      <c r="BS617" s="11"/>
      <c r="BT617" s="11"/>
    </row>
    <row r="618" spans="38:72" ht="18" customHeight="1">
      <c r="AL618" s="30"/>
      <c r="AM618" s="30"/>
      <c r="AN618" s="30"/>
      <c r="AO618" s="30"/>
      <c r="AP618" s="30"/>
      <c r="AQ618" s="30"/>
      <c r="AR618" s="30"/>
      <c r="AS618" s="30"/>
      <c r="AT618" s="30"/>
      <c r="AU618" s="30"/>
      <c r="AV618" s="30"/>
      <c r="AW618" s="30"/>
      <c r="AX618" s="30"/>
      <c r="AY618" s="30"/>
      <c r="AZ618" s="30"/>
      <c r="BA618" s="30"/>
      <c r="BB618" s="30"/>
      <c r="BC618" s="30"/>
      <c r="BD618" s="11"/>
      <c r="BE618" s="11"/>
      <c r="BF618" s="11"/>
      <c r="BG618" s="11"/>
      <c r="BH618" s="11"/>
      <c r="BI618" s="11"/>
      <c r="BJ618" s="11"/>
      <c r="BK618" s="11"/>
      <c r="BL618" s="11"/>
      <c r="BM618" s="11"/>
      <c r="BN618" s="11"/>
      <c r="BO618" s="11"/>
      <c r="BP618" s="11"/>
      <c r="BQ618" s="11"/>
      <c r="BR618" s="11"/>
      <c r="BS618" s="11"/>
      <c r="BT618" s="11"/>
    </row>
  </sheetData>
  <mergeCells count="1728">
    <mergeCell ref="BG210:BH210"/>
    <mergeCell ref="BI210:BJ210"/>
    <mergeCell ref="BK210:BO210"/>
    <mergeCell ref="BP210:BT210"/>
    <mergeCell ref="BG209:BH209"/>
    <mergeCell ref="BI209:BJ209"/>
    <mergeCell ref="BK209:BO209"/>
    <mergeCell ref="BP209:BT209"/>
    <mergeCell ref="AS210:AT210"/>
    <mergeCell ref="AU210:AW210"/>
    <mergeCell ref="AX210:AY210"/>
    <mergeCell ref="AZ210:BB210"/>
    <mergeCell ref="BC210:BD210"/>
    <mergeCell ref="BE210:BF210"/>
    <mergeCell ref="BG208:BH208"/>
    <mergeCell ref="BI208:BJ208"/>
    <mergeCell ref="BK208:BO208"/>
    <mergeCell ref="BP208:BT208"/>
    <mergeCell ref="AS209:AT209"/>
    <mergeCell ref="AU209:AW209"/>
    <mergeCell ref="AX209:AY209"/>
    <mergeCell ref="AZ209:BB209"/>
    <mergeCell ref="BC209:BD209"/>
    <mergeCell ref="BE209:BF209"/>
    <mergeCell ref="BG207:BH207"/>
    <mergeCell ref="BI207:BJ207"/>
    <mergeCell ref="BK207:BO207"/>
    <mergeCell ref="BP207:BT207"/>
    <mergeCell ref="AS208:AT208"/>
    <mergeCell ref="AU208:AW208"/>
    <mergeCell ref="AX208:AY208"/>
    <mergeCell ref="AZ208:BB208"/>
    <mergeCell ref="BC208:BD208"/>
    <mergeCell ref="BE208:BF208"/>
    <mergeCell ref="BG206:BH206"/>
    <mergeCell ref="BI206:BJ206"/>
    <mergeCell ref="BK206:BO206"/>
    <mergeCell ref="BP206:BT206"/>
    <mergeCell ref="AS207:AT207"/>
    <mergeCell ref="AU207:AW207"/>
    <mergeCell ref="AX207:AY207"/>
    <mergeCell ref="AZ207:BB207"/>
    <mergeCell ref="BC207:BD207"/>
    <mergeCell ref="BE207:BF207"/>
    <mergeCell ref="BG205:BH205"/>
    <mergeCell ref="BI205:BJ205"/>
    <mergeCell ref="BK205:BO205"/>
    <mergeCell ref="BP205:BT205"/>
    <mergeCell ref="AS206:AT206"/>
    <mergeCell ref="AU206:AW206"/>
    <mergeCell ref="AX206:AY206"/>
    <mergeCell ref="AZ206:BB206"/>
    <mergeCell ref="BC206:BD206"/>
    <mergeCell ref="BE206:BF206"/>
    <mergeCell ref="AS203:AT203"/>
    <mergeCell ref="AU203:BT203"/>
    <mergeCell ref="AS204:AT204"/>
    <mergeCell ref="AU204:BT204"/>
    <mergeCell ref="AS205:AT205"/>
    <mergeCell ref="AU205:AW205"/>
    <mergeCell ref="AX205:AY205"/>
    <mergeCell ref="AZ205:BB205"/>
    <mergeCell ref="BC205:BD205"/>
    <mergeCell ref="BE205:BF205"/>
    <mergeCell ref="BK201:BT201"/>
    <mergeCell ref="AS202:AT202"/>
    <mergeCell ref="AU202:AW202"/>
    <mergeCell ref="AX202:AY202"/>
    <mergeCell ref="AZ202:BB202"/>
    <mergeCell ref="BC202:BD202"/>
    <mergeCell ref="BE202:BF202"/>
    <mergeCell ref="BG202:BH202"/>
    <mergeCell ref="BI202:BJ202"/>
    <mergeCell ref="BK202:BT202"/>
    <mergeCell ref="BI200:BJ200"/>
    <mergeCell ref="BK200:BT200"/>
    <mergeCell ref="AS201:AT201"/>
    <mergeCell ref="AU201:AW201"/>
    <mergeCell ref="AX201:AY201"/>
    <mergeCell ref="AZ201:BB201"/>
    <mergeCell ref="BC201:BD201"/>
    <mergeCell ref="BE201:BF201"/>
    <mergeCell ref="BG201:BH201"/>
    <mergeCell ref="BI201:BJ201"/>
    <mergeCell ref="BG199:BH199"/>
    <mergeCell ref="BI199:BJ199"/>
    <mergeCell ref="BK199:BT199"/>
    <mergeCell ref="AS200:AT200"/>
    <mergeCell ref="AU200:AW200"/>
    <mergeCell ref="AX200:AY200"/>
    <mergeCell ref="AZ200:BB200"/>
    <mergeCell ref="BC200:BD200"/>
    <mergeCell ref="BE200:BF200"/>
    <mergeCell ref="BG200:BH200"/>
    <mergeCell ref="BG198:BH198"/>
    <mergeCell ref="BI198:BJ198"/>
    <mergeCell ref="BK198:BO198"/>
    <mergeCell ref="BP198:BT198"/>
    <mergeCell ref="AS199:AT199"/>
    <mergeCell ref="AU199:AW199"/>
    <mergeCell ref="AX199:AY199"/>
    <mergeCell ref="AZ199:BB199"/>
    <mergeCell ref="BC199:BD199"/>
    <mergeCell ref="BE199:BF199"/>
    <mergeCell ref="AS198:AT198"/>
    <mergeCell ref="AU198:AW198"/>
    <mergeCell ref="AX198:AY198"/>
    <mergeCell ref="AZ198:BB198"/>
    <mergeCell ref="BC198:BD198"/>
    <mergeCell ref="BE198:BF198"/>
    <mergeCell ref="BE196:BF196"/>
    <mergeCell ref="BG196:BH196"/>
    <mergeCell ref="BI196:BJ196"/>
    <mergeCell ref="BK196:BT196"/>
    <mergeCell ref="AS197:AT197"/>
    <mergeCell ref="AU197:BT197"/>
    <mergeCell ref="BE195:BF195"/>
    <mergeCell ref="BG195:BH195"/>
    <mergeCell ref="BI195:BJ195"/>
    <mergeCell ref="BK195:BO195"/>
    <mergeCell ref="BP195:BT195"/>
    <mergeCell ref="AS196:AT196"/>
    <mergeCell ref="AU196:AW196"/>
    <mergeCell ref="AX196:AY196"/>
    <mergeCell ref="AZ196:BB196"/>
    <mergeCell ref="BC196:BD196"/>
    <mergeCell ref="BE194:BF194"/>
    <mergeCell ref="BG194:BH194"/>
    <mergeCell ref="BI194:BJ194"/>
    <mergeCell ref="BK194:BO194"/>
    <mergeCell ref="BP194:BT194"/>
    <mergeCell ref="AS195:AT195"/>
    <mergeCell ref="AU195:AW195"/>
    <mergeCell ref="AX195:AY195"/>
    <mergeCell ref="AZ195:BB195"/>
    <mergeCell ref="BC195:BD195"/>
    <mergeCell ref="BE193:BF193"/>
    <mergeCell ref="BG193:BH193"/>
    <mergeCell ref="BI193:BJ193"/>
    <mergeCell ref="BK193:BO193"/>
    <mergeCell ref="BP193:BT193"/>
    <mergeCell ref="AS194:AT194"/>
    <mergeCell ref="AU194:AW194"/>
    <mergeCell ref="AX194:AY194"/>
    <mergeCell ref="AZ194:BB194"/>
    <mergeCell ref="BC194:BD194"/>
    <mergeCell ref="BE192:BF192"/>
    <mergeCell ref="BG192:BH192"/>
    <mergeCell ref="BI192:BJ192"/>
    <mergeCell ref="BK192:BO192"/>
    <mergeCell ref="BP192:BT192"/>
    <mergeCell ref="AS193:AT193"/>
    <mergeCell ref="AU193:AW193"/>
    <mergeCell ref="AX193:AY193"/>
    <mergeCell ref="AZ193:BB193"/>
    <mergeCell ref="BC193:BD193"/>
    <mergeCell ref="BI190:BJ190"/>
    <mergeCell ref="BK190:BO190"/>
    <mergeCell ref="BP190:BT190"/>
    <mergeCell ref="AS191:AT191"/>
    <mergeCell ref="AU191:BT191"/>
    <mergeCell ref="AS192:AT192"/>
    <mergeCell ref="AU192:AW192"/>
    <mergeCell ref="AX192:AY192"/>
    <mergeCell ref="AZ192:BB192"/>
    <mergeCell ref="BC192:BD192"/>
    <mergeCell ref="BG189:BH189"/>
    <mergeCell ref="BI189:BJ189"/>
    <mergeCell ref="BK189:BT189"/>
    <mergeCell ref="AS190:AT190"/>
    <mergeCell ref="AU190:AW190"/>
    <mergeCell ref="AX190:AY190"/>
    <mergeCell ref="AZ190:BB190"/>
    <mergeCell ref="BC190:BD190"/>
    <mergeCell ref="BE190:BF190"/>
    <mergeCell ref="BG190:BH190"/>
    <mergeCell ref="BE188:BF188"/>
    <mergeCell ref="BG188:BH188"/>
    <mergeCell ref="BI188:BJ188"/>
    <mergeCell ref="BK188:BT188"/>
    <mergeCell ref="AS189:AT189"/>
    <mergeCell ref="AU189:AW189"/>
    <mergeCell ref="AX189:AY189"/>
    <mergeCell ref="AZ189:BB189"/>
    <mergeCell ref="BC189:BD189"/>
    <mergeCell ref="BE189:BF189"/>
    <mergeCell ref="BE187:BF187"/>
    <mergeCell ref="BG187:BH187"/>
    <mergeCell ref="BI187:BJ187"/>
    <mergeCell ref="BK187:BO187"/>
    <mergeCell ref="BP187:BT187"/>
    <mergeCell ref="AS188:AT188"/>
    <mergeCell ref="AU188:AW188"/>
    <mergeCell ref="AX188:AY188"/>
    <mergeCell ref="AZ188:BB188"/>
    <mergeCell ref="BC188:BD188"/>
    <mergeCell ref="BE186:BF186"/>
    <mergeCell ref="BG186:BH186"/>
    <mergeCell ref="BI186:BJ186"/>
    <mergeCell ref="BK186:BO186"/>
    <mergeCell ref="BP186:BT186"/>
    <mergeCell ref="AS187:AT187"/>
    <mergeCell ref="AU187:AW187"/>
    <mergeCell ref="AX187:AY187"/>
    <mergeCell ref="AZ187:BB187"/>
    <mergeCell ref="BC187:BD187"/>
    <mergeCell ref="BE185:BF185"/>
    <mergeCell ref="BG185:BH185"/>
    <mergeCell ref="BI185:BJ185"/>
    <mergeCell ref="BK185:BO185"/>
    <mergeCell ref="BP185:BT185"/>
    <mergeCell ref="AS186:AT186"/>
    <mergeCell ref="AU186:AW186"/>
    <mergeCell ref="AX186:AY186"/>
    <mergeCell ref="AZ186:BB186"/>
    <mergeCell ref="BC186:BD186"/>
    <mergeCell ref="BE184:BF184"/>
    <mergeCell ref="BG184:BH184"/>
    <mergeCell ref="BI184:BJ184"/>
    <mergeCell ref="BK184:BO184"/>
    <mergeCell ref="BP184:BT184"/>
    <mergeCell ref="AS185:AT185"/>
    <mergeCell ref="AU185:AW185"/>
    <mergeCell ref="AX185:AY185"/>
    <mergeCell ref="AZ185:BB185"/>
    <mergeCell ref="BC185:BD185"/>
    <mergeCell ref="BI182:BJ182"/>
    <mergeCell ref="BK182:BO182"/>
    <mergeCell ref="BP182:BT182"/>
    <mergeCell ref="AS183:AT183"/>
    <mergeCell ref="AU183:BT183"/>
    <mergeCell ref="AS184:AT184"/>
    <mergeCell ref="AU184:AW184"/>
    <mergeCell ref="AX184:AY184"/>
    <mergeCell ref="AZ184:BB184"/>
    <mergeCell ref="BC184:BD184"/>
    <mergeCell ref="BG181:BH181"/>
    <mergeCell ref="BI181:BJ181"/>
    <mergeCell ref="BK181:BT181"/>
    <mergeCell ref="AS182:AT182"/>
    <mergeCell ref="AU182:AW182"/>
    <mergeCell ref="AX182:AY182"/>
    <mergeCell ref="AZ182:BB182"/>
    <mergeCell ref="BC182:BD182"/>
    <mergeCell ref="BE182:BF182"/>
    <mergeCell ref="BG182:BH182"/>
    <mergeCell ref="BE180:BF180"/>
    <mergeCell ref="BG180:BH180"/>
    <mergeCell ref="BI180:BJ180"/>
    <mergeCell ref="BK180:BT180"/>
    <mergeCell ref="AS181:AT181"/>
    <mergeCell ref="AU181:AW181"/>
    <mergeCell ref="AX181:AY181"/>
    <mergeCell ref="AZ181:BB181"/>
    <mergeCell ref="BC181:BD181"/>
    <mergeCell ref="BE181:BF181"/>
    <mergeCell ref="BE179:BF179"/>
    <mergeCell ref="BG179:BH179"/>
    <mergeCell ref="BI179:BJ179"/>
    <mergeCell ref="BK179:BO179"/>
    <mergeCell ref="BP179:BT179"/>
    <mergeCell ref="AS180:AT180"/>
    <mergeCell ref="AU180:AW180"/>
    <mergeCell ref="AX180:AY180"/>
    <mergeCell ref="AZ180:BB180"/>
    <mergeCell ref="BC180:BD180"/>
    <mergeCell ref="BE178:BF178"/>
    <mergeCell ref="BG178:BH178"/>
    <mergeCell ref="BI178:BJ178"/>
    <mergeCell ref="BK178:BO178"/>
    <mergeCell ref="BP178:BT178"/>
    <mergeCell ref="AS179:AT179"/>
    <mergeCell ref="AU179:AW179"/>
    <mergeCell ref="AX179:AY179"/>
    <mergeCell ref="AZ179:BB179"/>
    <mergeCell ref="BC179:BD179"/>
    <mergeCell ref="BE177:BF177"/>
    <mergeCell ref="BG177:BH177"/>
    <mergeCell ref="BI177:BJ177"/>
    <mergeCell ref="BK177:BO177"/>
    <mergeCell ref="BP177:BT177"/>
    <mergeCell ref="AS178:AT178"/>
    <mergeCell ref="AU178:AW178"/>
    <mergeCell ref="AX178:AY178"/>
    <mergeCell ref="AZ178:BB178"/>
    <mergeCell ref="BC178:BD178"/>
    <mergeCell ref="BE176:BF176"/>
    <mergeCell ref="BG176:BH176"/>
    <mergeCell ref="BI176:BJ176"/>
    <mergeCell ref="BK176:BO176"/>
    <mergeCell ref="BP176:BT176"/>
    <mergeCell ref="AS177:AT177"/>
    <mergeCell ref="AU177:AW177"/>
    <mergeCell ref="AX177:AY177"/>
    <mergeCell ref="AZ177:BB177"/>
    <mergeCell ref="BC177:BD177"/>
    <mergeCell ref="BI174:BJ174"/>
    <mergeCell ref="BK174:BO174"/>
    <mergeCell ref="BP174:BT174"/>
    <mergeCell ref="AS175:AT175"/>
    <mergeCell ref="AU175:BT175"/>
    <mergeCell ref="AS176:AT176"/>
    <mergeCell ref="AU176:AW176"/>
    <mergeCell ref="AX176:AY176"/>
    <mergeCell ref="AZ176:BB176"/>
    <mergeCell ref="BC176:BD176"/>
    <mergeCell ref="BG173:BH173"/>
    <mergeCell ref="BI173:BJ173"/>
    <mergeCell ref="BK173:BT173"/>
    <mergeCell ref="AS174:AT174"/>
    <mergeCell ref="AU174:AW174"/>
    <mergeCell ref="AX174:AY174"/>
    <mergeCell ref="AZ174:BB174"/>
    <mergeCell ref="BC174:BD174"/>
    <mergeCell ref="BE174:BF174"/>
    <mergeCell ref="BG174:BH174"/>
    <mergeCell ref="BG172:BH172"/>
    <mergeCell ref="BI172:BJ172"/>
    <mergeCell ref="BK172:BO172"/>
    <mergeCell ref="BP172:BT172"/>
    <mergeCell ref="AS173:AT173"/>
    <mergeCell ref="AU173:AW173"/>
    <mergeCell ref="AX173:AY173"/>
    <mergeCell ref="AZ173:BB173"/>
    <mergeCell ref="BC173:BD173"/>
    <mergeCell ref="BE173:BF173"/>
    <mergeCell ref="BG171:BH171"/>
    <mergeCell ref="BI171:BJ171"/>
    <mergeCell ref="BK171:BO171"/>
    <mergeCell ref="BP171:BT171"/>
    <mergeCell ref="AS172:AT172"/>
    <mergeCell ref="AU172:AW172"/>
    <mergeCell ref="AX172:AY172"/>
    <mergeCell ref="AZ172:BB172"/>
    <mergeCell ref="BC172:BD172"/>
    <mergeCell ref="BE172:BF172"/>
    <mergeCell ref="BG170:BH170"/>
    <mergeCell ref="BI170:BJ170"/>
    <mergeCell ref="BK170:BO170"/>
    <mergeCell ref="BP170:BT170"/>
    <mergeCell ref="AS171:AT171"/>
    <mergeCell ref="AU171:AW171"/>
    <mergeCell ref="AX171:AY171"/>
    <mergeCell ref="AZ171:BB171"/>
    <mergeCell ref="BC171:BD171"/>
    <mergeCell ref="BE171:BF171"/>
    <mergeCell ref="BG169:BH169"/>
    <mergeCell ref="BI169:BJ169"/>
    <mergeCell ref="BK169:BO169"/>
    <mergeCell ref="BP169:BT169"/>
    <mergeCell ref="AS170:AT170"/>
    <mergeCell ref="AU170:AW170"/>
    <mergeCell ref="AX170:AY170"/>
    <mergeCell ref="AZ170:BB170"/>
    <mergeCell ref="BC170:BD170"/>
    <mergeCell ref="BE170:BF170"/>
    <mergeCell ref="AS169:AT169"/>
    <mergeCell ref="AU169:AW169"/>
    <mergeCell ref="AX169:AY169"/>
    <mergeCell ref="AZ169:BB169"/>
    <mergeCell ref="BC169:BD169"/>
    <mergeCell ref="BE169:BF169"/>
    <mergeCell ref="BG167:BH167"/>
    <mergeCell ref="BI167:BJ167"/>
    <mergeCell ref="BK167:BO167"/>
    <mergeCell ref="BP167:BT167"/>
    <mergeCell ref="AS168:AT168"/>
    <mergeCell ref="AU168:BT168"/>
    <mergeCell ref="BG166:BH166"/>
    <mergeCell ref="BI166:BJ166"/>
    <mergeCell ref="BK166:BO166"/>
    <mergeCell ref="BP166:BT166"/>
    <mergeCell ref="AS167:AT167"/>
    <mergeCell ref="AU167:AW167"/>
    <mergeCell ref="AX167:AY167"/>
    <mergeCell ref="AZ167:BB167"/>
    <mergeCell ref="BC167:BD167"/>
    <mergeCell ref="BE167:BF167"/>
    <mergeCell ref="BG165:BH165"/>
    <mergeCell ref="BI165:BJ165"/>
    <mergeCell ref="BK165:BO165"/>
    <mergeCell ref="BP165:BT165"/>
    <mergeCell ref="AS166:AT166"/>
    <mergeCell ref="AU166:AW166"/>
    <mergeCell ref="AX166:AY166"/>
    <mergeCell ref="AZ166:BB166"/>
    <mergeCell ref="BC166:BD166"/>
    <mergeCell ref="BE166:BF166"/>
    <mergeCell ref="AS165:AT165"/>
    <mergeCell ref="AU165:AW165"/>
    <mergeCell ref="AX165:AY165"/>
    <mergeCell ref="AZ165:BB165"/>
    <mergeCell ref="BC165:BD165"/>
    <mergeCell ref="BE165:BF165"/>
    <mergeCell ref="BK163:BT163"/>
    <mergeCell ref="AS164:AT164"/>
    <mergeCell ref="AU164:AW164"/>
    <mergeCell ref="AX164:AY164"/>
    <mergeCell ref="AZ164:BB164"/>
    <mergeCell ref="BC164:BD164"/>
    <mergeCell ref="BE164:BF164"/>
    <mergeCell ref="BG164:BH164"/>
    <mergeCell ref="BI164:BJ164"/>
    <mergeCell ref="BK164:BT164"/>
    <mergeCell ref="AS162:AT162"/>
    <mergeCell ref="AU162:BT162"/>
    <mergeCell ref="AS163:AT163"/>
    <mergeCell ref="AU163:AW163"/>
    <mergeCell ref="AX163:AY163"/>
    <mergeCell ref="AZ163:BB163"/>
    <mergeCell ref="BC163:BD163"/>
    <mergeCell ref="BE163:BF163"/>
    <mergeCell ref="BG163:BH163"/>
    <mergeCell ref="BI163:BJ163"/>
    <mergeCell ref="BK160:BT160"/>
    <mergeCell ref="AS161:AT161"/>
    <mergeCell ref="AU161:AW161"/>
    <mergeCell ref="AX161:AY161"/>
    <mergeCell ref="AZ161:BB161"/>
    <mergeCell ref="BC161:BD161"/>
    <mergeCell ref="BE161:BF161"/>
    <mergeCell ref="BG161:BH161"/>
    <mergeCell ref="BI161:BJ161"/>
    <mergeCell ref="BK161:BT161"/>
    <mergeCell ref="BK159:BO159"/>
    <mergeCell ref="BP159:BT159"/>
    <mergeCell ref="AS160:AT160"/>
    <mergeCell ref="AU160:AW160"/>
    <mergeCell ref="AX160:AY160"/>
    <mergeCell ref="AZ160:BB160"/>
    <mergeCell ref="BC160:BD160"/>
    <mergeCell ref="BE160:BF160"/>
    <mergeCell ref="BG160:BH160"/>
    <mergeCell ref="BI160:BJ160"/>
    <mergeCell ref="BK158:BO158"/>
    <mergeCell ref="BP158:BT158"/>
    <mergeCell ref="AS159:AT159"/>
    <mergeCell ref="AU159:AW159"/>
    <mergeCell ref="AX159:AY159"/>
    <mergeCell ref="AZ159:BB159"/>
    <mergeCell ref="BC159:BD159"/>
    <mergeCell ref="BE159:BF159"/>
    <mergeCell ref="BG159:BH159"/>
    <mergeCell ref="BI159:BJ159"/>
    <mergeCell ref="BI157:BJ157"/>
    <mergeCell ref="BK157:BT157"/>
    <mergeCell ref="AS158:AT158"/>
    <mergeCell ref="AU158:AW158"/>
    <mergeCell ref="AX158:AY158"/>
    <mergeCell ref="AZ158:BB158"/>
    <mergeCell ref="BC158:BD158"/>
    <mergeCell ref="BE158:BF158"/>
    <mergeCell ref="BG158:BH158"/>
    <mergeCell ref="BI158:BJ158"/>
    <mergeCell ref="BI156:BJ156"/>
    <mergeCell ref="BK156:BO156"/>
    <mergeCell ref="BP156:BT156"/>
    <mergeCell ref="AS157:AT157"/>
    <mergeCell ref="AU157:AW157"/>
    <mergeCell ref="AX157:AY157"/>
    <mergeCell ref="AZ157:BB157"/>
    <mergeCell ref="BC157:BD157"/>
    <mergeCell ref="BE157:BF157"/>
    <mergeCell ref="BG157:BH157"/>
    <mergeCell ref="BP154:BT154"/>
    <mergeCell ref="AS155:AT155"/>
    <mergeCell ref="AU155:BT155"/>
    <mergeCell ref="AS156:AT156"/>
    <mergeCell ref="AU156:AW156"/>
    <mergeCell ref="AX156:AY156"/>
    <mergeCell ref="AZ156:BB156"/>
    <mergeCell ref="BC156:BD156"/>
    <mergeCell ref="BE156:BF156"/>
    <mergeCell ref="BG156:BH156"/>
    <mergeCell ref="BP153:BT153"/>
    <mergeCell ref="AS154:AT154"/>
    <mergeCell ref="AU154:AW154"/>
    <mergeCell ref="AX154:AY154"/>
    <mergeCell ref="AZ154:BB154"/>
    <mergeCell ref="BC154:BD154"/>
    <mergeCell ref="BE154:BF154"/>
    <mergeCell ref="BG154:BH154"/>
    <mergeCell ref="BI154:BJ154"/>
    <mergeCell ref="BK154:BO154"/>
    <mergeCell ref="BP152:BT152"/>
    <mergeCell ref="AS153:AT153"/>
    <mergeCell ref="AU153:AW153"/>
    <mergeCell ref="AX153:AY153"/>
    <mergeCell ref="AZ153:BB153"/>
    <mergeCell ref="BC153:BD153"/>
    <mergeCell ref="BE153:BF153"/>
    <mergeCell ref="BG153:BH153"/>
    <mergeCell ref="BI153:BJ153"/>
    <mergeCell ref="BK153:BO153"/>
    <mergeCell ref="BP151:BT151"/>
    <mergeCell ref="AS152:AT152"/>
    <mergeCell ref="AU152:AW152"/>
    <mergeCell ref="AX152:AY152"/>
    <mergeCell ref="AZ152:BB152"/>
    <mergeCell ref="BC152:BD152"/>
    <mergeCell ref="BE152:BF152"/>
    <mergeCell ref="BG152:BH152"/>
    <mergeCell ref="BI152:BJ152"/>
    <mergeCell ref="BK152:BO152"/>
    <mergeCell ref="BK150:BT150"/>
    <mergeCell ref="AS151:AT151"/>
    <mergeCell ref="AU151:AW151"/>
    <mergeCell ref="AX151:AY151"/>
    <mergeCell ref="AZ151:BB151"/>
    <mergeCell ref="BC151:BD151"/>
    <mergeCell ref="BE151:BF151"/>
    <mergeCell ref="BG151:BH151"/>
    <mergeCell ref="BI151:BJ151"/>
    <mergeCell ref="BK151:BO151"/>
    <mergeCell ref="BI149:BJ149"/>
    <mergeCell ref="BK149:BT149"/>
    <mergeCell ref="AS150:AT150"/>
    <mergeCell ref="AU150:AW150"/>
    <mergeCell ref="AX150:AY150"/>
    <mergeCell ref="AZ150:BB150"/>
    <mergeCell ref="BC150:BD150"/>
    <mergeCell ref="BE150:BF150"/>
    <mergeCell ref="BG150:BH150"/>
    <mergeCell ref="BI150:BJ150"/>
    <mergeCell ref="BK147:BT147"/>
    <mergeCell ref="AS148:AT148"/>
    <mergeCell ref="AU148:BT148"/>
    <mergeCell ref="AS149:AT149"/>
    <mergeCell ref="AU149:AW149"/>
    <mergeCell ref="AX149:AY149"/>
    <mergeCell ref="AZ149:BB149"/>
    <mergeCell ref="BC149:BD149"/>
    <mergeCell ref="BE149:BF149"/>
    <mergeCell ref="BG149:BH149"/>
    <mergeCell ref="BI146:BJ146"/>
    <mergeCell ref="BK146:BT146"/>
    <mergeCell ref="AS147:AT147"/>
    <mergeCell ref="AU147:AW147"/>
    <mergeCell ref="AX147:AY147"/>
    <mergeCell ref="AZ147:BB147"/>
    <mergeCell ref="BC147:BD147"/>
    <mergeCell ref="BE147:BF147"/>
    <mergeCell ref="BG147:BH147"/>
    <mergeCell ref="BI147:BJ147"/>
    <mergeCell ref="BI145:BJ145"/>
    <mergeCell ref="BK145:BO145"/>
    <mergeCell ref="BP145:BT145"/>
    <mergeCell ref="AS146:AT146"/>
    <mergeCell ref="AU146:AW146"/>
    <mergeCell ref="AX146:AY146"/>
    <mergeCell ref="AZ146:BB146"/>
    <mergeCell ref="BC146:BD146"/>
    <mergeCell ref="BE146:BF146"/>
    <mergeCell ref="BG146:BH146"/>
    <mergeCell ref="BI144:BJ144"/>
    <mergeCell ref="BK144:BO144"/>
    <mergeCell ref="BP144:BT144"/>
    <mergeCell ref="AS145:AT145"/>
    <mergeCell ref="AU145:AW145"/>
    <mergeCell ref="AX145:AY145"/>
    <mergeCell ref="AZ145:BB145"/>
    <mergeCell ref="BC145:BD145"/>
    <mergeCell ref="BE145:BF145"/>
    <mergeCell ref="BG145:BH145"/>
    <mergeCell ref="BG143:BH143"/>
    <mergeCell ref="BI143:BJ143"/>
    <mergeCell ref="BK143:BT143"/>
    <mergeCell ref="AS144:AT144"/>
    <mergeCell ref="AU144:AW144"/>
    <mergeCell ref="AX144:AY144"/>
    <mergeCell ref="AZ144:BB144"/>
    <mergeCell ref="BC144:BD144"/>
    <mergeCell ref="BE144:BF144"/>
    <mergeCell ref="BG144:BH144"/>
    <mergeCell ref="BG142:BH142"/>
    <mergeCell ref="BI142:BJ142"/>
    <mergeCell ref="BK142:BO142"/>
    <mergeCell ref="BP142:BT142"/>
    <mergeCell ref="AS143:AT143"/>
    <mergeCell ref="AU143:AW143"/>
    <mergeCell ref="AX143:AY143"/>
    <mergeCell ref="AZ143:BB143"/>
    <mergeCell ref="BC143:BD143"/>
    <mergeCell ref="BE143:BF143"/>
    <mergeCell ref="AS142:AT142"/>
    <mergeCell ref="AU142:AW142"/>
    <mergeCell ref="AX142:AY142"/>
    <mergeCell ref="AZ142:BB142"/>
    <mergeCell ref="BC142:BD142"/>
    <mergeCell ref="BE142:BF142"/>
    <mergeCell ref="BG140:BH140"/>
    <mergeCell ref="BI140:BJ140"/>
    <mergeCell ref="BK140:BO140"/>
    <mergeCell ref="BP140:BT140"/>
    <mergeCell ref="AS141:AT141"/>
    <mergeCell ref="AU141:BT141"/>
    <mergeCell ref="BG139:BH139"/>
    <mergeCell ref="BI139:BJ139"/>
    <mergeCell ref="BK139:BO139"/>
    <mergeCell ref="BP139:BT139"/>
    <mergeCell ref="AS140:AT140"/>
    <mergeCell ref="AU140:AW140"/>
    <mergeCell ref="AX140:AY140"/>
    <mergeCell ref="AZ140:BB140"/>
    <mergeCell ref="BC140:BD140"/>
    <mergeCell ref="BE140:BF140"/>
    <mergeCell ref="BG138:BH138"/>
    <mergeCell ref="BI138:BJ138"/>
    <mergeCell ref="BK138:BO138"/>
    <mergeCell ref="BP138:BT138"/>
    <mergeCell ref="AS139:AT139"/>
    <mergeCell ref="AU139:AW139"/>
    <mergeCell ref="AX139:AY139"/>
    <mergeCell ref="AZ139:BB139"/>
    <mergeCell ref="BC139:BD139"/>
    <mergeCell ref="BE139:BF139"/>
    <mergeCell ref="AS138:AT138"/>
    <mergeCell ref="AU138:AW138"/>
    <mergeCell ref="AX138:AY138"/>
    <mergeCell ref="AZ138:BB138"/>
    <mergeCell ref="BC138:BD138"/>
    <mergeCell ref="BE138:BF138"/>
    <mergeCell ref="BK136:BT136"/>
    <mergeCell ref="AS137:AT137"/>
    <mergeCell ref="AU137:AW137"/>
    <mergeCell ref="AX137:AY137"/>
    <mergeCell ref="AZ137:BB137"/>
    <mergeCell ref="BC137:BD137"/>
    <mergeCell ref="BE137:BF137"/>
    <mergeCell ref="BG137:BH137"/>
    <mergeCell ref="BI137:BJ137"/>
    <mergeCell ref="BK137:BT137"/>
    <mergeCell ref="BI135:BJ135"/>
    <mergeCell ref="BK135:BT135"/>
    <mergeCell ref="AS136:AT136"/>
    <mergeCell ref="AU136:AW136"/>
    <mergeCell ref="AX136:AY136"/>
    <mergeCell ref="AZ136:BB136"/>
    <mergeCell ref="BC136:BD136"/>
    <mergeCell ref="BE136:BF136"/>
    <mergeCell ref="BG136:BH136"/>
    <mergeCell ref="BI136:BJ136"/>
    <mergeCell ref="BK133:BT133"/>
    <mergeCell ref="AS134:AT134"/>
    <mergeCell ref="AU134:BT134"/>
    <mergeCell ref="AS135:AT135"/>
    <mergeCell ref="AU135:AW135"/>
    <mergeCell ref="AX135:AY135"/>
    <mergeCell ref="AZ135:BB135"/>
    <mergeCell ref="BC135:BD135"/>
    <mergeCell ref="BE135:BF135"/>
    <mergeCell ref="BG135:BH135"/>
    <mergeCell ref="BI132:BJ132"/>
    <mergeCell ref="BK132:BT132"/>
    <mergeCell ref="AS133:AT133"/>
    <mergeCell ref="AU133:AW133"/>
    <mergeCell ref="AX133:AY133"/>
    <mergeCell ref="AZ133:BB133"/>
    <mergeCell ref="BC133:BD133"/>
    <mergeCell ref="BE133:BF133"/>
    <mergeCell ref="BG133:BH133"/>
    <mergeCell ref="BI133:BJ133"/>
    <mergeCell ref="BI131:BJ131"/>
    <mergeCell ref="BK131:BO131"/>
    <mergeCell ref="BP131:BT131"/>
    <mergeCell ref="AS132:AT132"/>
    <mergeCell ref="AU132:AW132"/>
    <mergeCell ref="AX132:AY132"/>
    <mergeCell ref="AZ132:BB132"/>
    <mergeCell ref="BC132:BD132"/>
    <mergeCell ref="BE132:BF132"/>
    <mergeCell ref="BG132:BH132"/>
    <mergeCell ref="BI130:BJ130"/>
    <mergeCell ref="BK130:BO130"/>
    <mergeCell ref="BP130:BT130"/>
    <mergeCell ref="AS131:AT131"/>
    <mergeCell ref="AU131:AW131"/>
    <mergeCell ref="AX131:AY131"/>
    <mergeCell ref="AZ131:BB131"/>
    <mergeCell ref="BC131:BD131"/>
    <mergeCell ref="BE131:BF131"/>
    <mergeCell ref="BG131:BH131"/>
    <mergeCell ref="BG129:BH129"/>
    <mergeCell ref="BI129:BJ129"/>
    <mergeCell ref="BK129:BT129"/>
    <mergeCell ref="AS130:AT130"/>
    <mergeCell ref="AU130:AW130"/>
    <mergeCell ref="AX130:AY130"/>
    <mergeCell ref="AZ130:BB130"/>
    <mergeCell ref="BC130:BD130"/>
    <mergeCell ref="BE130:BF130"/>
    <mergeCell ref="BG130:BH130"/>
    <mergeCell ref="BG128:BH128"/>
    <mergeCell ref="BI128:BJ128"/>
    <mergeCell ref="BK128:BO128"/>
    <mergeCell ref="BP128:BT128"/>
    <mergeCell ref="AS129:AT129"/>
    <mergeCell ref="AU129:AW129"/>
    <mergeCell ref="AX129:AY129"/>
    <mergeCell ref="AZ129:BB129"/>
    <mergeCell ref="BC129:BD129"/>
    <mergeCell ref="BE129:BF129"/>
    <mergeCell ref="AS128:AT128"/>
    <mergeCell ref="AU128:AW128"/>
    <mergeCell ref="AX128:AY128"/>
    <mergeCell ref="AZ128:BB128"/>
    <mergeCell ref="BC128:BD128"/>
    <mergeCell ref="BE128:BF128"/>
    <mergeCell ref="BG126:BH126"/>
    <mergeCell ref="BI126:BJ126"/>
    <mergeCell ref="BK126:BO126"/>
    <mergeCell ref="BP126:BT126"/>
    <mergeCell ref="AS127:AT127"/>
    <mergeCell ref="AU127:BT127"/>
    <mergeCell ref="BG125:BH125"/>
    <mergeCell ref="BI125:BJ125"/>
    <mergeCell ref="BK125:BO125"/>
    <mergeCell ref="BP125:BT125"/>
    <mergeCell ref="AS126:AT126"/>
    <mergeCell ref="AU126:AW126"/>
    <mergeCell ref="AX126:AY126"/>
    <mergeCell ref="AZ126:BB126"/>
    <mergeCell ref="BC126:BD126"/>
    <mergeCell ref="BE126:BF126"/>
    <mergeCell ref="AS125:AT125"/>
    <mergeCell ref="AU125:AW125"/>
    <mergeCell ref="AX125:AY125"/>
    <mergeCell ref="AZ125:BB125"/>
    <mergeCell ref="BC125:BD125"/>
    <mergeCell ref="BE125:BF125"/>
    <mergeCell ref="BK123:BT123"/>
    <mergeCell ref="AS124:AT124"/>
    <mergeCell ref="AU124:AW124"/>
    <mergeCell ref="AX124:AY124"/>
    <mergeCell ref="AZ124:BB124"/>
    <mergeCell ref="BC124:BD124"/>
    <mergeCell ref="BE124:BF124"/>
    <mergeCell ref="BG124:BH124"/>
    <mergeCell ref="BI124:BJ124"/>
    <mergeCell ref="BK124:BT124"/>
    <mergeCell ref="BI122:BJ122"/>
    <mergeCell ref="BK122:BT122"/>
    <mergeCell ref="AS123:AT123"/>
    <mergeCell ref="AU123:AW123"/>
    <mergeCell ref="AX123:AY123"/>
    <mergeCell ref="AZ123:BB123"/>
    <mergeCell ref="BC123:BD123"/>
    <mergeCell ref="BE123:BF123"/>
    <mergeCell ref="BG123:BH123"/>
    <mergeCell ref="BI123:BJ123"/>
    <mergeCell ref="BK120:BT120"/>
    <mergeCell ref="AS121:AT121"/>
    <mergeCell ref="AU121:BT121"/>
    <mergeCell ref="AS122:AT122"/>
    <mergeCell ref="AU122:AW122"/>
    <mergeCell ref="AX122:AY122"/>
    <mergeCell ref="AZ122:BB122"/>
    <mergeCell ref="BC122:BD122"/>
    <mergeCell ref="BE122:BF122"/>
    <mergeCell ref="BG122:BH122"/>
    <mergeCell ref="BI119:BJ119"/>
    <mergeCell ref="BK119:BT119"/>
    <mergeCell ref="AS120:AT120"/>
    <mergeCell ref="AU120:AW120"/>
    <mergeCell ref="AX120:AY120"/>
    <mergeCell ref="AZ120:BB120"/>
    <mergeCell ref="BC120:BD120"/>
    <mergeCell ref="BE120:BF120"/>
    <mergeCell ref="BG120:BH120"/>
    <mergeCell ref="BI120:BJ120"/>
    <mergeCell ref="BI118:BJ118"/>
    <mergeCell ref="BK118:BO118"/>
    <mergeCell ref="BP118:BT118"/>
    <mergeCell ref="AS119:AT119"/>
    <mergeCell ref="AU119:AW119"/>
    <mergeCell ref="AX119:AY119"/>
    <mergeCell ref="AZ119:BB119"/>
    <mergeCell ref="BC119:BD119"/>
    <mergeCell ref="BE119:BF119"/>
    <mergeCell ref="BG119:BH119"/>
    <mergeCell ref="BI117:BJ117"/>
    <mergeCell ref="BK117:BO117"/>
    <mergeCell ref="BP117:BT117"/>
    <mergeCell ref="AS118:AT118"/>
    <mergeCell ref="AU118:AW118"/>
    <mergeCell ref="AX118:AY118"/>
    <mergeCell ref="AZ118:BB118"/>
    <mergeCell ref="BC118:BD118"/>
    <mergeCell ref="BE118:BF118"/>
    <mergeCell ref="BG118:BH118"/>
    <mergeCell ref="BG116:BH116"/>
    <mergeCell ref="BI116:BJ116"/>
    <mergeCell ref="BK116:BT116"/>
    <mergeCell ref="AS117:AT117"/>
    <mergeCell ref="AU117:AW117"/>
    <mergeCell ref="AX117:AY117"/>
    <mergeCell ref="AZ117:BB117"/>
    <mergeCell ref="BC117:BD117"/>
    <mergeCell ref="BE117:BF117"/>
    <mergeCell ref="BG117:BH117"/>
    <mergeCell ref="BG115:BH115"/>
    <mergeCell ref="BI115:BJ115"/>
    <mergeCell ref="BK115:BO115"/>
    <mergeCell ref="BP115:BT115"/>
    <mergeCell ref="AS116:AT116"/>
    <mergeCell ref="AU116:AW116"/>
    <mergeCell ref="AX116:AY116"/>
    <mergeCell ref="AZ116:BB116"/>
    <mergeCell ref="BC116:BD116"/>
    <mergeCell ref="BE116:BF116"/>
    <mergeCell ref="AS115:AT115"/>
    <mergeCell ref="AU115:AW115"/>
    <mergeCell ref="AX115:AY115"/>
    <mergeCell ref="AZ115:BB115"/>
    <mergeCell ref="BC115:BD115"/>
    <mergeCell ref="BE115:BF115"/>
    <mergeCell ref="BG113:BH113"/>
    <mergeCell ref="BI113:BJ113"/>
    <mergeCell ref="BK113:BO113"/>
    <mergeCell ref="BP113:BT113"/>
    <mergeCell ref="AS114:AT114"/>
    <mergeCell ref="AU114:BT114"/>
    <mergeCell ref="BG112:BH112"/>
    <mergeCell ref="BI112:BJ112"/>
    <mergeCell ref="BK112:BO112"/>
    <mergeCell ref="BP112:BT112"/>
    <mergeCell ref="AS113:AT113"/>
    <mergeCell ref="AU113:AW113"/>
    <mergeCell ref="AX113:AY113"/>
    <mergeCell ref="AZ113:BB113"/>
    <mergeCell ref="BC113:BD113"/>
    <mergeCell ref="BE113:BF113"/>
    <mergeCell ref="AS112:AT112"/>
    <mergeCell ref="AU112:AW112"/>
    <mergeCell ref="AX112:AY112"/>
    <mergeCell ref="AZ112:BB112"/>
    <mergeCell ref="BC112:BD112"/>
    <mergeCell ref="BE112:BF112"/>
    <mergeCell ref="BK110:BT110"/>
    <mergeCell ref="AS111:AT111"/>
    <mergeCell ref="AU111:AW111"/>
    <mergeCell ref="AX111:AY111"/>
    <mergeCell ref="AZ111:BB111"/>
    <mergeCell ref="BC111:BD111"/>
    <mergeCell ref="BE111:BF111"/>
    <mergeCell ref="BG111:BH111"/>
    <mergeCell ref="BI111:BJ111"/>
    <mergeCell ref="BK111:BT111"/>
    <mergeCell ref="BI109:BJ109"/>
    <mergeCell ref="BK109:BT109"/>
    <mergeCell ref="AS110:AT110"/>
    <mergeCell ref="AU110:AW110"/>
    <mergeCell ref="AX110:AY110"/>
    <mergeCell ref="AZ110:BB110"/>
    <mergeCell ref="BC110:BD110"/>
    <mergeCell ref="BE110:BF110"/>
    <mergeCell ref="BG110:BH110"/>
    <mergeCell ref="BI110:BJ110"/>
    <mergeCell ref="BK107:BT107"/>
    <mergeCell ref="AS108:AT108"/>
    <mergeCell ref="AU108:BT108"/>
    <mergeCell ref="AS109:AT109"/>
    <mergeCell ref="AU109:AW109"/>
    <mergeCell ref="AX109:AY109"/>
    <mergeCell ref="AZ109:BB109"/>
    <mergeCell ref="BC109:BD109"/>
    <mergeCell ref="BE109:BF109"/>
    <mergeCell ref="BG109:BH109"/>
    <mergeCell ref="BI106:BJ106"/>
    <mergeCell ref="BK106:BT106"/>
    <mergeCell ref="AS107:AT107"/>
    <mergeCell ref="AU107:AW107"/>
    <mergeCell ref="AX107:AY107"/>
    <mergeCell ref="AZ107:BB107"/>
    <mergeCell ref="BC107:BD107"/>
    <mergeCell ref="BE107:BF107"/>
    <mergeCell ref="BG107:BH107"/>
    <mergeCell ref="BI107:BJ107"/>
    <mergeCell ref="BI105:BJ105"/>
    <mergeCell ref="BK105:BO105"/>
    <mergeCell ref="BP105:BT105"/>
    <mergeCell ref="AS106:AT106"/>
    <mergeCell ref="AU106:AW106"/>
    <mergeCell ref="AX106:AY106"/>
    <mergeCell ref="AZ106:BB106"/>
    <mergeCell ref="BC106:BD106"/>
    <mergeCell ref="BE106:BF106"/>
    <mergeCell ref="BG106:BH106"/>
    <mergeCell ref="BI104:BJ104"/>
    <mergeCell ref="BK104:BO104"/>
    <mergeCell ref="BP104:BT104"/>
    <mergeCell ref="AS105:AT105"/>
    <mergeCell ref="AU105:AW105"/>
    <mergeCell ref="AX105:AY105"/>
    <mergeCell ref="AZ105:BB105"/>
    <mergeCell ref="BC105:BD105"/>
    <mergeCell ref="BE105:BF105"/>
    <mergeCell ref="BG105:BH105"/>
    <mergeCell ref="BG103:BH103"/>
    <mergeCell ref="BI103:BJ103"/>
    <mergeCell ref="BK103:BT103"/>
    <mergeCell ref="AS104:AT104"/>
    <mergeCell ref="AU104:AW104"/>
    <mergeCell ref="AX104:AY104"/>
    <mergeCell ref="AZ104:BB104"/>
    <mergeCell ref="BC104:BD104"/>
    <mergeCell ref="BE104:BF104"/>
    <mergeCell ref="BG104:BH104"/>
    <mergeCell ref="BG102:BH102"/>
    <mergeCell ref="BI102:BJ102"/>
    <mergeCell ref="BK102:BO102"/>
    <mergeCell ref="BP102:BT102"/>
    <mergeCell ref="AS103:AT103"/>
    <mergeCell ref="AU103:AW103"/>
    <mergeCell ref="AX103:AY103"/>
    <mergeCell ref="AZ103:BB103"/>
    <mergeCell ref="BC103:BD103"/>
    <mergeCell ref="BE103:BF103"/>
    <mergeCell ref="AS102:AT102"/>
    <mergeCell ref="AU102:AW102"/>
    <mergeCell ref="AX102:AY102"/>
    <mergeCell ref="AZ102:BB102"/>
    <mergeCell ref="BC102:BD102"/>
    <mergeCell ref="BE102:BF102"/>
    <mergeCell ref="BG100:BH100"/>
    <mergeCell ref="BI100:BJ100"/>
    <mergeCell ref="BK100:BO100"/>
    <mergeCell ref="BP100:BT100"/>
    <mergeCell ref="AS101:AT101"/>
    <mergeCell ref="AU101:BT101"/>
    <mergeCell ref="BG99:BH99"/>
    <mergeCell ref="BI99:BJ99"/>
    <mergeCell ref="BK99:BO99"/>
    <mergeCell ref="BP99:BT99"/>
    <mergeCell ref="AS100:AT100"/>
    <mergeCell ref="AU100:AW100"/>
    <mergeCell ref="AX100:AY100"/>
    <mergeCell ref="AZ100:BB100"/>
    <mergeCell ref="BC100:BD100"/>
    <mergeCell ref="BE100:BF100"/>
    <mergeCell ref="BG98:BH98"/>
    <mergeCell ref="BI98:BJ98"/>
    <mergeCell ref="BK98:BO98"/>
    <mergeCell ref="BP98:BT98"/>
    <mergeCell ref="AS99:AT99"/>
    <mergeCell ref="AU99:AW99"/>
    <mergeCell ref="AX99:AY99"/>
    <mergeCell ref="AZ99:BB99"/>
    <mergeCell ref="BC99:BD99"/>
    <mergeCell ref="BE99:BF99"/>
    <mergeCell ref="AS98:AT98"/>
    <mergeCell ref="AU98:AW98"/>
    <mergeCell ref="AX98:AY98"/>
    <mergeCell ref="AZ98:BB98"/>
    <mergeCell ref="BC98:BD98"/>
    <mergeCell ref="BE98:BF98"/>
    <mergeCell ref="BK96:BT96"/>
    <mergeCell ref="AS97:AT97"/>
    <mergeCell ref="AU97:AW97"/>
    <mergeCell ref="AX97:AY97"/>
    <mergeCell ref="AZ97:BB97"/>
    <mergeCell ref="BC97:BD97"/>
    <mergeCell ref="BE97:BF97"/>
    <mergeCell ref="BG97:BH97"/>
    <mergeCell ref="BI97:BJ97"/>
    <mergeCell ref="BK97:BT97"/>
    <mergeCell ref="BI95:BJ95"/>
    <mergeCell ref="BK95:BT95"/>
    <mergeCell ref="AS96:AT96"/>
    <mergeCell ref="AU96:AW96"/>
    <mergeCell ref="AX96:AY96"/>
    <mergeCell ref="AZ96:BB96"/>
    <mergeCell ref="BC96:BD96"/>
    <mergeCell ref="BE96:BF96"/>
    <mergeCell ref="BG96:BH96"/>
    <mergeCell ref="BI96:BJ96"/>
    <mergeCell ref="BK93:BT93"/>
    <mergeCell ref="AS94:AT94"/>
    <mergeCell ref="AU94:BT94"/>
    <mergeCell ref="AS95:AT95"/>
    <mergeCell ref="AU95:AW95"/>
    <mergeCell ref="AX95:AY95"/>
    <mergeCell ref="AZ95:BB95"/>
    <mergeCell ref="BC95:BD95"/>
    <mergeCell ref="BE95:BF95"/>
    <mergeCell ref="BG95:BH95"/>
    <mergeCell ref="BI92:BJ92"/>
    <mergeCell ref="BK92:BT92"/>
    <mergeCell ref="AS93:AT93"/>
    <mergeCell ref="AU93:AW93"/>
    <mergeCell ref="AX93:AY93"/>
    <mergeCell ref="AZ93:BB93"/>
    <mergeCell ref="BC93:BD93"/>
    <mergeCell ref="BE93:BF93"/>
    <mergeCell ref="BG93:BH93"/>
    <mergeCell ref="BI93:BJ93"/>
    <mergeCell ref="BI91:BJ91"/>
    <mergeCell ref="BK91:BO91"/>
    <mergeCell ref="BP91:BT91"/>
    <mergeCell ref="AS92:AT92"/>
    <mergeCell ref="AU92:AW92"/>
    <mergeCell ref="AX92:AY92"/>
    <mergeCell ref="AZ92:BB92"/>
    <mergeCell ref="BC92:BD92"/>
    <mergeCell ref="BE92:BF92"/>
    <mergeCell ref="BG92:BH92"/>
    <mergeCell ref="BI90:BJ90"/>
    <mergeCell ref="BK90:BO90"/>
    <mergeCell ref="BP90:BT90"/>
    <mergeCell ref="AS91:AT91"/>
    <mergeCell ref="AU91:AW91"/>
    <mergeCell ref="AX91:AY91"/>
    <mergeCell ref="AZ91:BB91"/>
    <mergeCell ref="BC91:BD91"/>
    <mergeCell ref="BE91:BF91"/>
    <mergeCell ref="BG91:BH91"/>
    <mergeCell ref="BG89:BH89"/>
    <mergeCell ref="BI89:BJ89"/>
    <mergeCell ref="BK89:BT89"/>
    <mergeCell ref="AS90:AT90"/>
    <mergeCell ref="AU90:AW90"/>
    <mergeCell ref="AX90:AY90"/>
    <mergeCell ref="AZ90:BB90"/>
    <mergeCell ref="BC90:BD90"/>
    <mergeCell ref="BE90:BF90"/>
    <mergeCell ref="BG90:BH90"/>
    <mergeCell ref="BG88:BH88"/>
    <mergeCell ref="BI88:BJ88"/>
    <mergeCell ref="BK88:BO88"/>
    <mergeCell ref="BP88:BT88"/>
    <mergeCell ref="AS89:AT89"/>
    <mergeCell ref="AU89:AW89"/>
    <mergeCell ref="AX89:AY89"/>
    <mergeCell ref="AZ89:BB89"/>
    <mergeCell ref="BC89:BD89"/>
    <mergeCell ref="BE89:BF89"/>
    <mergeCell ref="BI86:BJ86"/>
    <mergeCell ref="BK86:BT86"/>
    <mergeCell ref="AS87:AT87"/>
    <mergeCell ref="AU87:BT87"/>
    <mergeCell ref="AS88:AT88"/>
    <mergeCell ref="AU88:AW88"/>
    <mergeCell ref="AX88:AY88"/>
    <mergeCell ref="AZ88:BB88"/>
    <mergeCell ref="BC88:BD88"/>
    <mergeCell ref="BE88:BF88"/>
    <mergeCell ref="BG85:BH85"/>
    <mergeCell ref="BI85:BJ85"/>
    <mergeCell ref="BK85:BT85"/>
    <mergeCell ref="AS86:AT86"/>
    <mergeCell ref="AU86:AW86"/>
    <mergeCell ref="AX86:AY86"/>
    <mergeCell ref="AZ86:BB86"/>
    <mergeCell ref="BC86:BD86"/>
    <mergeCell ref="BE86:BF86"/>
    <mergeCell ref="BG86:BH86"/>
    <mergeCell ref="AS85:AT85"/>
    <mergeCell ref="AU85:AW85"/>
    <mergeCell ref="AX85:AY85"/>
    <mergeCell ref="AZ85:BB85"/>
    <mergeCell ref="BC85:BD85"/>
    <mergeCell ref="BE85:BF85"/>
    <mergeCell ref="BK83:BT83"/>
    <mergeCell ref="AS84:AT84"/>
    <mergeCell ref="AU84:AW84"/>
    <mergeCell ref="AX84:AY84"/>
    <mergeCell ref="AZ84:BB84"/>
    <mergeCell ref="BC84:BD84"/>
    <mergeCell ref="BE84:BF84"/>
    <mergeCell ref="BG84:BH84"/>
    <mergeCell ref="BI84:BJ84"/>
    <mergeCell ref="BK84:BT84"/>
    <mergeCell ref="BI82:BJ82"/>
    <mergeCell ref="BK82:BT82"/>
    <mergeCell ref="AS83:AT83"/>
    <mergeCell ref="AU83:AW83"/>
    <mergeCell ref="AX83:AY83"/>
    <mergeCell ref="AZ83:BB83"/>
    <mergeCell ref="BC83:BD83"/>
    <mergeCell ref="BE83:BF83"/>
    <mergeCell ref="BG83:BH83"/>
    <mergeCell ref="BI83:BJ83"/>
    <mergeCell ref="BG81:BH81"/>
    <mergeCell ref="BI81:BJ81"/>
    <mergeCell ref="BK81:BT81"/>
    <mergeCell ref="AS82:AT82"/>
    <mergeCell ref="AU82:AW82"/>
    <mergeCell ref="AX82:AY82"/>
    <mergeCell ref="AZ82:BB82"/>
    <mergeCell ref="BC82:BD82"/>
    <mergeCell ref="BE82:BF82"/>
    <mergeCell ref="BG82:BH82"/>
    <mergeCell ref="BE80:BF80"/>
    <mergeCell ref="BG80:BH80"/>
    <mergeCell ref="BI80:BJ80"/>
    <mergeCell ref="BK80:BT80"/>
    <mergeCell ref="AS81:AT81"/>
    <mergeCell ref="AU81:AW81"/>
    <mergeCell ref="AX81:AY81"/>
    <mergeCell ref="AZ81:BB81"/>
    <mergeCell ref="BC81:BD81"/>
    <mergeCell ref="BE81:BF81"/>
    <mergeCell ref="BI78:BJ78"/>
    <mergeCell ref="BK78:BO78"/>
    <mergeCell ref="BP78:BT78"/>
    <mergeCell ref="AS79:AT79"/>
    <mergeCell ref="AU79:BD79"/>
    <mergeCell ref="AS80:AT80"/>
    <mergeCell ref="AU80:AW80"/>
    <mergeCell ref="AX80:AY80"/>
    <mergeCell ref="AZ80:BB80"/>
    <mergeCell ref="BC80:BD80"/>
    <mergeCell ref="BG77:BH77"/>
    <mergeCell ref="BI77:BJ77"/>
    <mergeCell ref="BK77:BT77"/>
    <mergeCell ref="AS78:AT78"/>
    <mergeCell ref="AU78:AW78"/>
    <mergeCell ref="AX78:AY78"/>
    <mergeCell ref="AZ78:BB78"/>
    <mergeCell ref="BC78:BD78"/>
    <mergeCell ref="BE78:BF78"/>
    <mergeCell ref="BG78:BH78"/>
    <mergeCell ref="BG76:BH76"/>
    <mergeCell ref="BI76:BJ76"/>
    <mergeCell ref="BK76:BO76"/>
    <mergeCell ref="BP76:BT76"/>
    <mergeCell ref="AS77:AT77"/>
    <mergeCell ref="AU77:AW77"/>
    <mergeCell ref="AX77:AY77"/>
    <mergeCell ref="AZ77:BB77"/>
    <mergeCell ref="BC77:BD77"/>
    <mergeCell ref="BE77:BF77"/>
    <mergeCell ref="AS76:AT76"/>
    <mergeCell ref="AU76:AW76"/>
    <mergeCell ref="AX76:AY76"/>
    <mergeCell ref="AZ76:BB76"/>
    <mergeCell ref="BC76:BD76"/>
    <mergeCell ref="BE76:BF76"/>
    <mergeCell ref="BG74:BH74"/>
    <mergeCell ref="BI74:BJ74"/>
    <mergeCell ref="BK74:BO74"/>
    <mergeCell ref="BP74:BT74"/>
    <mergeCell ref="AS75:AT75"/>
    <mergeCell ref="AU75:BT75"/>
    <mergeCell ref="BG73:BH73"/>
    <mergeCell ref="BI73:BJ73"/>
    <mergeCell ref="BK73:BO73"/>
    <mergeCell ref="BP73:BT73"/>
    <mergeCell ref="AS74:AT74"/>
    <mergeCell ref="AU74:AW74"/>
    <mergeCell ref="AX74:AY74"/>
    <mergeCell ref="AZ74:BB74"/>
    <mergeCell ref="BC74:BD74"/>
    <mergeCell ref="BE74:BF74"/>
    <mergeCell ref="AS73:AT73"/>
    <mergeCell ref="AU73:AW73"/>
    <mergeCell ref="AX73:AY73"/>
    <mergeCell ref="AZ73:BB73"/>
    <mergeCell ref="BC73:BD73"/>
    <mergeCell ref="BE73:BF73"/>
    <mergeCell ref="BK71:BT71"/>
    <mergeCell ref="AS72:AT72"/>
    <mergeCell ref="AU72:AW72"/>
    <mergeCell ref="AX72:AY72"/>
    <mergeCell ref="AZ72:BB72"/>
    <mergeCell ref="BC72:BD72"/>
    <mergeCell ref="BE72:BF72"/>
    <mergeCell ref="BG72:BH72"/>
    <mergeCell ref="BI72:BJ72"/>
    <mergeCell ref="BK72:BT72"/>
    <mergeCell ref="BI70:BJ70"/>
    <mergeCell ref="BK70:BT70"/>
    <mergeCell ref="AS71:AT71"/>
    <mergeCell ref="AU71:AW71"/>
    <mergeCell ref="AX71:AY71"/>
    <mergeCell ref="AZ71:BB71"/>
    <mergeCell ref="BC71:BD71"/>
    <mergeCell ref="BE71:BF71"/>
    <mergeCell ref="BG71:BH71"/>
    <mergeCell ref="BI71:BJ71"/>
    <mergeCell ref="BG69:BH69"/>
    <mergeCell ref="BI69:BJ69"/>
    <mergeCell ref="BK69:BT69"/>
    <mergeCell ref="AS70:AT70"/>
    <mergeCell ref="AU70:AW70"/>
    <mergeCell ref="AX70:AY70"/>
    <mergeCell ref="AZ70:BB70"/>
    <mergeCell ref="BC70:BD70"/>
    <mergeCell ref="BE70:BF70"/>
    <mergeCell ref="BG70:BH70"/>
    <mergeCell ref="BE68:BF68"/>
    <mergeCell ref="BG68:BH68"/>
    <mergeCell ref="BI68:BJ68"/>
    <mergeCell ref="BK68:BT68"/>
    <mergeCell ref="AS69:AT69"/>
    <mergeCell ref="AU69:AW69"/>
    <mergeCell ref="AX69:AY69"/>
    <mergeCell ref="AZ69:BB69"/>
    <mergeCell ref="BC69:BD69"/>
    <mergeCell ref="BE69:BF69"/>
    <mergeCell ref="BI66:BJ66"/>
    <mergeCell ref="BK66:BO66"/>
    <mergeCell ref="BP66:BT66"/>
    <mergeCell ref="AS67:AT67"/>
    <mergeCell ref="AU67:BD67"/>
    <mergeCell ref="AS68:AT68"/>
    <mergeCell ref="AU68:AW68"/>
    <mergeCell ref="AX68:AY68"/>
    <mergeCell ref="AZ68:BB68"/>
    <mergeCell ref="BC68:BD68"/>
    <mergeCell ref="BG65:BH65"/>
    <mergeCell ref="BI65:BJ65"/>
    <mergeCell ref="BK65:BT65"/>
    <mergeCell ref="AS66:AT66"/>
    <mergeCell ref="AU66:AW66"/>
    <mergeCell ref="AX66:AY66"/>
    <mergeCell ref="AZ66:BB66"/>
    <mergeCell ref="BC66:BD66"/>
    <mergeCell ref="BE66:BF66"/>
    <mergeCell ref="BG66:BH66"/>
    <mergeCell ref="BG64:BH64"/>
    <mergeCell ref="BI64:BJ64"/>
    <mergeCell ref="BK64:BO64"/>
    <mergeCell ref="BP64:BT64"/>
    <mergeCell ref="AS65:AT65"/>
    <mergeCell ref="AU65:AW65"/>
    <mergeCell ref="AX65:AY65"/>
    <mergeCell ref="AZ65:BB65"/>
    <mergeCell ref="BC65:BD65"/>
    <mergeCell ref="BE65:BF65"/>
    <mergeCell ref="BI62:BJ62"/>
    <mergeCell ref="BK62:BT62"/>
    <mergeCell ref="AS63:AT63"/>
    <mergeCell ref="AU63:BT63"/>
    <mergeCell ref="AS64:AT64"/>
    <mergeCell ref="AU64:AW64"/>
    <mergeCell ref="AX64:AY64"/>
    <mergeCell ref="AZ64:BB64"/>
    <mergeCell ref="BC64:BD64"/>
    <mergeCell ref="BE64:BF64"/>
    <mergeCell ref="BG61:BH61"/>
    <mergeCell ref="BI61:BJ61"/>
    <mergeCell ref="BK61:BT61"/>
    <mergeCell ref="AS62:AT62"/>
    <mergeCell ref="AU62:AW62"/>
    <mergeCell ref="AX62:AY62"/>
    <mergeCell ref="AZ62:BB62"/>
    <mergeCell ref="BC62:BD62"/>
    <mergeCell ref="BE62:BF62"/>
    <mergeCell ref="BG62:BH62"/>
    <mergeCell ref="AS61:AT61"/>
    <mergeCell ref="AU61:AW61"/>
    <mergeCell ref="AX61:AY61"/>
    <mergeCell ref="AZ61:BB61"/>
    <mergeCell ref="BC61:BD61"/>
    <mergeCell ref="BE61:BF61"/>
    <mergeCell ref="BK59:BT59"/>
    <mergeCell ref="AS60:AT60"/>
    <mergeCell ref="AU60:AW60"/>
    <mergeCell ref="AX60:AY60"/>
    <mergeCell ref="AZ60:BB60"/>
    <mergeCell ref="BC60:BD60"/>
    <mergeCell ref="BE60:BF60"/>
    <mergeCell ref="BG60:BH60"/>
    <mergeCell ref="BI60:BJ60"/>
    <mergeCell ref="BK60:BT60"/>
    <mergeCell ref="BI58:BJ58"/>
    <mergeCell ref="BK58:BT58"/>
    <mergeCell ref="AS59:AT59"/>
    <mergeCell ref="AU59:AW59"/>
    <mergeCell ref="AX59:AY59"/>
    <mergeCell ref="AZ59:BB59"/>
    <mergeCell ref="BC59:BD59"/>
    <mergeCell ref="BE59:BF59"/>
    <mergeCell ref="BG59:BH59"/>
    <mergeCell ref="BI59:BJ59"/>
    <mergeCell ref="BG57:BH57"/>
    <mergeCell ref="BI57:BJ57"/>
    <mergeCell ref="BK57:BT57"/>
    <mergeCell ref="AS58:AT58"/>
    <mergeCell ref="AU58:AW58"/>
    <mergeCell ref="AX58:AY58"/>
    <mergeCell ref="AZ58:BB58"/>
    <mergeCell ref="BC58:BD58"/>
    <mergeCell ref="BE58:BF58"/>
    <mergeCell ref="BG58:BH58"/>
    <mergeCell ref="BE56:BF56"/>
    <mergeCell ref="BG56:BH56"/>
    <mergeCell ref="BI56:BJ56"/>
    <mergeCell ref="BK56:BT56"/>
    <mergeCell ref="AS57:AT57"/>
    <mergeCell ref="AU57:AW57"/>
    <mergeCell ref="AX57:AY57"/>
    <mergeCell ref="AZ57:BB57"/>
    <mergeCell ref="BC57:BD57"/>
    <mergeCell ref="BE57:BF57"/>
    <mergeCell ref="BI54:BJ54"/>
    <mergeCell ref="BK54:BO54"/>
    <mergeCell ref="BP54:BT54"/>
    <mergeCell ref="AS55:AT55"/>
    <mergeCell ref="AU55:BD55"/>
    <mergeCell ref="AS56:AT56"/>
    <mergeCell ref="AU56:AW56"/>
    <mergeCell ref="AX56:AY56"/>
    <mergeCell ref="AZ56:BB56"/>
    <mergeCell ref="BC56:BD56"/>
    <mergeCell ref="BG53:BH53"/>
    <mergeCell ref="BI53:BJ53"/>
    <mergeCell ref="BK53:BT53"/>
    <mergeCell ref="AS54:AT54"/>
    <mergeCell ref="AU54:AW54"/>
    <mergeCell ref="AX54:AY54"/>
    <mergeCell ref="AZ54:BB54"/>
    <mergeCell ref="BC54:BD54"/>
    <mergeCell ref="BE54:BF54"/>
    <mergeCell ref="BG54:BH54"/>
    <mergeCell ref="BG52:BH52"/>
    <mergeCell ref="BI52:BJ52"/>
    <mergeCell ref="BK52:BO52"/>
    <mergeCell ref="BP52:BT52"/>
    <mergeCell ref="AS53:AT53"/>
    <mergeCell ref="AU53:AW53"/>
    <mergeCell ref="AX53:AY53"/>
    <mergeCell ref="AZ53:BB53"/>
    <mergeCell ref="BC53:BD53"/>
    <mergeCell ref="BE53:BF53"/>
    <mergeCell ref="AS52:AT52"/>
    <mergeCell ref="AU52:AW52"/>
    <mergeCell ref="AX52:AY52"/>
    <mergeCell ref="AZ52:BB52"/>
    <mergeCell ref="BC52:BD52"/>
    <mergeCell ref="BE52:BF52"/>
    <mergeCell ref="BG50:BH50"/>
    <mergeCell ref="BI50:BJ50"/>
    <mergeCell ref="BK50:BO50"/>
    <mergeCell ref="BP50:BT50"/>
    <mergeCell ref="AS51:AT51"/>
    <mergeCell ref="AU51:BT51"/>
    <mergeCell ref="BG49:BH49"/>
    <mergeCell ref="BI49:BJ49"/>
    <mergeCell ref="BK49:BO49"/>
    <mergeCell ref="BP49:BT49"/>
    <mergeCell ref="AS50:AT50"/>
    <mergeCell ref="AU50:AW50"/>
    <mergeCell ref="AX50:AY50"/>
    <mergeCell ref="AZ50:BB50"/>
    <mergeCell ref="BC50:BD50"/>
    <mergeCell ref="BE50:BF50"/>
    <mergeCell ref="AS49:AT49"/>
    <mergeCell ref="AU49:AW49"/>
    <mergeCell ref="AX49:AY49"/>
    <mergeCell ref="AZ49:BB49"/>
    <mergeCell ref="BC49:BD49"/>
    <mergeCell ref="BE49:BF49"/>
    <mergeCell ref="BK47:BT47"/>
    <mergeCell ref="AS48:AT48"/>
    <mergeCell ref="AU48:AW48"/>
    <mergeCell ref="AX48:AY48"/>
    <mergeCell ref="AZ48:BB48"/>
    <mergeCell ref="BC48:BD48"/>
    <mergeCell ref="BE48:BF48"/>
    <mergeCell ref="BG48:BH48"/>
    <mergeCell ref="BI48:BJ48"/>
    <mergeCell ref="BK48:BT48"/>
    <mergeCell ref="BI46:BJ46"/>
    <mergeCell ref="BK46:BT46"/>
    <mergeCell ref="AS47:AT47"/>
    <mergeCell ref="AU47:AW47"/>
    <mergeCell ref="AX47:AY47"/>
    <mergeCell ref="AZ47:BB47"/>
    <mergeCell ref="BC47:BD47"/>
    <mergeCell ref="BE47:BF47"/>
    <mergeCell ref="BG47:BH47"/>
    <mergeCell ref="BI47:BJ47"/>
    <mergeCell ref="BG45:BH45"/>
    <mergeCell ref="BI45:BJ45"/>
    <mergeCell ref="BK45:BT45"/>
    <mergeCell ref="AS46:AT46"/>
    <mergeCell ref="AU46:AW46"/>
    <mergeCell ref="AX46:AY46"/>
    <mergeCell ref="AZ46:BB46"/>
    <mergeCell ref="BC46:BD46"/>
    <mergeCell ref="BE46:BF46"/>
    <mergeCell ref="BG46:BH46"/>
    <mergeCell ref="BE44:BF44"/>
    <mergeCell ref="BG44:BH44"/>
    <mergeCell ref="BI44:BJ44"/>
    <mergeCell ref="BK44:BT44"/>
    <mergeCell ref="AS45:AT45"/>
    <mergeCell ref="AU45:AW45"/>
    <mergeCell ref="AX45:AY45"/>
    <mergeCell ref="AZ45:BB45"/>
    <mergeCell ref="BC45:BD45"/>
    <mergeCell ref="BE45:BF45"/>
    <mergeCell ref="BI42:BJ42"/>
    <mergeCell ref="BK42:BO42"/>
    <mergeCell ref="BP42:BT42"/>
    <mergeCell ref="AS43:AT43"/>
    <mergeCell ref="AU43:BD43"/>
    <mergeCell ref="AS44:AT44"/>
    <mergeCell ref="AU44:AW44"/>
    <mergeCell ref="AX44:AY44"/>
    <mergeCell ref="AZ44:BB44"/>
    <mergeCell ref="BC44:BD44"/>
    <mergeCell ref="BG41:BH41"/>
    <mergeCell ref="BI41:BJ41"/>
    <mergeCell ref="BK41:BT41"/>
    <mergeCell ref="AS42:AT42"/>
    <mergeCell ref="AU42:AW42"/>
    <mergeCell ref="AX42:AY42"/>
    <mergeCell ref="AZ42:BB42"/>
    <mergeCell ref="BC42:BD42"/>
    <mergeCell ref="BE42:BF42"/>
    <mergeCell ref="BG42:BH42"/>
    <mergeCell ref="BG40:BH40"/>
    <mergeCell ref="BI40:BJ40"/>
    <mergeCell ref="BK40:BO40"/>
    <mergeCell ref="BP40:BT40"/>
    <mergeCell ref="AS41:AT41"/>
    <mergeCell ref="AU41:AW41"/>
    <mergeCell ref="AX41:AY41"/>
    <mergeCell ref="AZ41:BB41"/>
    <mergeCell ref="BC41:BD41"/>
    <mergeCell ref="BE41:BF41"/>
    <mergeCell ref="AS40:AT40"/>
    <mergeCell ref="AU40:AW40"/>
    <mergeCell ref="AX40:AY40"/>
    <mergeCell ref="AZ40:BB40"/>
    <mergeCell ref="BC40:BD40"/>
    <mergeCell ref="BE40:BF40"/>
    <mergeCell ref="BG35:BH35"/>
    <mergeCell ref="BI35:BJ35"/>
    <mergeCell ref="BG38:BH38"/>
    <mergeCell ref="BI38:BJ38"/>
    <mergeCell ref="BK38:BO38"/>
    <mergeCell ref="BP38:BT38"/>
    <mergeCell ref="AS39:AT39"/>
    <mergeCell ref="AU39:BT39"/>
    <mergeCell ref="BG37:BH37"/>
    <mergeCell ref="BI37:BJ37"/>
    <mergeCell ref="BK37:BO37"/>
    <mergeCell ref="BP37:BT37"/>
    <mergeCell ref="AS38:AT38"/>
    <mergeCell ref="AU38:AW38"/>
    <mergeCell ref="AX38:AY38"/>
    <mergeCell ref="AZ38:BB38"/>
    <mergeCell ref="BC38:BD38"/>
    <mergeCell ref="BE38:BF38"/>
    <mergeCell ref="AS37:AT37"/>
    <mergeCell ref="AU37:AW37"/>
    <mergeCell ref="AX37:AY37"/>
    <mergeCell ref="AZ37:BB37"/>
    <mergeCell ref="BC37:BD37"/>
    <mergeCell ref="BE37:BF37"/>
    <mergeCell ref="BK33:BT33"/>
    <mergeCell ref="AS34:AT34"/>
    <mergeCell ref="AU34:AW34"/>
    <mergeCell ref="AX34:AY34"/>
    <mergeCell ref="AZ34:BB34"/>
    <mergeCell ref="BC34:BD34"/>
    <mergeCell ref="BE34:BF34"/>
    <mergeCell ref="BG34:BH34"/>
    <mergeCell ref="AS33:AT33"/>
    <mergeCell ref="AU33:AW33"/>
    <mergeCell ref="AX33:AY33"/>
    <mergeCell ref="AZ33:BB33"/>
    <mergeCell ref="BC33:BD33"/>
    <mergeCell ref="BE33:BF33"/>
    <mergeCell ref="BK35:BT35"/>
    <mergeCell ref="AS36:AT36"/>
    <mergeCell ref="AU36:AW36"/>
    <mergeCell ref="AX36:AY36"/>
    <mergeCell ref="AZ36:BB36"/>
    <mergeCell ref="BC36:BD36"/>
    <mergeCell ref="BE36:BF36"/>
    <mergeCell ref="BG36:BH36"/>
    <mergeCell ref="BI36:BJ36"/>
    <mergeCell ref="BK36:BT36"/>
    <mergeCell ref="BI34:BJ34"/>
    <mergeCell ref="BK34:BT34"/>
    <mergeCell ref="AS35:AT35"/>
    <mergeCell ref="AU35:AW35"/>
    <mergeCell ref="AX35:AY35"/>
    <mergeCell ref="AZ35:BB35"/>
    <mergeCell ref="BC35:BD35"/>
    <mergeCell ref="BE35:BF35"/>
    <mergeCell ref="A29:AA29"/>
    <mergeCell ref="Q28:R28"/>
    <mergeCell ref="T28:U28"/>
    <mergeCell ref="V28:W28"/>
    <mergeCell ref="X28:AB28"/>
    <mergeCell ref="O27:P27"/>
    <mergeCell ref="Q27:R27"/>
    <mergeCell ref="S27:W27"/>
    <mergeCell ref="X27:AB27"/>
    <mergeCell ref="C28:E28"/>
    <mergeCell ref="F28:G28"/>
    <mergeCell ref="H28:J28"/>
    <mergeCell ref="K28:L28"/>
    <mergeCell ref="M28:N28"/>
    <mergeCell ref="O28:P28"/>
    <mergeCell ref="BG33:BH33"/>
    <mergeCell ref="BI33:BJ33"/>
    <mergeCell ref="O26:P26"/>
    <mergeCell ref="Q26:R26"/>
    <mergeCell ref="S26:W26"/>
    <mergeCell ref="X26:AB26"/>
    <mergeCell ref="A27:B27"/>
    <mergeCell ref="C27:E27"/>
    <mergeCell ref="F27:G27"/>
    <mergeCell ref="H27:J27"/>
    <mergeCell ref="K27:L27"/>
    <mergeCell ref="M27:N27"/>
    <mergeCell ref="O25:P25"/>
    <mergeCell ref="Q25:R25"/>
    <mergeCell ref="S25:W25"/>
    <mergeCell ref="X25:AB25"/>
    <mergeCell ref="A26:B26"/>
    <mergeCell ref="C26:E26"/>
    <mergeCell ref="F26:G26"/>
    <mergeCell ref="H26:J26"/>
    <mergeCell ref="K26:L26"/>
    <mergeCell ref="M26:N26"/>
    <mergeCell ref="O24:P24"/>
    <mergeCell ref="Q24:R24"/>
    <mergeCell ref="S24:W24"/>
    <mergeCell ref="X24:AB24"/>
    <mergeCell ref="A25:B25"/>
    <mergeCell ref="C25:E25"/>
    <mergeCell ref="F25:G25"/>
    <mergeCell ref="H25:J25"/>
    <mergeCell ref="K25:L25"/>
    <mergeCell ref="M25:N25"/>
    <mergeCell ref="O23:P23"/>
    <mergeCell ref="Q23:R23"/>
    <mergeCell ref="S23:W23"/>
    <mergeCell ref="X23:AB23"/>
    <mergeCell ref="A24:B24"/>
    <mergeCell ref="C24:E24"/>
    <mergeCell ref="F24:G24"/>
    <mergeCell ref="H24:J24"/>
    <mergeCell ref="K24:L24"/>
    <mergeCell ref="M24:N24"/>
    <mergeCell ref="O22:P22"/>
    <mergeCell ref="Q22:R22"/>
    <mergeCell ref="S22:W22"/>
    <mergeCell ref="X22:AB22"/>
    <mergeCell ref="A23:B23"/>
    <mergeCell ref="C23:E23"/>
    <mergeCell ref="F23:G23"/>
    <mergeCell ref="H23:J23"/>
    <mergeCell ref="K23:L23"/>
    <mergeCell ref="M23:N23"/>
    <mergeCell ref="A22:B22"/>
    <mergeCell ref="C22:E22"/>
    <mergeCell ref="F22:G22"/>
    <mergeCell ref="H22:J22"/>
    <mergeCell ref="K22:L22"/>
    <mergeCell ref="M22:N22"/>
    <mergeCell ref="Q19:R19"/>
    <mergeCell ref="S19:W19"/>
    <mergeCell ref="X19:AB19"/>
    <mergeCell ref="A20:B20"/>
    <mergeCell ref="C20:AB21"/>
    <mergeCell ref="A21:B21"/>
    <mergeCell ref="Q18:R18"/>
    <mergeCell ref="S18:W18"/>
    <mergeCell ref="X18:AB18"/>
    <mergeCell ref="A19:B19"/>
    <mergeCell ref="C19:E19"/>
    <mergeCell ref="F19:G19"/>
    <mergeCell ref="H19:J19"/>
    <mergeCell ref="K19:L19"/>
    <mergeCell ref="M19:N19"/>
    <mergeCell ref="O19:P19"/>
    <mergeCell ref="Q17:R17"/>
    <mergeCell ref="S17:W17"/>
    <mergeCell ref="X17:AB17"/>
    <mergeCell ref="A18:B18"/>
    <mergeCell ref="C18:E18"/>
    <mergeCell ref="F18:G18"/>
    <mergeCell ref="H18:J18"/>
    <mergeCell ref="K18:L18"/>
    <mergeCell ref="M18:N18"/>
    <mergeCell ref="O18:P18"/>
    <mergeCell ref="Q16:R16"/>
    <mergeCell ref="S16:W16"/>
    <mergeCell ref="X16:AB16"/>
    <mergeCell ref="A17:B17"/>
    <mergeCell ref="C17:E17"/>
    <mergeCell ref="F17:G17"/>
    <mergeCell ref="H17:J17"/>
    <mergeCell ref="K17:L17"/>
    <mergeCell ref="M17:N17"/>
    <mergeCell ref="O17:P17"/>
    <mergeCell ref="Q15:R15"/>
    <mergeCell ref="S15:W15"/>
    <mergeCell ref="X15:AB15"/>
    <mergeCell ref="A16:B16"/>
    <mergeCell ref="C16:E16"/>
    <mergeCell ref="F16:G16"/>
    <mergeCell ref="H16:J16"/>
    <mergeCell ref="K16:L16"/>
    <mergeCell ref="M16:N16"/>
    <mergeCell ref="O16:P16"/>
    <mergeCell ref="Q14:R14"/>
    <mergeCell ref="S14:W14"/>
    <mergeCell ref="X14:AB14"/>
    <mergeCell ref="A15:B15"/>
    <mergeCell ref="C15:E15"/>
    <mergeCell ref="F15:G15"/>
    <mergeCell ref="H15:J15"/>
    <mergeCell ref="K15:L15"/>
    <mergeCell ref="M15:N15"/>
    <mergeCell ref="O15:P15"/>
    <mergeCell ref="Q13:R13"/>
    <mergeCell ref="S13:W13"/>
    <mergeCell ref="X13:AB13"/>
    <mergeCell ref="A14:B14"/>
    <mergeCell ref="C14:E14"/>
    <mergeCell ref="F14:G14"/>
    <mergeCell ref="H14:J14"/>
    <mergeCell ref="K14:L14"/>
    <mergeCell ref="M14:N14"/>
    <mergeCell ref="O14:P14"/>
    <mergeCell ref="Q12:R12"/>
    <mergeCell ref="S12:W12"/>
    <mergeCell ref="X12:AB12"/>
    <mergeCell ref="A13:B13"/>
    <mergeCell ref="C13:E13"/>
    <mergeCell ref="F13:G13"/>
    <mergeCell ref="H13:J13"/>
    <mergeCell ref="K13:L13"/>
    <mergeCell ref="M13:N13"/>
    <mergeCell ref="O13:P13"/>
    <mergeCell ref="Q11:R11"/>
    <mergeCell ref="S11:W11"/>
    <mergeCell ref="X11:AB11"/>
    <mergeCell ref="A12:B12"/>
    <mergeCell ref="C12:E12"/>
    <mergeCell ref="F12:G12"/>
    <mergeCell ref="H12:J12"/>
    <mergeCell ref="K12:L12"/>
    <mergeCell ref="M12:N12"/>
    <mergeCell ref="O12:P12"/>
    <mergeCell ref="Q10:R10"/>
    <mergeCell ref="S10:W10"/>
    <mergeCell ref="X10:AB10"/>
    <mergeCell ref="A11:B11"/>
    <mergeCell ref="C11:E11"/>
    <mergeCell ref="F11:G11"/>
    <mergeCell ref="H11:J11"/>
    <mergeCell ref="K11:L11"/>
    <mergeCell ref="M11:N11"/>
    <mergeCell ref="O11:P11"/>
    <mergeCell ref="Q9:R9"/>
    <mergeCell ref="S9:W9"/>
    <mergeCell ref="X9:AB9"/>
    <mergeCell ref="A10:B10"/>
    <mergeCell ref="C10:E10"/>
    <mergeCell ref="F10:G10"/>
    <mergeCell ref="H10:J10"/>
    <mergeCell ref="K10:L10"/>
    <mergeCell ref="M10:N10"/>
    <mergeCell ref="O10:P10"/>
    <mergeCell ref="AL6:AL7"/>
    <mergeCell ref="AM6:AM7"/>
    <mergeCell ref="AO6:AO7"/>
    <mergeCell ref="Q8:R8"/>
    <mergeCell ref="S8:W8"/>
    <mergeCell ref="X8:AB8"/>
    <mergeCell ref="A9:B9"/>
    <mergeCell ref="C9:E9"/>
    <mergeCell ref="F9:G9"/>
    <mergeCell ref="H9:J9"/>
    <mergeCell ref="K9:L9"/>
    <mergeCell ref="M9:N9"/>
    <mergeCell ref="O9:P9"/>
    <mergeCell ref="O7:P7"/>
    <mergeCell ref="A8:B8"/>
    <mergeCell ref="C8:E8"/>
    <mergeCell ref="F8:G8"/>
    <mergeCell ref="H8:J8"/>
    <mergeCell ref="K8:L8"/>
    <mergeCell ref="M8:N8"/>
    <mergeCell ref="O8:P8"/>
    <mergeCell ref="A6:B7"/>
    <mergeCell ref="C6:E7"/>
    <mergeCell ref="F6:L6"/>
    <mergeCell ref="M6:P6"/>
    <mergeCell ref="Q6:R7"/>
    <mergeCell ref="S6:W7"/>
    <mergeCell ref="F7:G7"/>
    <mergeCell ref="H7:J7"/>
    <mergeCell ref="K7:L7"/>
    <mergeCell ref="M7:N7"/>
    <mergeCell ref="AP6:AP7"/>
    <mergeCell ref="AN6:AN7"/>
    <mergeCell ref="AC5:AG5"/>
    <mergeCell ref="AH5:AK5"/>
    <mergeCell ref="K4:M4"/>
    <mergeCell ref="N4:T4"/>
    <mergeCell ref="U4:W4"/>
    <mergeCell ref="X4:AB4"/>
    <mergeCell ref="A5:C5"/>
    <mergeCell ref="D5:T5"/>
    <mergeCell ref="U5:W5"/>
    <mergeCell ref="X5:AB5"/>
    <mergeCell ref="A1:AB2"/>
    <mergeCell ref="AC1:AG4"/>
    <mergeCell ref="A3:C3"/>
    <mergeCell ref="D3:J3"/>
    <mergeCell ref="K3:M3"/>
    <mergeCell ref="N3:T3"/>
    <mergeCell ref="U3:W3"/>
    <mergeCell ref="X3:AB3"/>
    <mergeCell ref="A4:C4"/>
    <mergeCell ref="D4:J4"/>
    <mergeCell ref="AH6:AH7"/>
    <mergeCell ref="AI6:AI7"/>
    <mergeCell ref="AJ6:AJ7"/>
    <mergeCell ref="AK6:AK7"/>
    <mergeCell ref="X6:AB7"/>
    <mergeCell ref="AC6:AC7"/>
    <mergeCell ref="AD6:AD7"/>
    <mergeCell ref="AE6:AE7"/>
    <mergeCell ref="AF6:AF7"/>
    <mergeCell ref="AG6:AG7"/>
  </mergeCells>
  <phoneticPr fontId="22" type="noConversion"/>
  <pageMargins left="0.31496062992125984" right="0.31496062992125984" top="0.74803149606299213" bottom="0.74803149606299213" header="0.31496062992125984" footer="0.31496062992125984"/>
  <pageSetup paperSize="9" scale="90" orientation="portrait" r:id="rId1"/>
  <headerFooter>
    <oddFooter>&amp;L&amp;"华文行楷,加粗"&amp;16
&amp;"-,常规"&amp;11
制单：
日期：&amp;C审核：
日期：</oddFooter>
  </headerFooter>
  <legacyDrawing r:id="rId2"/>
</worksheet>
</file>

<file path=xl/worksheets/sheet8.xml><?xml version="1.0" encoding="utf-8"?>
<worksheet xmlns="http://schemas.openxmlformats.org/spreadsheetml/2006/main" xmlns:r="http://schemas.openxmlformats.org/officeDocument/2006/relationships">
  <sheetPr>
    <tabColor rgb="FF7030A0"/>
  </sheetPr>
  <dimension ref="A1:BH288"/>
  <sheetViews>
    <sheetView showWhiteSpace="0" view="pageBreakPreview" zoomScaleSheetLayoutView="100" workbookViewId="0">
      <selection activeCell="C2" sqref="C2:D2"/>
    </sheetView>
  </sheetViews>
  <sheetFormatPr defaultRowHeight="13.5"/>
  <cols>
    <col min="1" max="2" width="9.125" style="12" customWidth="1"/>
    <col min="3" max="3" width="12.5" style="12" customWidth="1"/>
    <col min="4" max="4" width="13.5" style="12" customWidth="1"/>
    <col min="5" max="5" width="18.625" style="12" customWidth="1"/>
    <col min="6" max="6" width="8.25" style="12" customWidth="1"/>
    <col min="7" max="7" width="9.625" style="12" customWidth="1"/>
    <col min="8" max="8" width="12" style="12" customWidth="1"/>
    <col min="9" max="60" width="9" style="68"/>
    <col min="61" max="256" width="9" style="12"/>
    <col min="257" max="258" width="9.125" style="12" customWidth="1"/>
    <col min="259" max="259" width="12.5" style="12" customWidth="1"/>
    <col min="260" max="260" width="13.5" style="12" customWidth="1"/>
    <col min="261" max="261" width="18.625" style="12" customWidth="1"/>
    <col min="262" max="262" width="8.25" style="12" customWidth="1"/>
    <col min="263" max="263" width="9.625" style="12" customWidth="1"/>
    <col min="264" max="264" width="12" style="12" customWidth="1"/>
    <col min="265" max="512" width="9" style="12"/>
    <col min="513" max="514" width="9.125" style="12" customWidth="1"/>
    <col min="515" max="515" width="12.5" style="12" customWidth="1"/>
    <col min="516" max="516" width="13.5" style="12" customWidth="1"/>
    <col min="517" max="517" width="18.625" style="12" customWidth="1"/>
    <col min="518" max="518" width="8.25" style="12" customWidth="1"/>
    <col min="519" max="519" width="9.625" style="12" customWidth="1"/>
    <col min="520" max="520" width="12" style="12" customWidth="1"/>
    <col min="521" max="768" width="9" style="12"/>
    <col min="769" max="770" width="9.125" style="12" customWidth="1"/>
    <col min="771" max="771" width="12.5" style="12" customWidth="1"/>
    <col min="772" max="772" width="13.5" style="12" customWidth="1"/>
    <col min="773" max="773" width="18.625" style="12" customWidth="1"/>
    <col min="774" max="774" width="8.25" style="12" customWidth="1"/>
    <col min="775" max="775" width="9.625" style="12" customWidth="1"/>
    <col min="776" max="776" width="12" style="12" customWidth="1"/>
    <col min="777" max="1024" width="9" style="12"/>
    <col min="1025" max="1026" width="9.125" style="12" customWidth="1"/>
    <col min="1027" max="1027" width="12.5" style="12" customWidth="1"/>
    <col min="1028" max="1028" width="13.5" style="12" customWidth="1"/>
    <col min="1029" max="1029" width="18.625" style="12" customWidth="1"/>
    <col min="1030" max="1030" width="8.25" style="12" customWidth="1"/>
    <col min="1031" max="1031" width="9.625" style="12" customWidth="1"/>
    <col min="1032" max="1032" width="12" style="12" customWidth="1"/>
    <col min="1033" max="1280" width="9" style="12"/>
    <col min="1281" max="1282" width="9.125" style="12" customWidth="1"/>
    <col min="1283" max="1283" width="12.5" style="12" customWidth="1"/>
    <col min="1284" max="1284" width="13.5" style="12" customWidth="1"/>
    <col min="1285" max="1285" width="18.625" style="12" customWidth="1"/>
    <col min="1286" max="1286" width="8.25" style="12" customWidth="1"/>
    <col min="1287" max="1287" width="9.625" style="12" customWidth="1"/>
    <col min="1288" max="1288" width="12" style="12" customWidth="1"/>
    <col min="1289" max="1536" width="9" style="12"/>
    <col min="1537" max="1538" width="9.125" style="12" customWidth="1"/>
    <col min="1539" max="1539" width="12.5" style="12" customWidth="1"/>
    <col min="1540" max="1540" width="13.5" style="12" customWidth="1"/>
    <col min="1541" max="1541" width="18.625" style="12" customWidth="1"/>
    <col min="1542" max="1542" width="8.25" style="12" customWidth="1"/>
    <col min="1543" max="1543" width="9.625" style="12" customWidth="1"/>
    <col min="1544" max="1544" width="12" style="12" customWidth="1"/>
    <col min="1545" max="1792" width="9" style="12"/>
    <col min="1793" max="1794" width="9.125" style="12" customWidth="1"/>
    <col min="1795" max="1795" width="12.5" style="12" customWidth="1"/>
    <col min="1796" max="1796" width="13.5" style="12" customWidth="1"/>
    <col min="1797" max="1797" width="18.625" style="12" customWidth="1"/>
    <col min="1798" max="1798" width="8.25" style="12" customWidth="1"/>
    <col min="1799" max="1799" width="9.625" style="12" customWidth="1"/>
    <col min="1800" max="1800" width="12" style="12" customWidth="1"/>
    <col min="1801" max="2048" width="9" style="12"/>
    <col min="2049" max="2050" width="9.125" style="12" customWidth="1"/>
    <col min="2051" max="2051" width="12.5" style="12" customWidth="1"/>
    <col min="2052" max="2052" width="13.5" style="12" customWidth="1"/>
    <col min="2053" max="2053" width="18.625" style="12" customWidth="1"/>
    <col min="2054" max="2054" width="8.25" style="12" customWidth="1"/>
    <col min="2055" max="2055" width="9.625" style="12" customWidth="1"/>
    <col min="2056" max="2056" width="12" style="12" customWidth="1"/>
    <col min="2057" max="2304" width="9" style="12"/>
    <col min="2305" max="2306" width="9.125" style="12" customWidth="1"/>
    <col min="2307" max="2307" width="12.5" style="12" customWidth="1"/>
    <col min="2308" max="2308" width="13.5" style="12" customWidth="1"/>
    <col min="2309" max="2309" width="18.625" style="12" customWidth="1"/>
    <col min="2310" max="2310" width="8.25" style="12" customWidth="1"/>
    <col min="2311" max="2311" width="9.625" style="12" customWidth="1"/>
    <col min="2312" max="2312" width="12" style="12" customWidth="1"/>
    <col min="2313" max="2560" width="9" style="12"/>
    <col min="2561" max="2562" width="9.125" style="12" customWidth="1"/>
    <col min="2563" max="2563" width="12.5" style="12" customWidth="1"/>
    <col min="2564" max="2564" width="13.5" style="12" customWidth="1"/>
    <col min="2565" max="2565" width="18.625" style="12" customWidth="1"/>
    <col min="2566" max="2566" width="8.25" style="12" customWidth="1"/>
    <col min="2567" max="2567" width="9.625" style="12" customWidth="1"/>
    <col min="2568" max="2568" width="12" style="12" customWidth="1"/>
    <col min="2569" max="2816" width="9" style="12"/>
    <col min="2817" max="2818" width="9.125" style="12" customWidth="1"/>
    <col min="2819" max="2819" width="12.5" style="12" customWidth="1"/>
    <col min="2820" max="2820" width="13.5" style="12" customWidth="1"/>
    <col min="2821" max="2821" width="18.625" style="12" customWidth="1"/>
    <col min="2822" max="2822" width="8.25" style="12" customWidth="1"/>
    <col min="2823" max="2823" width="9.625" style="12" customWidth="1"/>
    <col min="2824" max="2824" width="12" style="12" customWidth="1"/>
    <col min="2825" max="3072" width="9" style="12"/>
    <col min="3073" max="3074" width="9.125" style="12" customWidth="1"/>
    <col min="3075" max="3075" width="12.5" style="12" customWidth="1"/>
    <col min="3076" max="3076" width="13.5" style="12" customWidth="1"/>
    <col min="3077" max="3077" width="18.625" style="12" customWidth="1"/>
    <col min="3078" max="3078" width="8.25" style="12" customWidth="1"/>
    <col min="3079" max="3079" width="9.625" style="12" customWidth="1"/>
    <col min="3080" max="3080" width="12" style="12" customWidth="1"/>
    <col min="3081" max="3328" width="9" style="12"/>
    <col min="3329" max="3330" width="9.125" style="12" customWidth="1"/>
    <col min="3331" max="3331" width="12.5" style="12" customWidth="1"/>
    <col min="3332" max="3332" width="13.5" style="12" customWidth="1"/>
    <col min="3333" max="3333" width="18.625" style="12" customWidth="1"/>
    <col min="3334" max="3334" width="8.25" style="12" customWidth="1"/>
    <col min="3335" max="3335" width="9.625" style="12" customWidth="1"/>
    <col min="3336" max="3336" width="12" style="12" customWidth="1"/>
    <col min="3337" max="3584" width="9" style="12"/>
    <col min="3585" max="3586" width="9.125" style="12" customWidth="1"/>
    <col min="3587" max="3587" width="12.5" style="12" customWidth="1"/>
    <col min="3588" max="3588" width="13.5" style="12" customWidth="1"/>
    <col min="3589" max="3589" width="18.625" style="12" customWidth="1"/>
    <col min="3590" max="3590" width="8.25" style="12" customWidth="1"/>
    <col min="3591" max="3591" width="9.625" style="12" customWidth="1"/>
    <col min="3592" max="3592" width="12" style="12" customWidth="1"/>
    <col min="3593" max="3840" width="9" style="12"/>
    <col min="3841" max="3842" width="9.125" style="12" customWidth="1"/>
    <col min="3843" max="3843" width="12.5" style="12" customWidth="1"/>
    <col min="3844" max="3844" width="13.5" style="12" customWidth="1"/>
    <col min="3845" max="3845" width="18.625" style="12" customWidth="1"/>
    <col min="3846" max="3846" width="8.25" style="12" customWidth="1"/>
    <col min="3847" max="3847" width="9.625" style="12" customWidth="1"/>
    <col min="3848" max="3848" width="12" style="12" customWidth="1"/>
    <col min="3849" max="4096" width="9" style="12"/>
    <col min="4097" max="4098" width="9.125" style="12" customWidth="1"/>
    <col min="4099" max="4099" width="12.5" style="12" customWidth="1"/>
    <col min="4100" max="4100" width="13.5" style="12" customWidth="1"/>
    <col min="4101" max="4101" width="18.625" style="12" customWidth="1"/>
    <col min="4102" max="4102" width="8.25" style="12" customWidth="1"/>
    <col min="4103" max="4103" width="9.625" style="12" customWidth="1"/>
    <col min="4104" max="4104" width="12" style="12" customWidth="1"/>
    <col min="4105" max="4352" width="9" style="12"/>
    <col min="4353" max="4354" width="9.125" style="12" customWidth="1"/>
    <col min="4355" max="4355" width="12.5" style="12" customWidth="1"/>
    <col min="4356" max="4356" width="13.5" style="12" customWidth="1"/>
    <col min="4357" max="4357" width="18.625" style="12" customWidth="1"/>
    <col min="4358" max="4358" width="8.25" style="12" customWidth="1"/>
    <col min="4359" max="4359" width="9.625" style="12" customWidth="1"/>
    <col min="4360" max="4360" width="12" style="12" customWidth="1"/>
    <col min="4361" max="4608" width="9" style="12"/>
    <col min="4609" max="4610" width="9.125" style="12" customWidth="1"/>
    <col min="4611" max="4611" width="12.5" style="12" customWidth="1"/>
    <col min="4612" max="4612" width="13.5" style="12" customWidth="1"/>
    <col min="4613" max="4613" width="18.625" style="12" customWidth="1"/>
    <col min="4614" max="4614" width="8.25" style="12" customWidth="1"/>
    <col min="4615" max="4615" width="9.625" style="12" customWidth="1"/>
    <col min="4616" max="4616" width="12" style="12" customWidth="1"/>
    <col min="4617" max="4864" width="9" style="12"/>
    <col min="4865" max="4866" width="9.125" style="12" customWidth="1"/>
    <col min="4867" max="4867" width="12.5" style="12" customWidth="1"/>
    <col min="4868" max="4868" width="13.5" style="12" customWidth="1"/>
    <col min="4869" max="4869" width="18.625" style="12" customWidth="1"/>
    <col min="4870" max="4870" width="8.25" style="12" customWidth="1"/>
    <col min="4871" max="4871" width="9.625" style="12" customWidth="1"/>
    <col min="4872" max="4872" width="12" style="12" customWidth="1"/>
    <col min="4873" max="5120" width="9" style="12"/>
    <col min="5121" max="5122" width="9.125" style="12" customWidth="1"/>
    <col min="5123" max="5123" width="12.5" style="12" customWidth="1"/>
    <col min="5124" max="5124" width="13.5" style="12" customWidth="1"/>
    <col min="5125" max="5125" width="18.625" style="12" customWidth="1"/>
    <col min="5126" max="5126" width="8.25" style="12" customWidth="1"/>
    <col min="5127" max="5127" width="9.625" style="12" customWidth="1"/>
    <col min="5128" max="5128" width="12" style="12" customWidth="1"/>
    <col min="5129" max="5376" width="9" style="12"/>
    <col min="5377" max="5378" width="9.125" style="12" customWidth="1"/>
    <col min="5379" max="5379" width="12.5" style="12" customWidth="1"/>
    <col min="5380" max="5380" width="13.5" style="12" customWidth="1"/>
    <col min="5381" max="5381" width="18.625" style="12" customWidth="1"/>
    <col min="5382" max="5382" width="8.25" style="12" customWidth="1"/>
    <col min="5383" max="5383" width="9.625" style="12" customWidth="1"/>
    <col min="5384" max="5384" width="12" style="12" customWidth="1"/>
    <col min="5385" max="5632" width="9" style="12"/>
    <col min="5633" max="5634" width="9.125" style="12" customWidth="1"/>
    <col min="5635" max="5635" width="12.5" style="12" customWidth="1"/>
    <col min="5636" max="5636" width="13.5" style="12" customWidth="1"/>
    <col min="5637" max="5637" width="18.625" style="12" customWidth="1"/>
    <col min="5638" max="5638" width="8.25" style="12" customWidth="1"/>
    <col min="5639" max="5639" width="9.625" style="12" customWidth="1"/>
    <col min="5640" max="5640" width="12" style="12" customWidth="1"/>
    <col min="5641" max="5888" width="9" style="12"/>
    <col min="5889" max="5890" width="9.125" style="12" customWidth="1"/>
    <col min="5891" max="5891" width="12.5" style="12" customWidth="1"/>
    <col min="5892" max="5892" width="13.5" style="12" customWidth="1"/>
    <col min="5893" max="5893" width="18.625" style="12" customWidth="1"/>
    <col min="5894" max="5894" width="8.25" style="12" customWidth="1"/>
    <col min="5895" max="5895" width="9.625" style="12" customWidth="1"/>
    <col min="5896" max="5896" width="12" style="12" customWidth="1"/>
    <col min="5897" max="6144" width="9" style="12"/>
    <col min="6145" max="6146" width="9.125" style="12" customWidth="1"/>
    <col min="6147" max="6147" width="12.5" style="12" customWidth="1"/>
    <col min="6148" max="6148" width="13.5" style="12" customWidth="1"/>
    <col min="6149" max="6149" width="18.625" style="12" customWidth="1"/>
    <col min="6150" max="6150" width="8.25" style="12" customWidth="1"/>
    <col min="6151" max="6151" width="9.625" style="12" customWidth="1"/>
    <col min="6152" max="6152" width="12" style="12" customWidth="1"/>
    <col min="6153" max="6400" width="9" style="12"/>
    <col min="6401" max="6402" width="9.125" style="12" customWidth="1"/>
    <col min="6403" max="6403" width="12.5" style="12" customWidth="1"/>
    <col min="6404" max="6404" width="13.5" style="12" customWidth="1"/>
    <col min="6405" max="6405" width="18.625" style="12" customWidth="1"/>
    <col min="6406" max="6406" width="8.25" style="12" customWidth="1"/>
    <col min="6407" max="6407" width="9.625" style="12" customWidth="1"/>
    <col min="6408" max="6408" width="12" style="12" customWidth="1"/>
    <col min="6409" max="6656" width="9" style="12"/>
    <col min="6657" max="6658" width="9.125" style="12" customWidth="1"/>
    <col min="6659" max="6659" width="12.5" style="12" customWidth="1"/>
    <col min="6660" max="6660" width="13.5" style="12" customWidth="1"/>
    <col min="6661" max="6661" width="18.625" style="12" customWidth="1"/>
    <col min="6662" max="6662" width="8.25" style="12" customWidth="1"/>
    <col min="6663" max="6663" width="9.625" style="12" customWidth="1"/>
    <col min="6664" max="6664" width="12" style="12" customWidth="1"/>
    <col min="6665" max="6912" width="9" style="12"/>
    <col min="6913" max="6914" width="9.125" style="12" customWidth="1"/>
    <col min="6915" max="6915" width="12.5" style="12" customWidth="1"/>
    <col min="6916" max="6916" width="13.5" style="12" customWidth="1"/>
    <col min="6917" max="6917" width="18.625" style="12" customWidth="1"/>
    <col min="6918" max="6918" width="8.25" style="12" customWidth="1"/>
    <col min="6919" max="6919" width="9.625" style="12" customWidth="1"/>
    <col min="6920" max="6920" width="12" style="12" customWidth="1"/>
    <col min="6921" max="7168" width="9" style="12"/>
    <col min="7169" max="7170" width="9.125" style="12" customWidth="1"/>
    <col min="7171" max="7171" width="12.5" style="12" customWidth="1"/>
    <col min="7172" max="7172" width="13.5" style="12" customWidth="1"/>
    <col min="7173" max="7173" width="18.625" style="12" customWidth="1"/>
    <col min="7174" max="7174" width="8.25" style="12" customWidth="1"/>
    <col min="7175" max="7175" width="9.625" style="12" customWidth="1"/>
    <col min="7176" max="7176" width="12" style="12" customWidth="1"/>
    <col min="7177" max="7424" width="9" style="12"/>
    <col min="7425" max="7426" width="9.125" style="12" customWidth="1"/>
    <col min="7427" max="7427" width="12.5" style="12" customWidth="1"/>
    <col min="7428" max="7428" width="13.5" style="12" customWidth="1"/>
    <col min="7429" max="7429" width="18.625" style="12" customWidth="1"/>
    <col min="7430" max="7430" width="8.25" style="12" customWidth="1"/>
    <col min="7431" max="7431" width="9.625" style="12" customWidth="1"/>
    <col min="7432" max="7432" width="12" style="12" customWidth="1"/>
    <col min="7433" max="7680" width="9" style="12"/>
    <col min="7681" max="7682" width="9.125" style="12" customWidth="1"/>
    <col min="7683" max="7683" width="12.5" style="12" customWidth="1"/>
    <col min="7684" max="7684" width="13.5" style="12" customWidth="1"/>
    <col min="7685" max="7685" width="18.625" style="12" customWidth="1"/>
    <col min="7686" max="7686" width="8.25" style="12" customWidth="1"/>
    <col min="7687" max="7687" width="9.625" style="12" customWidth="1"/>
    <col min="7688" max="7688" width="12" style="12" customWidth="1"/>
    <col min="7689" max="7936" width="9" style="12"/>
    <col min="7937" max="7938" width="9.125" style="12" customWidth="1"/>
    <col min="7939" max="7939" width="12.5" style="12" customWidth="1"/>
    <col min="7940" max="7940" width="13.5" style="12" customWidth="1"/>
    <col min="7941" max="7941" width="18.625" style="12" customWidth="1"/>
    <col min="7942" max="7942" width="8.25" style="12" customWidth="1"/>
    <col min="7943" max="7943" width="9.625" style="12" customWidth="1"/>
    <col min="7944" max="7944" width="12" style="12" customWidth="1"/>
    <col min="7945" max="8192" width="9" style="12"/>
    <col min="8193" max="8194" width="9.125" style="12" customWidth="1"/>
    <col min="8195" max="8195" width="12.5" style="12" customWidth="1"/>
    <col min="8196" max="8196" width="13.5" style="12" customWidth="1"/>
    <col min="8197" max="8197" width="18.625" style="12" customWidth="1"/>
    <col min="8198" max="8198" width="8.25" style="12" customWidth="1"/>
    <col min="8199" max="8199" width="9.625" style="12" customWidth="1"/>
    <col min="8200" max="8200" width="12" style="12" customWidth="1"/>
    <col min="8201" max="8448" width="9" style="12"/>
    <col min="8449" max="8450" width="9.125" style="12" customWidth="1"/>
    <col min="8451" max="8451" width="12.5" style="12" customWidth="1"/>
    <col min="8452" max="8452" width="13.5" style="12" customWidth="1"/>
    <col min="8453" max="8453" width="18.625" style="12" customWidth="1"/>
    <col min="8454" max="8454" width="8.25" style="12" customWidth="1"/>
    <col min="8455" max="8455" width="9.625" style="12" customWidth="1"/>
    <col min="8456" max="8456" width="12" style="12" customWidth="1"/>
    <col min="8457" max="8704" width="9" style="12"/>
    <col min="8705" max="8706" width="9.125" style="12" customWidth="1"/>
    <col min="8707" max="8707" width="12.5" style="12" customWidth="1"/>
    <col min="8708" max="8708" width="13.5" style="12" customWidth="1"/>
    <col min="8709" max="8709" width="18.625" style="12" customWidth="1"/>
    <col min="8710" max="8710" width="8.25" style="12" customWidth="1"/>
    <col min="8711" max="8711" width="9.625" style="12" customWidth="1"/>
    <col min="8712" max="8712" width="12" style="12" customWidth="1"/>
    <col min="8713" max="8960" width="9" style="12"/>
    <col min="8961" max="8962" width="9.125" style="12" customWidth="1"/>
    <col min="8963" max="8963" width="12.5" style="12" customWidth="1"/>
    <col min="8964" max="8964" width="13.5" style="12" customWidth="1"/>
    <col min="8965" max="8965" width="18.625" style="12" customWidth="1"/>
    <col min="8966" max="8966" width="8.25" style="12" customWidth="1"/>
    <col min="8967" max="8967" width="9.625" style="12" customWidth="1"/>
    <col min="8968" max="8968" width="12" style="12" customWidth="1"/>
    <col min="8969" max="9216" width="9" style="12"/>
    <col min="9217" max="9218" width="9.125" style="12" customWidth="1"/>
    <col min="9219" max="9219" width="12.5" style="12" customWidth="1"/>
    <col min="9220" max="9220" width="13.5" style="12" customWidth="1"/>
    <col min="9221" max="9221" width="18.625" style="12" customWidth="1"/>
    <col min="9222" max="9222" width="8.25" style="12" customWidth="1"/>
    <col min="9223" max="9223" width="9.625" style="12" customWidth="1"/>
    <col min="9224" max="9224" width="12" style="12" customWidth="1"/>
    <col min="9225" max="9472" width="9" style="12"/>
    <col min="9473" max="9474" width="9.125" style="12" customWidth="1"/>
    <col min="9475" max="9475" width="12.5" style="12" customWidth="1"/>
    <col min="9476" max="9476" width="13.5" style="12" customWidth="1"/>
    <col min="9477" max="9477" width="18.625" style="12" customWidth="1"/>
    <col min="9478" max="9478" width="8.25" style="12" customWidth="1"/>
    <col min="9479" max="9479" width="9.625" style="12" customWidth="1"/>
    <col min="9480" max="9480" width="12" style="12" customWidth="1"/>
    <col min="9481" max="9728" width="9" style="12"/>
    <col min="9729" max="9730" width="9.125" style="12" customWidth="1"/>
    <col min="9731" max="9731" width="12.5" style="12" customWidth="1"/>
    <col min="9732" max="9732" width="13.5" style="12" customWidth="1"/>
    <col min="9733" max="9733" width="18.625" style="12" customWidth="1"/>
    <col min="9734" max="9734" width="8.25" style="12" customWidth="1"/>
    <col min="9735" max="9735" width="9.625" style="12" customWidth="1"/>
    <col min="9736" max="9736" width="12" style="12" customWidth="1"/>
    <col min="9737" max="9984" width="9" style="12"/>
    <col min="9985" max="9986" width="9.125" style="12" customWidth="1"/>
    <col min="9987" max="9987" width="12.5" style="12" customWidth="1"/>
    <col min="9988" max="9988" width="13.5" style="12" customWidth="1"/>
    <col min="9989" max="9989" width="18.625" style="12" customWidth="1"/>
    <col min="9990" max="9990" width="8.25" style="12" customWidth="1"/>
    <col min="9991" max="9991" width="9.625" style="12" customWidth="1"/>
    <col min="9992" max="9992" width="12" style="12" customWidth="1"/>
    <col min="9993" max="10240" width="9" style="12"/>
    <col min="10241" max="10242" width="9.125" style="12" customWidth="1"/>
    <col min="10243" max="10243" width="12.5" style="12" customWidth="1"/>
    <col min="10244" max="10244" width="13.5" style="12" customWidth="1"/>
    <col min="10245" max="10245" width="18.625" style="12" customWidth="1"/>
    <col min="10246" max="10246" width="8.25" style="12" customWidth="1"/>
    <col min="10247" max="10247" width="9.625" style="12" customWidth="1"/>
    <col min="10248" max="10248" width="12" style="12" customWidth="1"/>
    <col min="10249" max="10496" width="9" style="12"/>
    <col min="10497" max="10498" width="9.125" style="12" customWidth="1"/>
    <col min="10499" max="10499" width="12.5" style="12" customWidth="1"/>
    <col min="10500" max="10500" width="13.5" style="12" customWidth="1"/>
    <col min="10501" max="10501" width="18.625" style="12" customWidth="1"/>
    <col min="10502" max="10502" width="8.25" style="12" customWidth="1"/>
    <col min="10503" max="10503" width="9.625" style="12" customWidth="1"/>
    <col min="10504" max="10504" width="12" style="12" customWidth="1"/>
    <col min="10505" max="10752" width="9" style="12"/>
    <col min="10753" max="10754" width="9.125" style="12" customWidth="1"/>
    <col min="10755" max="10755" width="12.5" style="12" customWidth="1"/>
    <col min="10756" max="10756" width="13.5" style="12" customWidth="1"/>
    <col min="10757" max="10757" width="18.625" style="12" customWidth="1"/>
    <col min="10758" max="10758" width="8.25" style="12" customWidth="1"/>
    <col min="10759" max="10759" width="9.625" style="12" customWidth="1"/>
    <col min="10760" max="10760" width="12" style="12" customWidth="1"/>
    <col min="10761" max="11008" width="9" style="12"/>
    <col min="11009" max="11010" width="9.125" style="12" customWidth="1"/>
    <col min="11011" max="11011" width="12.5" style="12" customWidth="1"/>
    <col min="11012" max="11012" width="13.5" style="12" customWidth="1"/>
    <col min="11013" max="11013" width="18.625" style="12" customWidth="1"/>
    <col min="11014" max="11014" width="8.25" style="12" customWidth="1"/>
    <col min="11015" max="11015" width="9.625" style="12" customWidth="1"/>
    <col min="11016" max="11016" width="12" style="12" customWidth="1"/>
    <col min="11017" max="11264" width="9" style="12"/>
    <col min="11265" max="11266" width="9.125" style="12" customWidth="1"/>
    <col min="11267" max="11267" width="12.5" style="12" customWidth="1"/>
    <col min="11268" max="11268" width="13.5" style="12" customWidth="1"/>
    <col min="11269" max="11269" width="18.625" style="12" customWidth="1"/>
    <col min="11270" max="11270" width="8.25" style="12" customWidth="1"/>
    <col min="11271" max="11271" width="9.625" style="12" customWidth="1"/>
    <col min="11272" max="11272" width="12" style="12" customWidth="1"/>
    <col min="11273" max="11520" width="9" style="12"/>
    <col min="11521" max="11522" width="9.125" style="12" customWidth="1"/>
    <col min="11523" max="11523" width="12.5" style="12" customWidth="1"/>
    <col min="11524" max="11524" width="13.5" style="12" customWidth="1"/>
    <col min="11525" max="11525" width="18.625" style="12" customWidth="1"/>
    <col min="11526" max="11526" width="8.25" style="12" customWidth="1"/>
    <col min="11527" max="11527" width="9.625" style="12" customWidth="1"/>
    <col min="11528" max="11528" width="12" style="12" customWidth="1"/>
    <col min="11529" max="11776" width="9" style="12"/>
    <col min="11777" max="11778" width="9.125" style="12" customWidth="1"/>
    <col min="11779" max="11779" width="12.5" style="12" customWidth="1"/>
    <col min="11780" max="11780" width="13.5" style="12" customWidth="1"/>
    <col min="11781" max="11781" width="18.625" style="12" customWidth="1"/>
    <col min="11782" max="11782" width="8.25" style="12" customWidth="1"/>
    <col min="11783" max="11783" width="9.625" style="12" customWidth="1"/>
    <col min="11784" max="11784" width="12" style="12" customWidth="1"/>
    <col min="11785" max="12032" width="9" style="12"/>
    <col min="12033" max="12034" width="9.125" style="12" customWidth="1"/>
    <col min="12035" max="12035" width="12.5" style="12" customWidth="1"/>
    <col min="12036" max="12036" width="13.5" style="12" customWidth="1"/>
    <col min="12037" max="12037" width="18.625" style="12" customWidth="1"/>
    <col min="12038" max="12038" width="8.25" style="12" customWidth="1"/>
    <col min="12039" max="12039" width="9.625" style="12" customWidth="1"/>
    <col min="12040" max="12040" width="12" style="12" customWidth="1"/>
    <col min="12041" max="12288" width="9" style="12"/>
    <col min="12289" max="12290" width="9.125" style="12" customWidth="1"/>
    <col min="12291" max="12291" width="12.5" style="12" customWidth="1"/>
    <col min="12292" max="12292" width="13.5" style="12" customWidth="1"/>
    <col min="12293" max="12293" width="18.625" style="12" customWidth="1"/>
    <col min="12294" max="12294" width="8.25" style="12" customWidth="1"/>
    <col min="12295" max="12295" width="9.625" style="12" customWidth="1"/>
    <col min="12296" max="12296" width="12" style="12" customWidth="1"/>
    <col min="12297" max="12544" width="9" style="12"/>
    <col min="12545" max="12546" width="9.125" style="12" customWidth="1"/>
    <col min="12547" max="12547" width="12.5" style="12" customWidth="1"/>
    <col min="12548" max="12548" width="13.5" style="12" customWidth="1"/>
    <col min="12549" max="12549" width="18.625" style="12" customWidth="1"/>
    <col min="12550" max="12550" width="8.25" style="12" customWidth="1"/>
    <col min="12551" max="12551" width="9.625" style="12" customWidth="1"/>
    <col min="12552" max="12552" width="12" style="12" customWidth="1"/>
    <col min="12553" max="12800" width="9" style="12"/>
    <col min="12801" max="12802" width="9.125" style="12" customWidth="1"/>
    <col min="12803" max="12803" width="12.5" style="12" customWidth="1"/>
    <col min="12804" max="12804" width="13.5" style="12" customWidth="1"/>
    <col min="12805" max="12805" width="18.625" style="12" customWidth="1"/>
    <col min="12806" max="12806" width="8.25" style="12" customWidth="1"/>
    <col min="12807" max="12807" width="9.625" style="12" customWidth="1"/>
    <col min="12808" max="12808" width="12" style="12" customWidth="1"/>
    <col min="12809" max="13056" width="9" style="12"/>
    <col min="13057" max="13058" width="9.125" style="12" customWidth="1"/>
    <col min="13059" max="13059" width="12.5" style="12" customWidth="1"/>
    <col min="13060" max="13060" width="13.5" style="12" customWidth="1"/>
    <col min="13061" max="13061" width="18.625" style="12" customWidth="1"/>
    <col min="13062" max="13062" width="8.25" style="12" customWidth="1"/>
    <col min="13063" max="13063" width="9.625" style="12" customWidth="1"/>
    <col min="13064" max="13064" width="12" style="12" customWidth="1"/>
    <col min="13065" max="13312" width="9" style="12"/>
    <col min="13313" max="13314" width="9.125" style="12" customWidth="1"/>
    <col min="13315" max="13315" width="12.5" style="12" customWidth="1"/>
    <col min="13316" max="13316" width="13.5" style="12" customWidth="1"/>
    <col min="13317" max="13317" width="18.625" style="12" customWidth="1"/>
    <col min="13318" max="13318" width="8.25" style="12" customWidth="1"/>
    <col min="13319" max="13319" width="9.625" style="12" customWidth="1"/>
    <col min="13320" max="13320" width="12" style="12" customWidth="1"/>
    <col min="13321" max="13568" width="9" style="12"/>
    <col min="13569" max="13570" width="9.125" style="12" customWidth="1"/>
    <col min="13571" max="13571" width="12.5" style="12" customWidth="1"/>
    <col min="13572" max="13572" width="13.5" style="12" customWidth="1"/>
    <col min="13573" max="13573" width="18.625" style="12" customWidth="1"/>
    <col min="13574" max="13574" width="8.25" style="12" customWidth="1"/>
    <col min="13575" max="13575" width="9.625" style="12" customWidth="1"/>
    <col min="13576" max="13576" width="12" style="12" customWidth="1"/>
    <col min="13577" max="13824" width="9" style="12"/>
    <col min="13825" max="13826" width="9.125" style="12" customWidth="1"/>
    <col min="13827" max="13827" width="12.5" style="12" customWidth="1"/>
    <col min="13828" max="13828" width="13.5" style="12" customWidth="1"/>
    <col min="13829" max="13829" width="18.625" style="12" customWidth="1"/>
    <col min="13830" max="13830" width="8.25" style="12" customWidth="1"/>
    <col min="13831" max="13831" width="9.625" style="12" customWidth="1"/>
    <col min="13832" max="13832" width="12" style="12" customWidth="1"/>
    <col min="13833" max="14080" width="9" style="12"/>
    <col min="14081" max="14082" width="9.125" style="12" customWidth="1"/>
    <col min="14083" max="14083" width="12.5" style="12" customWidth="1"/>
    <col min="14084" max="14084" width="13.5" style="12" customWidth="1"/>
    <col min="14085" max="14085" width="18.625" style="12" customWidth="1"/>
    <col min="14086" max="14086" width="8.25" style="12" customWidth="1"/>
    <col min="14087" max="14087" width="9.625" style="12" customWidth="1"/>
    <col min="14088" max="14088" width="12" style="12" customWidth="1"/>
    <col min="14089" max="14336" width="9" style="12"/>
    <col min="14337" max="14338" width="9.125" style="12" customWidth="1"/>
    <col min="14339" max="14339" width="12.5" style="12" customWidth="1"/>
    <col min="14340" max="14340" width="13.5" style="12" customWidth="1"/>
    <col min="14341" max="14341" width="18.625" style="12" customWidth="1"/>
    <col min="14342" max="14342" width="8.25" style="12" customWidth="1"/>
    <col min="14343" max="14343" width="9.625" style="12" customWidth="1"/>
    <col min="14344" max="14344" width="12" style="12" customWidth="1"/>
    <col min="14345" max="14592" width="9" style="12"/>
    <col min="14593" max="14594" width="9.125" style="12" customWidth="1"/>
    <col min="14595" max="14595" width="12.5" style="12" customWidth="1"/>
    <col min="14596" max="14596" width="13.5" style="12" customWidth="1"/>
    <col min="14597" max="14597" width="18.625" style="12" customWidth="1"/>
    <col min="14598" max="14598" width="8.25" style="12" customWidth="1"/>
    <col min="14599" max="14599" width="9.625" style="12" customWidth="1"/>
    <col min="14600" max="14600" width="12" style="12" customWidth="1"/>
    <col min="14601" max="14848" width="9" style="12"/>
    <col min="14849" max="14850" width="9.125" style="12" customWidth="1"/>
    <col min="14851" max="14851" width="12.5" style="12" customWidth="1"/>
    <col min="14852" max="14852" width="13.5" style="12" customWidth="1"/>
    <col min="14853" max="14853" width="18.625" style="12" customWidth="1"/>
    <col min="14854" max="14854" width="8.25" style="12" customWidth="1"/>
    <col min="14855" max="14855" width="9.625" style="12" customWidth="1"/>
    <col min="14856" max="14856" width="12" style="12" customWidth="1"/>
    <col min="14857" max="15104" width="9" style="12"/>
    <col min="15105" max="15106" width="9.125" style="12" customWidth="1"/>
    <col min="15107" max="15107" width="12.5" style="12" customWidth="1"/>
    <col min="15108" max="15108" width="13.5" style="12" customWidth="1"/>
    <col min="15109" max="15109" width="18.625" style="12" customWidth="1"/>
    <col min="15110" max="15110" width="8.25" style="12" customWidth="1"/>
    <col min="15111" max="15111" width="9.625" style="12" customWidth="1"/>
    <col min="15112" max="15112" width="12" style="12" customWidth="1"/>
    <col min="15113" max="15360" width="9" style="12"/>
    <col min="15361" max="15362" width="9.125" style="12" customWidth="1"/>
    <col min="15363" max="15363" width="12.5" style="12" customWidth="1"/>
    <col min="15364" max="15364" width="13.5" style="12" customWidth="1"/>
    <col min="15365" max="15365" width="18.625" style="12" customWidth="1"/>
    <col min="15366" max="15366" width="8.25" style="12" customWidth="1"/>
    <col min="15367" max="15367" width="9.625" style="12" customWidth="1"/>
    <col min="15368" max="15368" width="12" style="12" customWidth="1"/>
    <col min="15369" max="15616" width="9" style="12"/>
    <col min="15617" max="15618" width="9.125" style="12" customWidth="1"/>
    <col min="15619" max="15619" width="12.5" style="12" customWidth="1"/>
    <col min="15620" max="15620" width="13.5" style="12" customWidth="1"/>
    <col min="15621" max="15621" width="18.625" style="12" customWidth="1"/>
    <col min="15622" max="15622" width="8.25" style="12" customWidth="1"/>
    <col min="15623" max="15623" width="9.625" style="12" customWidth="1"/>
    <col min="15624" max="15624" width="12" style="12" customWidth="1"/>
    <col min="15625" max="15872" width="9" style="12"/>
    <col min="15873" max="15874" width="9.125" style="12" customWidth="1"/>
    <col min="15875" max="15875" width="12.5" style="12" customWidth="1"/>
    <col min="15876" max="15876" width="13.5" style="12" customWidth="1"/>
    <col min="15877" max="15877" width="18.625" style="12" customWidth="1"/>
    <col min="15878" max="15878" width="8.25" style="12" customWidth="1"/>
    <col min="15879" max="15879" width="9.625" style="12" customWidth="1"/>
    <col min="15880" max="15880" width="12" style="12" customWidth="1"/>
    <col min="15881" max="16128" width="9" style="12"/>
    <col min="16129" max="16130" width="9.125" style="12" customWidth="1"/>
    <col min="16131" max="16131" width="12.5" style="12" customWidth="1"/>
    <col min="16132" max="16132" width="13.5" style="12" customWidth="1"/>
    <col min="16133" max="16133" width="18.625" style="12" customWidth="1"/>
    <col min="16134" max="16134" width="8.25" style="12" customWidth="1"/>
    <col min="16135" max="16135" width="9.625" style="12" customWidth="1"/>
    <col min="16136" max="16136" width="12" style="12" customWidth="1"/>
    <col min="16137" max="16384" width="9" style="12"/>
  </cols>
  <sheetData>
    <row r="1" spans="1:11" ht="22.5" customHeight="1">
      <c r="A1" s="622" t="s">
        <v>196</v>
      </c>
      <c r="B1" s="622"/>
      <c r="C1" s="622"/>
      <c r="D1" s="622"/>
      <c r="E1" s="622"/>
      <c r="F1" s="622"/>
      <c r="G1" s="622"/>
      <c r="H1" s="622"/>
    </row>
    <row r="2" spans="1:11" ht="20.25" customHeight="1">
      <c r="A2" s="43" t="s">
        <v>197</v>
      </c>
      <c r="B2" s="623" t="str">
        <f>+柜体!D4</f>
        <v>S400374221</v>
      </c>
      <c r="C2" s="623"/>
      <c r="D2" s="43" t="s">
        <v>198</v>
      </c>
      <c r="E2" s="69" t="str">
        <f>+柜体!N4</f>
        <v>壁柜</v>
      </c>
      <c r="F2" s="42" t="s">
        <v>199</v>
      </c>
      <c r="G2" s="624" t="str">
        <f>+柜体!D3</f>
        <v>刘万兴</v>
      </c>
      <c r="H2" s="624"/>
    </row>
    <row r="3" spans="1:11" ht="21.75" customHeight="1">
      <c r="A3" s="43" t="s">
        <v>200</v>
      </c>
      <c r="B3" s="625">
        <f>柜体!X5</f>
        <v>0</v>
      </c>
      <c r="C3" s="625"/>
      <c r="D3" s="70" t="str">
        <f>+柜体!U3</f>
        <v>应完成日期</v>
      </c>
      <c r="E3" s="271" t="str">
        <f>+柜体!X3</f>
        <v>2017-</v>
      </c>
      <c r="F3" s="45" t="s">
        <v>201</v>
      </c>
      <c r="G3" s="625" t="str">
        <f>+柜体!X4</f>
        <v>天津</v>
      </c>
      <c r="H3" s="625"/>
    </row>
    <row r="4" spans="1:11">
      <c r="A4" s="621" t="s">
        <v>202</v>
      </c>
      <c r="B4" s="621"/>
      <c r="C4" s="621"/>
      <c r="D4" s="621"/>
      <c r="E4" s="71" t="s">
        <v>203</v>
      </c>
      <c r="F4" s="71" t="s">
        <v>204</v>
      </c>
      <c r="G4" s="71" t="s">
        <v>205</v>
      </c>
      <c r="H4" s="72" t="s">
        <v>206</v>
      </c>
      <c r="K4" s="225"/>
    </row>
    <row r="5" spans="1:11" ht="13.5" customHeight="1">
      <c r="A5" s="626" t="s">
        <v>207</v>
      </c>
      <c r="B5" s="628" t="e">
        <f>+IF(OR(吸塑!AH29&gt;0),(柜体!$V$36),"")</f>
        <v>#VALUE!</v>
      </c>
      <c r="C5" s="629"/>
      <c r="D5" s="630"/>
      <c r="E5" s="73" t="e">
        <f>+IF(OR(吸塑!AH29&gt;0),"25*1220*2440","")</f>
        <v>#VALUE!</v>
      </c>
      <c r="F5" s="74" t="e">
        <f>+IF((吸塑!AH29&gt;0),吸塑!AH30,"")</f>
        <v>#VALUE!</v>
      </c>
      <c r="G5" s="73" t="e">
        <f>+IF(OR(吸塑!AH29&gt;0),"张","")</f>
        <v>#VALUE!</v>
      </c>
      <c r="H5" s="60"/>
    </row>
    <row r="6" spans="1:11" ht="13.5" customHeight="1">
      <c r="A6" s="627"/>
      <c r="B6" s="628" t="e">
        <f>+IF(OR(吸塑!AI29&gt;0),(柜体!$V$36),"")</f>
        <v>#VALUE!</v>
      </c>
      <c r="C6" s="629"/>
      <c r="D6" s="630"/>
      <c r="E6" s="73" t="e">
        <f>+IF(OR(吸塑!AI29&gt;0),"18*1220*2440","")</f>
        <v>#VALUE!</v>
      </c>
      <c r="F6" s="74" t="e">
        <f>+IF((吸塑!AI29&gt;0),吸塑!AI30,"")</f>
        <v>#VALUE!</v>
      </c>
      <c r="G6" s="73" t="e">
        <f>+IF(OR(吸塑!AI29&gt;0),"张","")</f>
        <v>#VALUE!</v>
      </c>
      <c r="H6" s="60"/>
    </row>
    <row r="7" spans="1:11" ht="13.5" customHeight="1">
      <c r="A7" s="627"/>
      <c r="B7" s="628">
        <f>+IF(OR(吸塑!AJ29&gt;0),(柜体!$V$36),"")</f>
        <v>0</v>
      </c>
      <c r="C7" s="629"/>
      <c r="D7" s="630"/>
      <c r="E7" s="73" t="str">
        <f>+IF(OR(吸塑!AJ29&gt;0),"免打磨22*1220*2440","")</f>
        <v>免打磨22*1220*2440</v>
      </c>
      <c r="F7" s="74">
        <f>+IF((吸塑!AJ29&gt;0),吸塑!AJ30,"")</f>
        <v>0.30000000000000004</v>
      </c>
      <c r="G7" s="73" t="str">
        <f>+IF(OR(吸塑!AJ29&gt;0),"张","")</f>
        <v>张</v>
      </c>
      <c r="H7" s="60"/>
    </row>
    <row r="8" spans="1:11" ht="13.5" customHeight="1">
      <c r="A8" s="627"/>
      <c r="B8" s="631"/>
      <c r="C8" s="632"/>
      <c r="D8" s="633"/>
      <c r="E8" s="73"/>
      <c r="F8" s="73"/>
      <c r="G8" s="73"/>
      <c r="H8" s="60"/>
    </row>
    <row r="9" spans="1:11" ht="13.5" customHeight="1">
      <c r="A9" s="627"/>
      <c r="B9" s="631"/>
      <c r="C9" s="632"/>
      <c r="D9" s="633"/>
      <c r="E9" s="73"/>
      <c r="F9" s="73"/>
      <c r="G9" s="73"/>
      <c r="H9" s="60"/>
    </row>
    <row r="10" spans="1:11" ht="13.5" customHeight="1">
      <c r="A10" s="634" t="s">
        <v>334</v>
      </c>
      <c r="B10" s="628" t="str">
        <f>+IF(OR(吸塑!X22="半成品"),"素罗马柱小方块（65*65*18）","")</f>
        <v/>
      </c>
      <c r="C10" s="629"/>
      <c r="D10" s="630"/>
      <c r="E10" s="73"/>
      <c r="F10" s="73" t="str">
        <f>+IF(B10&lt;&gt;"",吸塑!Q22,"")</f>
        <v/>
      </c>
      <c r="G10" s="73" t="str">
        <f>+IF(F10&lt;&gt;"","块","")</f>
        <v/>
      </c>
      <c r="H10" s="60"/>
    </row>
    <row r="11" spans="1:11" ht="13.5" customHeight="1">
      <c r="A11" s="635"/>
      <c r="B11" s="628" t="str">
        <f>+IF(OR(吸塑!X23="半成品"),"罗马柱基（75*76.5*25）（单贴）","")</f>
        <v/>
      </c>
      <c r="C11" s="629"/>
      <c r="D11" s="630"/>
      <c r="E11" s="73"/>
      <c r="F11" s="73" t="str">
        <f>+IF(B11&lt;&gt;"",吸塑!Q23,"")</f>
        <v/>
      </c>
      <c r="G11" s="73" t="str">
        <f>+IF(F11&lt;&gt;"","块","")</f>
        <v/>
      </c>
      <c r="H11" s="60"/>
    </row>
    <row r="12" spans="1:11" ht="13.5" customHeight="1">
      <c r="A12" s="635"/>
      <c r="B12" s="628" t="str">
        <f>+IF(OR(吸塑!X24="半成品"),"香草天空顶线（2440*83*22）（单贴）","")</f>
        <v/>
      </c>
      <c r="C12" s="629"/>
      <c r="D12" s="630"/>
      <c r="E12" s="73"/>
      <c r="F12" s="73" t="str">
        <f>+IF(B12&lt;&gt;"",吸塑!Q24,"")</f>
        <v/>
      </c>
      <c r="G12" s="73" t="str">
        <f>+IF(F12&lt;&gt;"","根","")</f>
        <v/>
      </c>
      <c r="H12" s="60"/>
    </row>
    <row r="13" spans="1:11" ht="13.5" customHeight="1">
      <c r="A13" s="635"/>
      <c r="B13" s="628" t="str">
        <f>+IF(OR(吸塑!X25="半成品"),"香草天空花线（2440*60*18）（单贴）","")</f>
        <v/>
      </c>
      <c r="C13" s="629"/>
      <c r="D13" s="630"/>
      <c r="E13" s="73"/>
      <c r="F13" s="73" t="str">
        <f>+IF(B13&lt;&gt;"",吸塑!Q25,"")</f>
        <v/>
      </c>
      <c r="G13" s="73" t="str">
        <f>+IF(F13&lt;&gt;"","根","")</f>
        <v/>
      </c>
      <c r="H13" s="60"/>
    </row>
    <row r="14" spans="1:11" ht="13.5" customHeight="1">
      <c r="A14" s="635"/>
      <c r="B14" s="628" t="str">
        <f>+IF(OR(吸塑!X26="半成品"),"上望板(70*2440*18 )（单贴）","")</f>
        <v/>
      </c>
      <c r="C14" s="629"/>
      <c r="D14" s="630"/>
      <c r="E14" s="73"/>
      <c r="F14" s="73" t="str">
        <f>+IF(B14&lt;&gt;"",吸塑!Q26,"")</f>
        <v/>
      </c>
      <c r="G14" s="73" t="str">
        <f>+IF(F14&lt;&gt;"","根","")</f>
        <v/>
      </c>
      <c r="H14" s="60"/>
    </row>
    <row r="15" spans="1:11" ht="13.5" customHeight="1">
      <c r="A15" s="636"/>
      <c r="B15" s="628" t="str">
        <f>+IF(OR(吸塑!X27="半成品"),"香草天空踢脚板（2440*74*22）（单贴）","")</f>
        <v/>
      </c>
      <c r="C15" s="629"/>
      <c r="D15" s="630"/>
      <c r="E15" s="73"/>
      <c r="F15" s="73" t="str">
        <f>+IF(B15&lt;&gt;"",吸塑!Q27,"")</f>
        <v/>
      </c>
      <c r="G15" s="73" t="str">
        <f>+IF(F15&lt;&gt;"","根","")</f>
        <v/>
      </c>
      <c r="H15" s="60"/>
    </row>
    <row r="16" spans="1:11" ht="13.5" customHeight="1">
      <c r="A16" s="634" t="s">
        <v>6</v>
      </c>
      <c r="B16" s="640">
        <f>+柜体!V35</f>
        <v>0</v>
      </c>
      <c r="C16" s="641"/>
      <c r="D16" s="642"/>
      <c r="E16" s="73" t="s">
        <v>335</v>
      </c>
      <c r="F16" s="75" t="e">
        <f>+ROUNDUP(吸塑!AM32,1)</f>
        <v>#VALUE!</v>
      </c>
      <c r="G16" s="76" t="s">
        <v>49</v>
      </c>
      <c r="H16" s="60"/>
    </row>
    <row r="17" spans="1:14" ht="13.5" customHeight="1">
      <c r="A17" s="635"/>
      <c r="B17" s="643" t="s">
        <v>442</v>
      </c>
      <c r="C17" s="644"/>
      <c r="D17" s="645"/>
      <c r="E17" s="73" t="s">
        <v>440</v>
      </c>
      <c r="F17" s="75" t="e">
        <f>+F18*20</f>
        <v>#VALUE!</v>
      </c>
      <c r="G17" s="76" t="s">
        <v>216</v>
      </c>
      <c r="H17" s="60"/>
    </row>
    <row r="18" spans="1:14" ht="13.5" customHeight="1">
      <c r="A18" s="635"/>
      <c r="B18" s="646"/>
      <c r="C18" s="647"/>
      <c r="D18" s="648"/>
      <c r="E18" s="73" t="s">
        <v>441</v>
      </c>
      <c r="F18" s="75" t="e">
        <f>ROUNDUP(吸塑!AO29*(1/21),0)</f>
        <v>#VALUE!</v>
      </c>
      <c r="G18" s="76" t="s">
        <v>216</v>
      </c>
      <c r="H18" s="60"/>
    </row>
    <row r="19" spans="1:14" ht="13.5" customHeight="1">
      <c r="A19" s="636"/>
      <c r="B19" s="631"/>
      <c r="C19" s="632"/>
      <c r="D19" s="633"/>
      <c r="E19" s="73"/>
      <c r="F19" s="73"/>
      <c r="G19" s="73"/>
      <c r="H19" s="60"/>
    </row>
    <row r="20" spans="1:14" ht="13.5" customHeight="1">
      <c r="A20" s="77"/>
      <c r="B20" s="637"/>
      <c r="C20" s="638"/>
      <c r="D20" s="639"/>
      <c r="E20" s="73"/>
      <c r="F20" s="78"/>
      <c r="G20" s="71"/>
      <c r="H20" s="79"/>
      <c r="J20" s="68" t="s">
        <v>336</v>
      </c>
      <c r="L20" s="68" t="s">
        <v>337</v>
      </c>
      <c r="M20" s="68" t="s">
        <v>338</v>
      </c>
      <c r="N20" s="68" t="s">
        <v>49</v>
      </c>
    </row>
    <row r="21" spans="1:14" ht="13.5" customHeight="1">
      <c r="A21" s="80"/>
      <c r="B21" s="637"/>
      <c r="C21" s="638"/>
      <c r="D21" s="639"/>
      <c r="E21" s="81"/>
      <c r="F21" s="78"/>
      <c r="G21" s="71"/>
      <c r="H21" s="79"/>
      <c r="J21" s="68" t="s">
        <v>339</v>
      </c>
      <c r="M21" s="68" t="str">
        <f>+M20</f>
        <v>长*宽/0.8/1000000</v>
      </c>
      <c r="N21" s="68" t="s">
        <v>49</v>
      </c>
    </row>
    <row r="22" spans="1:14" ht="13.5" customHeight="1">
      <c r="A22" s="80"/>
      <c r="B22" s="649"/>
      <c r="C22" s="650"/>
      <c r="D22" s="651"/>
      <c r="E22" s="48"/>
      <c r="F22" s="71"/>
      <c r="G22" s="71"/>
      <c r="H22" s="82"/>
      <c r="J22" s="68" t="s">
        <v>340</v>
      </c>
      <c r="M22" s="83" t="s">
        <v>341</v>
      </c>
      <c r="N22" s="68" t="s">
        <v>219</v>
      </c>
    </row>
    <row r="23" spans="1:14" ht="13.5" customHeight="1">
      <c r="A23" s="80"/>
      <c r="B23" s="649"/>
      <c r="C23" s="650"/>
      <c r="D23" s="651"/>
      <c r="E23" s="48"/>
      <c r="F23" s="71"/>
      <c r="G23" s="71"/>
      <c r="H23" s="82"/>
    </row>
    <row r="24" spans="1:14" ht="13.5" customHeight="1">
      <c r="A24" s="80"/>
      <c r="B24" s="649"/>
      <c r="C24" s="650"/>
      <c r="D24" s="651"/>
      <c r="E24" s="84"/>
      <c r="F24" s="85"/>
      <c r="G24" s="71"/>
      <c r="H24" s="82"/>
    </row>
    <row r="25" spans="1:14" ht="13.5" customHeight="1">
      <c r="A25" s="80"/>
      <c r="B25" s="637"/>
      <c r="C25" s="638"/>
      <c r="D25" s="639"/>
      <c r="E25" s="86"/>
      <c r="F25" s="87"/>
      <c r="G25" s="71"/>
      <c r="H25" s="88"/>
    </row>
    <row r="26" spans="1:14" ht="13.5" customHeight="1">
      <c r="A26" s="80"/>
      <c r="B26" s="652"/>
      <c r="C26" s="652"/>
      <c r="D26" s="652"/>
      <c r="E26" s="89"/>
      <c r="F26" s="87"/>
      <c r="G26" s="71"/>
      <c r="H26" s="90"/>
    </row>
    <row r="27" spans="1:14" ht="13.5" customHeight="1">
      <c r="A27" s="80"/>
      <c r="B27" s="637"/>
      <c r="C27" s="638"/>
      <c r="D27" s="639"/>
      <c r="E27" s="73"/>
      <c r="F27" s="78"/>
      <c r="G27" s="71"/>
      <c r="H27" s="79"/>
    </row>
    <row r="28" spans="1:14" ht="13.5" customHeight="1">
      <c r="A28" s="80"/>
      <c r="B28" s="637"/>
      <c r="C28" s="638"/>
      <c r="D28" s="639"/>
      <c r="E28" s="81"/>
      <c r="F28" s="78"/>
      <c r="G28" s="71"/>
      <c r="H28" s="79"/>
    </row>
    <row r="29" spans="1:14" ht="13.5" customHeight="1">
      <c r="A29" s="80"/>
      <c r="B29" s="649"/>
      <c r="C29" s="650"/>
      <c r="D29" s="651"/>
      <c r="E29" s="48"/>
      <c r="F29" s="71"/>
      <c r="G29" s="71"/>
      <c r="H29" s="82"/>
    </row>
    <row r="30" spans="1:14" ht="13.5" customHeight="1">
      <c r="A30" s="80"/>
      <c r="B30" s="649"/>
      <c r="C30" s="650"/>
      <c r="D30" s="651"/>
      <c r="E30" s="84"/>
      <c r="F30" s="85"/>
      <c r="G30" s="71"/>
      <c r="H30" s="82"/>
    </row>
    <row r="31" spans="1:14" ht="13.5" customHeight="1">
      <c r="A31" s="80"/>
      <c r="B31" s="637"/>
      <c r="C31" s="638"/>
      <c r="D31" s="639"/>
      <c r="E31" s="86"/>
      <c r="F31" s="87"/>
      <c r="G31" s="71"/>
      <c r="H31" s="88"/>
    </row>
    <row r="32" spans="1:14" ht="13.5" customHeight="1">
      <c r="A32" s="91"/>
      <c r="B32" s="652"/>
      <c r="C32" s="652"/>
      <c r="D32" s="652"/>
      <c r="E32" s="89"/>
      <c r="F32" s="87"/>
      <c r="G32" s="71"/>
      <c r="H32" s="90"/>
    </row>
    <row r="33" s="68" customFormat="1"/>
    <row r="34" s="68" customFormat="1"/>
    <row r="35" s="68" customFormat="1"/>
    <row r="36" s="68" customFormat="1"/>
    <row r="37" s="68" customFormat="1"/>
    <row r="38" s="68" customFormat="1"/>
    <row r="39" s="68" customFormat="1"/>
    <row r="40" s="68" customFormat="1"/>
    <row r="41" s="68" customFormat="1"/>
    <row r="42" s="68" customFormat="1"/>
    <row r="43" s="68" customFormat="1"/>
    <row r="44" s="68" customFormat="1"/>
    <row r="45" s="68" customFormat="1"/>
    <row r="46" s="68" customFormat="1"/>
    <row r="47" s="68" customFormat="1"/>
    <row r="48" s="68" customFormat="1"/>
    <row r="49" s="68" customFormat="1"/>
    <row r="50" s="68" customFormat="1"/>
    <row r="51" s="68" customFormat="1"/>
    <row r="52" s="68" customFormat="1"/>
    <row r="53" s="68" customFormat="1"/>
    <row r="54" s="68" customFormat="1"/>
    <row r="55" s="68" customFormat="1"/>
    <row r="56" s="68" customFormat="1"/>
    <row r="57" s="68" customFormat="1"/>
    <row r="58" s="68" customFormat="1"/>
    <row r="59" s="68" customFormat="1"/>
    <row r="60" s="68" customFormat="1"/>
    <row r="61" s="68" customFormat="1"/>
    <row r="62" s="68" customFormat="1"/>
    <row r="63" s="68" customFormat="1"/>
    <row r="64" s="68" customFormat="1"/>
    <row r="65" s="68" customFormat="1"/>
    <row r="66" s="68" customFormat="1"/>
    <row r="67" s="68" customFormat="1"/>
    <row r="68" s="68" customFormat="1"/>
    <row r="69" s="68" customFormat="1"/>
    <row r="70" s="68" customFormat="1"/>
    <row r="71" s="68" customFormat="1"/>
    <row r="72" s="68" customFormat="1"/>
    <row r="73" s="68" customFormat="1"/>
    <row r="74" s="68" customFormat="1"/>
    <row r="75" s="68" customFormat="1"/>
    <row r="76" s="68" customFormat="1"/>
    <row r="77" s="68" customFormat="1"/>
    <row r="78" s="68" customFormat="1"/>
    <row r="79" s="68" customFormat="1"/>
    <row r="80" s="68" customFormat="1"/>
    <row r="81" s="68" customFormat="1"/>
    <row r="82" s="68" customFormat="1"/>
    <row r="83" s="68" customFormat="1"/>
    <row r="84" s="68" customFormat="1"/>
    <row r="85" s="68" customFormat="1"/>
    <row r="86" s="68" customFormat="1"/>
    <row r="87" s="68" customFormat="1"/>
    <row r="88" s="68" customFormat="1"/>
    <row r="89" s="68" customFormat="1"/>
    <row r="90" s="68" customFormat="1"/>
    <row r="91" s="68" customFormat="1"/>
    <row r="92" s="68" customFormat="1"/>
    <row r="93" s="68" customFormat="1"/>
    <row r="94" s="68" customFormat="1"/>
    <row r="95" s="68" customFormat="1"/>
    <row r="96" s="68" customFormat="1"/>
    <row r="97" s="68" customFormat="1"/>
    <row r="98" s="68" customFormat="1"/>
    <row r="99" s="68" customFormat="1"/>
    <row r="100" s="68" customFormat="1"/>
    <row r="101" s="68" customFormat="1"/>
    <row r="102" s="68" customFormat="1"/>
    <row r="103" s="68" customFormat="1"/>
    <row r="104" s="68" customFormat="1"/>
    <row r="105" s="68" customFormat="1"/>
    <row r="106" s="68" customFormat="1"/>
    <row r="107" s="68" customFormat="1"/>
    <row r="108" s="68" customFormat="1"/>
    <row r="109" s="68" customFormat="1"/>
    <row r="110" s="68" customFormat="1"/>
    <row r="111" s="68" customFormat="1"/>
    <row r="112" s="68" customFormat="1"/>
    <row r="113" s="68" customFormat="1"/>
    <row r="114" s="68" customFormat="1"/>
    <row r="115" s="68" customFormat="1"/>
    <row r="116" s="68" customFormat="1"/>
    <row r="117" s="68" customFormat="1"/>
    <row r="118" s="68" customFormat="1"/>
    <row r="119" s="68" customFormat="1"/>
    <row r="120" s="68" customFormat="1"/>
    <row r="121" s="68" customFormat="1"/>
    <row r="122" s="68" customFormat="1"/>
    <row r="123" s="68" customFormat="1"/>
    <row r="124" s="68" customFormat="1"/>
    <row r="125" s="68" customFormat="1"/>
    <row r="126" s="68" customFormat="1"/>
    <row r="127" s="68" customFormat="1"/>
    <row r="128" s="68" customFormat="1"/>
    <row r="129" s="68" customFormat="1"/>
    <row r="130" s="68" customFormat="1"/>
    <row r="131" s="68" customFormat="1"/>
    <row r="132" s="68" customFormat="1"/>
    <row r="133" s="68" customFormat="1"/>
    <row r="134" s="68" customFormat="1"/>
    <row r="135" s="68" customFormat="1"/>
    <row r="136" s="68" customFormat="1"/>
    <row r="137" s="68" customFormat="1"/>
    <row r="138" s="68" customFormat="1"/>
    <row r="139" s="68" customFormat="1"/>
    <row r="140" s="68" customFormat="1"/>
    <row r="141" s="68" customFormat="1"/>
    <row r="142" s="68" customFormat="1"/>
    <row r="143" s="68" customFormat="1"/>
    <row r="144" s="68" customFormat="1"/>
    <row r="145" s="68" customFormat="1"/>
    <row r="146" s="68" customFormat="1"/>
    <row r="147" s="68" customFormat="1"/>
    <row r="148" s="68" customFormat="1"/>
    <row r="149" s="68" customFormat="1"/>
    <row r="150" s="68" customFormat="1"/>
    <row r="151" s="68" customFormat="1"/>
    <row r="152" s="68" customFormat="1"/>
    <row r="153" s="68" customFormat="1"/>
    <row r="154" s="68" customFormat="1"/>
    <row r="155" s="68" customFormat="1"/>
    <row r="156" s="68" customFormat="1"/>
    <row r="157" s="68" customFormat="1"/>
    <row r="158" s="68" customFormat="1"/>
    <row r="159" s="68" customFormat="1"/>
    <row r="160" s="68" customFormat="1"/>
    <row r="161" s="68" customFormat="1"/>
    <row r="162" s="68" customFormat="1"/>
    <row r="163" s="68" customFormat="1"/>
    <row r="164" s="68" customFormat="1"/>
    <row r="165" s="68" customFormat="1"/>
    <row r="166" s="68" customFormat="1"/>
    <row r="167" s="68" customFormat="1"/>
    <row r="168" s="68" customFormat="1"/>
    <row r="169" s="68" customFormat="1"/>
    <row r="170" s="68" customFormat="1"/>
    <row r="171" s="68" customFormat="1"/>
    <row r="172" s="68" customFormat="1"/>
    <row r="173" s="68" customFormat="1"/>
    <row r="174" s="68" customFormat="1"/>
    <row r="175" s="68" customFormat="1"/>
    <row r="176" s="68" customFormat="1"/>
    <row r="177" s="68" customFormat="1"/>
    <row r="178" s="68" customFormat="1"/>
    <row r="179" s="68" customFormat="1"/>
    <row r="180" s="68" customFormat="1"/>
    <row r="181" s="68" customFormat="1"/>
    <row r="182" s="68" customFormat="1"/>
    <row r="183" s="68" customFormat="1"/>
    <row r="184" s="68" customFormat="1"/>
    <row r="185" s="68" customFormat="1"/>
    <row r="186" s="68" customFormat="1"/>
    <row r="187" s="68" customFormat="1"/>
    <row r="188" s="68" customFormat="1"/>
    <row r="189" s="68" customFormat="1"/>
    <row r="190" s="68" customFormat="1"/>
    <row r="191" s="68" customFormat="1"/>
    <row r="192" s="68" customFormat="1"/>
    <row r="193" s="68" customFormat="1"/>
    <row r="194" s="68" customFormat="1"/>
    <row r="195" s="68" customFormat="1"/>
    <row r="196" s="68" customFormat="1"/>
    <row r="197" s="68" customFormat="1"/>
    <row r="198" s="68" customFormat="1"/>
    <row r="199" s="68" customFormat="1"/>
    <row r="200" s="68" customFormat="1"/>
    <row r="201" s="68" customFormat="1"/>
    <row r="202" s="68" customFormat="1"/>
    <row r="203" s="68" customFormat="1"/>
    <row r="204" s="68" customFormat="1"/>
    <row r="205" s="68" customFormat="1"/>
    <row r="206" s="68" customFormat="1"/>
    <row r="207" s="68" customFormat="1"/>
    <row r="208" s="68" customFormat="1"/>
    <row r="209" s="68" customFormat="1"/>
    <row r="210" s="68" customFormat="1"/>
    <row r="211" s="68" customFormat="1"/>
    <row r="212" s="68" customFormat="1"/>
    <row r="213" s="68" customFormat="1"/>
    <row r="214" s="68" customFormat="1"/>
    <row r="215" s="68" customFormat="1"/>
    <row r="216" s="68" customFormat="1"/>
    <row r="217" s="68" customFormat="1"/>
    <row r="218" s="68" customFormat="1"/>
    <row r="219" s="68" customFormat="1"/>
    <row r="220" s="68" customFormat="1"/>
    <row r="221" s="68" customFormat="1"/>
    <row r="222" s="68" customFormat="1"/>
    <row r="223" s="68" customFormat="1"/>
    <row r="224" s="68" customFormat="1"/>
    <row r="225" s="68" customFormat="1"/>
    <row r="226" s="68" customFormat="1"/>
    <row r="227" s="68" customFormat="1"/>
    <row r="228" s="68" customFormat="1"/>
    <row r="229" s="68" customFormat="1"/>
    <row r="230" s="68" customFormat="1"/>
    <row r="231" s="68" customFormat="1"/>
    <row r="232" s="68" customFormat="1"/>
    <row r="233" s="68" customFormat="1"/>
    <row r="234" s="68" customFormat="1"/>
    <row r="235" s="68" customFormat="1"/>
    <row r="236" s="68" customFormat="1"/>
    <row r="237" s="68" customFormat="1"/>
    <row r="238" s="68" customFormat="1"/>
    <row r="239" s="68" customFormat="1"/>
    <row r="240" s="68" customFormat="1"/>
    <row r="241" s="68" customFormat="1"/>
    <row r="242" s="68" customFormat="1"/>
    <row r="243" s="68" customFormat="1"/>
    <row r="244" s="68" customFormat="1"/>
    <row r="245" s="68" customFormat="1"/>
    <row r="246" s="68" customFormat="1"/>
    <row r="247" s="68" customFormat="1"/>
    <row r="248" s="68" customFormat="1"/>
    <row r="249" s="68" customFormat="1"/>
    <row r="250" s="68" customFormat="1"/>
    <row r="251" s="68" customFormat="1"/>
    <row r="252" s="68" customFormat="1"/>
    <row r="253" s="68" customFormat="1"/>
    <row r="254" s="68" customFormat="1"/>
    <row r="255" s="68" customFormat="1"/>
    <row r="256" s="68" customFormat="1"/>
    <row r="257" s="68" customFormat="1"/>
    <row r="258" s="68" customFormat="1"/>
    <row r="259" s="68" customFormat="1"/>
    <row r="260" s="68" customFormat="1"/>
    <row r="261" s="68" customFormat="1"/>
    <row r="262" s="68" customFormat="1"/>
    <row r="263" s="68" customFormat="1"/>
    <row r="264" s="68" customFormat="1"/>
    <row r="265" s="68" customFormat="1"/>
    <row r="266" s="68" customFormat="1"/>
    <row r="267" s="68" customFormat="1"/>
    <row r="268" s="68" customFormat="1"/>
    <row r="269" s="68" customFormat="1"/>
    <row r="270" s="68" customFormat="1"/>
    <row r="271" s="68" customFormat="1"/>
    <row r="272" s="68" customFormat="1"/>
    <row r="273" s="68" customFormat="1"/>
    <row r="274" s="68" customFormat="1"/>
    <row r="275" s="68" customFormat="1"/>
    <row r="276" s="68" customFormat="1"/>
    <row r="277" s="68" customFormat="1"/>
    <row r="278" s="68" customFormat="1"/>
    <row r="279" s="68" customFormat="1"/>
    <row r="280" s="68" customFormat="1"/>
    <row r="281" s="68" customFormat="1"/>
    <row r="282" s="68" customFormat="1"/>
    <row r="283" s="68" customFormat="1"/>
    <row r="284" s="68" customFormat="1"/>
    <row r="285" s="68" customFormat="1"/>
    <row r="286" s="68" customFormat="1"/>
    <row r="287" s="68" customFormat="1"/>
    <row r="288" s="68" customFormat="1"/>
  </sheetData>
  <mergeCells count="36">
    <mergeCell ref="B28:D28"/>
    <mergeCell ref="B29:D29"/>
    <mergeCell ref="B30:D30"/>
    <mergeCell ref="B31:D31"/>
    <mergeCell ref="B32:D32"/>
    <mergeCell ref="B27:D27"/>
    <mergeCell ref="A16:A19"/>
    <mergeCell ref="B16:D16"/>
    <mergeCell ref="B17:D18"/>
    <mergeCell ref="B19:D19"/>
    <mergeCell ref="B20:D20"/>
    <mergeCell ref="B21:D21"/>
    <mergeCell ref="B22:D22"/>
    <mergeCell ref="B23:D23"/>
    <mergeCell ref="B24:D24"/>
    <mergeCell ref="B25:D25"/>
    <mergeCell ref="B26:D26"/>
    <mergeCell ref="A10:A15"/>
    <mergeCell ref="B10:D10"/>
    <mergeCell ref="B11:D11"/>
    <mergeCell ref="B12:D12"/>
    <mergeCell ref="B13:D13"/>
    <mergeCell ref="B14:D14"/>
    <mergeCell ref="B15:D15"/>
    <mergeCell ref="A5:A9"/>
    <mergeCell ref="B5:D5"/>
    <mergeCell ref="B6:D6"/>
    <mergeCell ref="B7:D7"/>
    <mergeCell ref="B8:D8"/>
    <mergeCell ref="B9:D9"/>
    <mergeCell ref="A4:D4"/>
    <mergeCell ref="A1:H1"/>
    <mergeCell ref="B2:C2"/>
    <mergeCell ref="G2:H2"/>
    <mergeCell ref="B3:C3"/>
    <mergeCell ref="G3:H3"/>
  </mergeCells>
  <phoneticPr fontId="22" type="noConversion"/>
  <conditionalFormatting sqref="B31:F32 B27:D28 B25:F26 B20:D21">
    <cfRule type="expression" dxfId="21" priority="5" stopIfTrue="1">
      <formula>#REF!="直营"</formula>
    </cfRule>
  </conditionalFormatting>
  <conditionalFormatting sqref="H31 B31:F32 B27:D28 H25 B25:F26 B20:D21">
    <cfRule type="expression" dxfId="20" priority="4" stopIfTrue="1">
      <formula>#REF!="北分"</formula>
    </cfRule>
  </conditionalFormatting>
  <conditionalFormatting sqref="B32:F32 B26:F26">
    <cfRule type="expression" dxfId="19" priority="1" stopIfTrue="1">
      <formula>#REF!="北分"</formula>
    </cfRule>
    <cfRule type="expression" dxfId="18" priority="2" stopIfTrue="1">
      <formula>"$P$2=""北分"""</formula>
    </cfRule>
    <cfRule type="expression" priority="3" stopIfTrue="1">
      <formula>"$P$2""北分"""</formula>
    </cfRule>
  </conditionalFormatting>
  <printOptions horizontalCentered="1"/>
  <pageMargins left="0.27559055118110237" right="0.27559055118110237" top="0.55118110236220474" bottom="2.6377952755905514" header="0.15748031496062992" footer="0.23622047244094491"/>
  <pageSetup paperSize="9" scale="99" orientation="portrait" r:id="rId1"/>
  <headerFooter>
    <oddFooter>&amp;L制单：&amp;"-,常规"&amp;11
日期：&amp;C  装箱人：
装箱日期：</oddFooter>
  </headerFooter>
</worksheet>
</file>

<file path=xl/worksheets/sheet9.xml><?xml version="1.0" encoding="utf-8"?>
<worksheet xmlns="http://schemas.openxmlformats.org/spreadsheetml/2006/main" xmlns:r="http://schemas.openxmlformats.org/officeDocument/2006/relationships">
  <sheetPr>
    <tabColor rgb="FF00B0F0"/>
  </sheetPr>
  <dimension ref="A1:J47"/>
  <sheetViews>
    <sheetView view="pageBreakPreview" topLeftCell="A16" zoomScaleSheetLayoutView="100" workbookViewId="0">
      <selection activeCell="C2" sqref="C2:D2"/>
    </sheetView>
  </sheetViews>
  <sheetFormatPr defaultRowHeight="20.100000000000001" customHeight="1"/>
  <cols>
    <col min="1" max="1" width="9" style="201"/>
    <col min="2" max="2" width="10.375" style="222" customWidth="1"/>
    <col min="3" max="3" width="14" style="222" customWidth="1"/>
    <col min="4" max="4" width="10.5" style="201" customWidth="1"/>
    <col min="5" max="5" width="6.25" style="201" customWidth="1"/>
    <col min="6" max="6" width="7.75" style="201" customWidth="1"/>
    <col min="7" max="7" width="8.625" style="201" customWidth="1"/>
    <col min="8" max="8" width="10" style="201" customWidth="1"/>
    <col min="9" max="9" width="7.75" style="201" customWidth="1"/>
    <col min="10" max="10" width="8.25" style="201" customWidth="1"/>
    <col min="11" max="16384" width="9" style="201"/>
  </cols>
  <sheetData>
    <row r="1" spans="1:10" ht="20.100000000000001" customHeight="1">
      <c r="A1" s="390" t="s">
        <v>452</v>
      </c>
      <c r="B1" s="390"/>
      <c r="C1" s="390"/>
      <c r="D1" s="390"/>
      <c r="E1" s="390"/>
      <c r="F1" s="390"/>
      <c r="G1" s="390"/>
      <c r="H1" s="390"/>
      <c r="I1" s="390"/>
      <c r="J1" s="390"/>
    </row>
    <row r="2" spans="1:10" ht="20.100000000000001" customHeight="1">
      <c r="A2" s="234" t="s">
        <v>453</v>
      </c>
      <c r="B2" s="389" t="str">
        <f>混油!D4</f>
        <v>刘万兴</v>
      </c>
      <c r="C2" s="389"/>
      <c r="D2" s="233" t="s">
        <v>454</v>
      </c>
      <c r="E2" s="389" t="str">
        <f>混油!D3</f>
        <v>S400374221</v>
      </c>
      <c r="F2" s="389"/>
      <c r="G2" s="389"/>
      <c r="H2" s="233" t="s">
        <v>455</v>
      </c>
      <c r="I2" s="388">
        <f>柜转!I2</f>
        <v>0</v>
      </c>
      <c r="J2" s="388"/>
    </row>
    <row r="3" spans="1:10" ht="20.100000000000001" customHeight="1">
      <c r="A3" s="233" t="s">
        <v>456</v>
      </c>
      <c r="B3" s="389" t="str">
        <f>混油!N3</f>
        <v>左岸都市II</v>
      </c>
      <c r="C3" s="389"/>
      <c r="D3" s="233" t="s">
        <v>457</v>
      </c>
      <c r="E3" s="389">
        <f>混油!D5</f>
        <v>0</v>
      </c>
      <c r="F3" s="389"/>
      <c r="G3" s="389"/>
      <c r="H3" s="233" t="s">
        <v>458</v>
      </c>
      <c r="I3" s="388">
        <f>柜转!I3</f>
        <v>0</v>
      </c>
      <c r="J3" s="388"/>
    </row>
    <row r="4" spans="1:10" ht="20.100000000000001" customHeight="1">
      <c r="A4" s="233" t="s">
        <v>459</v>
      </c>
      <c r="B4" s="579" t="str">
        <f>混油!X4</f>
        <v>天津</v>
      </c>
      <c r="C4" s="579"/>
      <c r="D4" s="235" t="s">
        <v>460</v>
      </c>
      <c r="E4" s="653">
        <f>混油!X5</f>
        <v>0</v>
      </c>
      <c r="F4" s="653"/>
      <c r="G4" s="653"/>
      <c r="H4" s="233" t="s">
        <v>461</v>
      </c>
      <c r="I4" s="388" t="str">
        <f>混油!X3</f>
        <v>2017-</v>
      </c>
      <c r="J4" s="388"/>
    </row>
    <row r="5" spans="1:10" ht="20.100000000000001" customHeight="1">
      <c r="A5" s="233" t="s">
        <v>462</v>
      </c>
      <c r="B5" s="233" t="s">
        <v>463</v>
      </c>
      <c r="C5" s="233" t="s">
        <v>464</v>
      </c>
      <c r="D5" s="233" t="s">
        <v>465</v>
      </c>
      <c r="E5" s="233" t="s">
        <v>466</v>
      </c>
      <c r="F5" s="233" t="s">
        <v>467</v>
      </c>
      <c r="G5" s="233" t="s">
        <v>468</v>
      </c>
      <c r="H5" s="254" t="s">
        <v>550</v>
      </c>
      <c r="I5" s="389" t="s">
        <v>551</v>
      </c>
      <c r="J5" s="389"/>
    </row>
    <row r="6" spans="1:10" ht="20.100000000000001" customHeight="1">
      <c r="A6" s="233" t="s">
        <v>469</v>
      </c>
      <c r="B6" s="389"/>
      <c r="C6" s="389"/>
      <c r="D6" s="233" t="s">
        <v>470</v>
      </c>
      <c r="E6" s="389"/>
      <c r="F6" s="389"/>
      <c r="G6" s="389"/>
      <c r="H6" s="233" t="s">
        <v>471</v>
      </c>
      <c r="I6" s="389">
        <f>柜转!I6</f>
        <v>0</v>
      </c>
      <c r="J6" s="389"/>
    </row>
    <row r="7" spans="1:10" ht="20.100000000000001" customHeight="1">
      <c r="A7" s="233" t="s">
        <v>472</v>
      </c>
      <c r="B7" s="233" t="s">
        <v>473</v>
      </c>
      <c r="C7" s="233" t="s">
        <v>474</v>
      </c>
      <c r="D7" s="233" t="s">
        <v>475</v>
      </c>
      <c r="E7" s="233" t="s">
        <v>476</v>
      </c>
      <c r="F7" s="233" t="s">
        <v>455</v>
      </c>
      <c r="G7" s="233" t="s">
        <v>477</v>
      </c>
      <c r="H7" s="233" t="s">
        <v>478</v>
      </c>
      <c r="I7" s="233" t="s">
        <v>479</v>
      </c>
      <c r="J7" s="233" t="s">
        <v>480</v>
      </c>
    </row>
    <row r="8" spans="1:10" ht="20.100000000000001" customHeight="1">
      <c r="A8" s="233">
        <v>1</v>
      </c>
      <c r="B8" s="386" t="s">
        <v>481</v>
      </c>
      <c r="C8" s="232" t="s">
        <v>482</v>
      </c>
      <c r="D8" s="233"/>
      <c r="E8" s="233" t="s">
        <v>483</v>
      </c>
      <c r="F8" s="233"/>
      <c r="G8" s="233"/>
      <c r="H8" s="233"/>
      <c r="I8" s="233"/>
      <c r="J8" s="210"/>
    </row>
    <row r="9" spans="1:10" ht="20.100000000000001" customHeight="1">
      <c r="A9" s="233">
        <v>2</v>
      </c>
      <c r="B9" s="386"/>
      <c r="C9" s="232" t="s">
        <v>484</v>
      </c>
      <c r="D9" s="233"/>
      <c r="E9" s="233" t="s">
        <v>483</v>
      </c>
      <c r="F9" s="233"/>
      <c r="G9" s="233"/>
      <c r="H9" s="233"/>
      <c r="I9" s="233"/>
      <c r="J9" s="210"/>
    </row>
    <row r="10" spans="1:10" ht="20.100000000000001" customHeight="1">
      <c r="A10" s="233">
        <v>3</v>
      </c>
      <c r="B10" s="386"/>
      <c r="C10" s="211" t="s">
        <v>486</v>
      </c>
      <c r="D10" s="233"/>
      <c r="E10" s="233" t="s">
        <v>483</v>
      </c>
      <c r="F10" s="233"/>
      <c r="G10" s="233"/>
      <c r="H10" s="233"/>
      <c r="I10" s="233"/>
      <c r="J10" s="210"/>
    </row>
    <row r="11" spans="1:10" ht="20.100000000000001" customHeight="1">
      <c r="A11" s="233">
        <v>4</v>
      </c>
      <c r="B11" s="386" t="s">
        <v>487</v>
      </c>
      <c r="C11" s="232" t="s">
        <v>482</v>
      </c>
      <c r="D11" s="233"/>
      <c r="E11" s="233" t="s">
        <v>483</v>
      </c>
      <c r="F11" s="233"/>
      <c r="G11" s="233"/>
      <c r="H11" s="233"/>
      <c r="I11" s="233"/>
      <c r="J11" s="210"/>
    </row>
    <row r="12" spans="1:10" ht="20.100000000000001" customHeight="1">
      <c r="A12" s="233">
        <v>5</v>
      </c>
      <c r="B12" s="386"/>
      <c r="C12" s="232" t="s">
        <v>484</v>
      </c>
      <c r="D12" s="233"/>
      <c r="E12" s="233" t="s">
        <v>483</v>
      </c>
      <c r="F12" s="233"/>
      <c r="G12" s="233"/>
      <c r="H12" s="233"/>
      <c r="I12" s="233"/>
      <c r="J12" s="210"/>
    </row>
    <row r="13" spans="1:10" ht="20.100000000000001" customHeight="1">
      <c r="A13" s="233">
        <v>6</v>
      </c>
      <c r="B13" s="386"/>
      <c r="C13" s="211" t="s">
        <v>489</v>
      </c>
      <c r="D13" s="233"/>
      <c r="E13" s="233" t="s">
        <v>483</v>
      </c>
      <c r="F13" s="233"/>
      <c r="G13" s="233"/>
      <c r="H13" s="233"/>
      <c r="I13" s="233"/>
      <c r="J13" s="210"/>
    </row>
    <row r="14" spans="1:10" ht="20.100000000000001" customHeight="1">
      <c r="A14" s="272">
        <v>7</v>
      </c>
      <c r="B14" s="273" t="s">
        <v>578</v>
      </c>
      <c r="C14" s="211" t="s">
        <v>579</v>
      </c>
      <c r="D14" s="272"/>
      <c r="E14" s="272" t="s">
        <v>580</v>
      </c>
      <c r="F14" s="272"/>
      <c r="G14" s="272"/>
      <c r="H14" s="272"/>
      <c r="I14" s="272"/>
      <c r="J14" s="210"/>
    </row>
    <row r="15" spans="1:10" ht="20.100000000000001" customHeight="1">
      <c r="A15" s="272">
        <v>8</v>
      </c>
      <c r="B15" s="386" t="s">
        <v>490</v>
      </c>
      <c r="C15" s="232" t="s">
        <v>491</v>
      </c>
      <c r="D15" s="233"/>
      <c r="E15" s="233" t="s">
        <v>483</v>
      </c>
      <c r="F15" s="233"/>
      <c r="G15" s="233"/>
      <c r="H15" s="233"/>
      <c r="I15" s="233"/>
      <c r="J15" s="210"/>
    </row>
    <row r="16" spans="1:10" ht="20.100000000000001" customHeight="1">
      <c r="A16" s="272">
        <v>9</v>
      </c>
      <c r="B16" s="386"/>
      <c r="C16" s="232" t="s">
        <v>492</v>
      </c>
      <c r="D16" s="233"/>
      <c r="E16" s="233" t="s">
        <v>483</v>
      </c>
      <c r="F16" s="233"/>
      <c r="G16" s="233"/>
      <c r="H16" s="233"/>
      <c r="I16" s="233"/>
      <c r="J16" s="210"/>
    </row>
    <row r="17" spans="1:10" ht="20.100000000000001" customHeight="1">
      <c r="A17" s="272">
        <v>10</v>
      </c>
      <c r="B17" s="386" t="s">
        <v>493</v>
      </c>
      <c r="C17" s="232" t="s">
        <v>494</v>
      </c>
      <c r="D17" s="233"/>
      <c r="E17" s="233" t="s">
        <v>483</v>
      </c>
      <c r="F17" s="233"/>
      <c r="G17" s="233"/>
      <c r="H17" s="233"/>
      <c r="I17" s="233"/>
      <c r="J17" s="210"/>
    </row>
    <row r="18" spans="1:10" ht="20.100000000000001" customHeight="1">
      <c r="A18" s="272">
        <v>11</v>
      </c>
      <c r="B18" s="386"/>
      <c r="C18" s="232" t="s">
        <v>495</v>
      </c>
      <c r="D18" s="233"/>
      <c r="E18" s="233" t="s">
        <v>483</v>
      </c>
      <c r="F18" s="233"/>
      <c r="G18" s="233"/>
      <c r="H18" s="233"/>
      <c r="I18" s="233"/>
      <c r="J18" s="210"/>
    </row>
    <row r="19" spans="1:10" ht="20.100000000000001" customHeight="1">
      <c r="A19" s="272">
        <v>12</v>
      </c>
      <c r="B19" s="386"/>
      <c r="C19" s="232" t="s">
        <v>496</v>
      </c>
      <c r="D19" s="233"/>
      <c r="E19" s="233" t="s">
        <v>483</v>
      </c>
      <c r="F19" s="233"/>
      <c r="G19" s="233"/>
      <c r="H19" s="233"/>
      <c r="I19" s="233"/>
      <c r="J19" s="210"/>
    </row>
    <row r="20" spans="1:10" ht="20.100000000000001" customHeight="1">
      <c r="A20" s="272">
        <v>13</v>
      </c>
      <c r="B20" s="386"/>
      <c r="C20" s="232" t="s">
        <v>497</v>
      </c>
      <c r="D20" s="233"/>
      <c r="E20" s="233" t="s">
        <v>483</v>
      </c>
      <c r="F20" s="233"/>
      <c r="G20" s="233"/>
      <c r="H20" s="233"/>
      <c r="I20" s="233"/>
      <c r="J20" s="210"/>
    </row>
    <row r="21" spans="1:10" ht="20.100000000000001" customHeight="1">
      <c r="A21" s="272">
        <v>14</v>
      </c>
      <c r="B21" s="386" t="s">
        <v>498</v>
      </c>
      <c r="C21" s="232" t="s">
        <v>499</v>
      </c>
      <c r="D21" s="233"/>
      <c r="E21" s="233" t="s">
        <v>500</v>
      </c>
      <c r="F21" s="233"/>
      <c r="G21" s="233"/>
      <c r="H21" s="233"/>
      <c r="I21" s="233"/>
      <c r="J21" s="210"/>
    </row>
    <row r="22" spans="1:10" ht="20.100000000000001" customHeight="1">
      <c r="A22" s="272">
        <v>15</v>
      </c>
      <c r="B22" s="386"/>
      <c r="C22" s="232" t="s">
        <v>501</v>
      </c>
      <c r="D22" s="233">
        <f>混油!V22</f>
        <v>0</v>
      </c>
      <c r="E22" s="233" t="s">
        <v>502</v>
      </c>
      <c r="F22" s="233"/>
      <c r="G22" s="233"/>
      <c r="H22" s="233"/>
      <c r="I22" s="233"/>
      <c r="J22" s="210"/>
    </row>
    <row r="23" spans="1:10" ht="20.100000000000001" customHeight="1">
      <c r="A23" s="272">
        <v>16</v>
      </c>
      <c r="B23" s="386"/>
      <c r="C23" s="212" t="s">
        <v>503</v>
      </c>
      <c r="D23" s="233"/>
      <c r="E23" s="233" t="s">
        <v>504</v>
      </c>
      <c r="F23" s="233"/>
      <c r="G23" s="233"/>
      <c r="H23" s="233"/>
      <c r="I23" s="233"/>
      <c r="J23" s="210"/>
    </row>
    <row r="24" spans="1:10" ht="20.100000000000001" customHeight="1">
      <c r="A24" s="272">
        <v>17</v>
      </c>
      <c r="B24" s="385" t="s">
        <v>505</v>
      </c>
      <c r="C24" s="213" t="s">
        <v>506</v>
      </c>
      <c r="D24" s="239" t="e">
        <f>混油!Z22</f>
        <v>#N/A</v>
      </c>
      <c r="E24" s="233" t="s">
        <v>502</v>
      </c>
      <c r="F24" s="233"/>
      <c r="G24" s="233"/>
      <c r="H24" s="233"/>
      <c r="I24" s="233"/>
      <c r="J24" s="210"/>
    </row>
    <row r="25" spans="1:10" ht="20.100000000000001" customHeight="1">
      <c r="A25" s="272">
        <v>18</v>
      </c>
      <c r="B25" s="385"/>
      <c r="C25" s="213" t="s">
        <v>507</v>
      </c>
      <c r="D25" s="239" t="e">
        <f>D24</f>
        <v>#N/A</v>
      </c>
      <c r="E25" s="233" t="s">
        <v>502</v>
      </c>
      <c r="F25" s="233"/>
      <c r="G25" s="233"/>
      <c r="H25" s="233"/>
      <c r="I25" s="233"/>
      <c r="J25" s="210"/>
    </row>
    <row r="26" spans="1:10" s="238" customFormat="1" ht="20.100000000000001" customHeight="1">
      <c r="A26" s="272">
        <v>19</v>
      </c>
      <c r="B26" s="574" t="s">
        <v>538</v>
      </c>
      <c r="C26" s="213" t="s">
        <v>539</v>
      </c>
      <c r="D26" s="239" t="e">
        <f>D24</f>
        <v>#N/A</v>
      </c>
      <c r="E26" s="233" t="s">
        <v>540</v>
      </c>
      <c r="F26" s="236"/>
      <c r="G26" s="236"/>
      <c r="H26" s="236"/>
      <c r="I26" s="236"/>
      <c r="J26" s="237"/>
    </row>
    <row r="27" spans="1:10" s="238" customFormat="1" ht="20.100000000000001" customHeight="1">
      <c r="A27" s="272">
        <v>20</v>
      </c>
      <c r="B27" s="575"/>
      <c r="C27" s="213" t="s">
        <v>541</v>
      </c>
      <c r="D27" s="239"/>
      <c r="E27" s="233" t="s">
        <v>540</v>
      </c>
      <c r="F27" s="236"/>
      <c r="G27" s="236"/>
      <c r="H27" s="236"/>
      <c r="I27" s="236"/>
      <c r="J27" s="237"/>
    </row>
    <row r="28" spans="1:10" ht="20.100000000000001" customHeight="1">
      <c r="A28" s="272">
        <v>21</v>
      </c>
      <c r="B28" s="211" t="s">
        <v>508</v>
      </c>
      <c r="C28" s="213" t="s">
        <v>509</v>
      </c>
      <c r="D28" s="233">
        <f>D17</f>
        <v>0</v>
      </c>
      <c r="E28" s="233" t="s">
        <v>483</v>
      </c>
      <c r="F28" s="233"/>
      <c r="G28" s="233"/>
      <c r="H28" s="233"/>
      <c r="I28" s="233"/>
      <c r="J28" s="210"/>
    </row>
    <row r="29" spans="1:10" ht="20.100000000000001" customHeight="1">
      <c r="A29" s="214"/>
      <c r="B29" s="214"/>
      <c r="C29" s="215"/>
      <c r="D29" s="214"/>
      <c r="E29" s="214"/>
      <c r="F29" s="214"/>
      <c r="G29" s="214"/>
      <c r="H29" s="214"/>
      <c r="I29" s="214"/>
      <c r="J29" s="216"/>
    </row>
    <row r="30" spans="1:10" ht="20.100000000000001" customHeight="1">
      <c r="A30" s="214"/>
      <c r="B30" s="214"/>
      <c r="C30" s="217"/>
      <c r="D30" s="214"/>
      <c r="E30" s="214"/>
      <c r="F30" s="214"/>
      <c r="G30" s="214"/>
      <c r="H30" s="214"/>
      <c r="I30" s="214"/>
      <c r="J30" s="216"/>
    </row>
    <row r="31" spans="1:10" ht="20.100000000000001" customHeight="1">
      <c r="A31" s="214"/>
      <c r="B31" s="214"/>
      <c r="C31" s="218"/>
      <c r="D31" s="214"/>
      <c r="E31" s="214"/>
      <c r="F31" s="214"/>
      <c r="G31" s="214"/>
      <c r="H31" s="214"/>
      <c r="I31" s="214"/>
      <c r="J31" s="216"/>
    </row>
    <row r="32" spans="1:10" ht="20.100000000000001" customHeight="1">
      <c r="A32" s="214"/>
      <c r="B32" s="214"/>
      <c r="C32" s="218"/>
      <c r="D32" s="214"/>
      <c r="E32" s="214"/>
      <c r="F32" s="214"/>
      <c r="G32" s="214"/>
      <c r="H32" s="214"/>
      <c r="I32" s="214"/>
      <c r="J32" s="216"/>
    </row>
    <row r="33" spans="1:10" ht="20.100000000000001" customHeight="1">
      <c r="A33" s="214"/>
      <c r="B33" s="214"/>
      <c r="C33" s="214"/>
      <c r="D33" s="214"/>
      <c r="E33" s="214"/>
      <c r="F33" s="214"/>
      <c r="G33" s="214"/>
      <c r="H33" s="214"/>
      <c r="I33" s="214"/>
      <c r="J33" s="216"/>
    </row>
    <row r="34" spans="1:10" ht="20.100000000000001" customHeight="1">
      <c r="A34" s="214"/>
      <c r="B34" s="214"/>
      <c r="C34" s="214"/>
      <c r="D34" s="214"/>
      <c r="E34" s="214"/>
      <c r="F34" s="214"/>
      <c r="G34" s="214"/>
      <c r="H34" s="214"/>
      <c r="I34" s="214"/>
      <c r="J34" s="216"/>
    </row>
    <row r="35" spans="1:10" ht="20.100000000000001" customHeight="1">
      <c r="A35" s="214"/>
      <c r="B35" s="214"/>
      <c r="C35" s="214"/>
      <c r="D35" s="214"/>
      <c r="E35" s="214"/>
      <c r="F35" s="214"/>
      <c r="G35" s="214"/>
      <c r="H35" s="214"/>
      <c r="I35" s="214"/>
      <c r="J35" s="216"/>
    </row>
    <row r="36" spans="1:10" ht="20.100000000000001" customHeight="1">
      <c r="A36" s="214"/>
      <c r="B36" s="214"/>
      <c r="C36" s="214"/>
      <c r="D36" s="214"/>
      <c r="E36" s="214"/>
      <c r="F36" s="214"/>
      <c r="G36" s="214"/>
      <c r="H36" s="214"/>
      <c r="I36" s="214"/>
      <c r="J36" s="216"/>
    </row>
    <row r="37" spans="1:10" ht="20.100000000000001" customHeight="1">
      <c r="A37" s="214"/>
      <c r="B37" s="214"/>
      <c r="C37" s="215"/>
      <c r="D37" s="214"/>
      <c r="E37" s="214"/>
      <c r="F37" s="214"/>
      <c r="G37" s="214"/>
      <c r="H37" s="214"/>
      <c r="I37" s="214"/>
      <c r="J37" s="216"/>
    </row>
    <row r="38" spans="1:10" ht="20.100000000000001" customHeight="1">
      <c r="A38" s="214"/>
      <c r="B38" s="214"/>
      <c r="C38" s="215"/>
      <c r="D38" s="214"/>
      <c r="E38" s="214"/>
      <c r="F38" s="214"/>
      <c r="G38" s="214"/>
      <c r="H38" s="214"/>
      <c r="I38" s="214"/>
      <c r="J38" s="216"/>
    </row>
    <row r="39" spans="1:10" ht="20.100000000000001" customHeight="1">
      <c r="A39" s="214"/>
      <c r="B39" s="214"/>
      <c r="C39" s="219"/>
      <c r="D39" s="214"/>
      <c r="E39" s="214"/>
      <c r="F39" s="214"/>
      <c r="G39" s="214"/>
      <c r="H39" s="214"/>
      <c r="I39" s="214"/>
      <c r="J39" s="216"/>
    </row>
    <row r="40" spans="1:10" ht="20.100000000000001" customHeight="1">
      <c r="A40" s="214"/>
      <c r="B40" s="214"/>
      <c r="C40" s="214"/>
      <c r="D40" s="214"/>
      <c r="E40" s="214"/>
      <c r="F40" s="214"/>
      <c r="G40" s="214"/>
      <c r="H40" s="214"/>
      <c r="I40" s="214"/>
      <c r="J40" s="216"/>
    </row>
    <row r="41" spans="1:10" ht="20.100000000000001" customHeight="1">
      <c r="A41" s="214"/>
      <c r="B41" s="214"/>
      <c r="C41" s="214"/>
      <c r="D41" s="214"/>
      <c r="E41" s="214"/>
      <c r="F41" s="214"/>
      <c r="G41" s="214"/>
      <c r="H41" s="214"/>
      <c r="I41" s="214"/>
      <c r="J41" s="216"/>
    </row>
    <row r="42" spans="1:10" ht="20.100000000000001" customHeight="1">
      <c r="A42" s="214"/>
      <c r="B42" s="214"/>
      <c r="C42" s="220"/>
      <c r="D42" s="214"/>
      <c r="E42" s="214"/>
      <c r="F42" s="214"/>
      <c r="G42" s="214"/>
      <c r="H42" s="214"/>
      <c r="I42" s="214"/>
      <c r="J42" s="216"/>
    </row>
    <row r="43" spans="1:10" ht="20.100000000000001" customHeight="1">
      <c r="A43" s="214"/>
      <c r="B43" s="214"/>
      <c r="C43" s="220"/>
      <c r="D43" s="214"/>
      <c r="E43" s="214"/>
      <c r="F43" s="214"/>
      <c r="G43" s="214"/>
      <c r="H43" s="214"/>
      <c r="I43" s="214"/>
      <c r="J43" s="216"/>
    </row>
    <row r="44" spans="1:10" ht="20.100000000000001" customHeight="1">
      <c r="A44" s="214"/>
      <c r="B44" s="214"/>
      <c r="C44" s="214"/>
      <c r="D44" s="214"/>
      <c r="E44" s="214"/>
      <c r="F44" s="214"/>
      <c r="G44" s="214"/>
      <c r="H44" s="214"/>
      <c r="I44" s="214"/>
      <c r="J44" s="216"/>
    </row>
    <row r="45" spans="1:10" ht="20.100000000000001" customHeight="1">
      <c r="A45" s="214"/>
      <c r="B45" s="214"/>
      <c r="C45" s="214"/>
      <c r="D45" s="214"/>
      <c r="E45" s="214"/>
      <c r="F45" s="214"/>
      <c r="G45" s="214"/>
      <c r="H45" s="214"/>
      <c r="I45" s="214"/>
      <c r="J45" s="216"/>
    </row>
    <row r="46" spans="1:10" ht="20.100000000000001" customHeight="1">
      <c r="A46" s="214"/>
      <c r="B46" s="214"/>
      <c r="C46" s="214"/>
      <c r="D46" s="214"/>
      <c r="E46" s="214"/>
      <c r="F46" s="214"/>
      <c r="G46" s="214"/>
      <c r="H46" s="214"/>
      <c r="I46" s="214"/>
      <c r="J46" s="216"/>
    </row>
    <row r="47" spans="1:10" ht="20.100000000000001" customHeight="1">
      <c r="A47" s="1"/>
      <c r="B47" s="221"/>
      <c r="C47" s="221"/>
      <c r="D47" s="1"/>
      <c r="E47" s="1"/>
      <c r="F47" s="1"/>
      <c r="G47" s="1"/>
      <c r="H47" s="1"/>
      <c r="I47" s="1"/>
      <c r="J47" s="1"/>
    </row>
  </sheetData>
  <mergeCells count="21">
    <mergeCell ref="A1:J1"/>
    <mergeCell ref="B2:C2"/>
    <mergeCell ref="E2:G2"/>
    <mergeCell ref="I2:J2"/>
    <mergeCell ref="E3:G3"/>
    <mergeCell ref="I3:J3"/>
    <mergeCell ref="B3:C3"/>
    <mergeCell ref="E4:G4"/>
    <mergeCell ref="I4:J4"/>
    <mergeCell ref="B6:C6"/>
    <mergeCell ref="E6:G6"/>
    <mergeCell ref="I6:J6"/>
    <mergeCell ref="B4:C4"/>
    <mergeCell ref="I5:J5"/>
    <mergeCell ref="B24:B25"/>
    <mergeCell ref="B26:B27"/>
    <mergeCell ref="B8:B10"/>
    <mergeCell ref="B11:B13"/>
    <mergeCell ref="B15:B16"/>
    <mergeCell ref="B17:B20"/>
    <mergeCell ref="B21:B23"/>
  </mergeCells>
  <phoneticPr fontId="22" type="noConversion"/>
  <conditionalFormatting sqref="C18:C19">
    <cfRule type="duplicateValues" dxfId="17" priority="14" stopIfTrue="1"/>
  </conditionalFormatting>
  <conditionalFormatting sqref="C21">
    <cfRule type="duplicateValues" dxfId="16" priority="13" stopIfTrue="1"/>
  </conditionalFormatting>
  <conditionalFormatting sqref="C20 C22">
    <cfRule type="duplicateValues" dxfId="15" priority="12" stopIfTrue="1"/>
  </conditionalFormatting>
  <conditionalFormatting sqref="C20">
    <cfRule type="duplicateValues" dxfId="14" priority="11"/>
  </conditionalFormatting>
  <conditionalFormatting sqref="C13:C17">
    <cfRule type="duplicateValues" dxfId="13" priority="10" stopIfTrue="1"/>
  </conditionalFormatting>
  <conditionalFormatting sqref="C10">
    <cfRule type="duplicateValues" dxfId="12" priority="9" stopIfTrue="1"/>
  </conditionalFormatting>
  <conditionalFormatting sqref="C11">
    <cfRule type="duplicateValues" dxfId="11" priority="8" stopIfTrue="1"/>
  </conditionalFormatting>
  <conditionalFormatting sqref="C12">
    <cfRule type="duplicateValues" dxfId="10" priority="7" stopIfTrue="1"/>
  </conditionalFormatting>
  <conditionalFormatting sqref="C17">
    <cfRule type="duplicateValues" dxfId="9" priority="6" stopIfTrue="1"/>
  </conditionalFormatting>
  <conditionalFormatting sqref="C23">
    <cfRule type="duplicateValues" dxfId="8" priority="5"/>
  </conditionalFormatting>
  <conditionalFormatting sqref="C39">
    <cfRule type="duplicateValues" dxfId="7" priority="4" stopIfTrue="1"/>
  </conditionalFormatting>
  <conditionalFormatting sqref="C13:C14">
    <cfRule type="duplicateValues" dxfId="6" priority="3" stopIfTrue="1"/>
  </conditionalFormatting>
  <conditionalFormatting sqref="C14">
    <cfRule type="duplicateValues" dxfId="5" priority="2" stopIfTrue="1"/>
  </conditionalFormatting>
  <conditionalFormatting sqref="C14">
    <cfRule type="duplicateValues" dxfId="4" priority="1" stopIfTrue="1"/>
  </conditionalFormatting>
  <pageMargins left="0.59055118110236227" right="0.35" top="0.43307086614173229" bottom="0.23622047244094491" header="0.23622047244094491" footer="0.23622047244094491"/>
  <pageSetup paperSize="9" scale="92"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11</vt:i4>
      </vt:variant>
    </vt:vector>
  </HeadingPairs>
  <TitlesOfParts>
    <vt:vector size="24" baseType="lpstr">
      <vt:lpstr>柜转</vt:lpstr>
      <vt:lpstr>柜体</vt:lpstr>
      <vt:lpstr>附页</vt:lpstr>
      <vt:lpstr>料单</vt:lpstr>
      <vt:lpstr>包装</vt:lpstr>
      <vt:lpstr>吸转</vt:lpstr>
      <vt:lpstr>吸塑</vt:lpstr>
      <vt:lpstr>吸料</vt:lpstr>
      <vt:lpstr>混转</vt:lpstr>
      <vt:lpstr>混油</vt:lpstr>
      <vt:lpstr>混料</vt:lpstr>
      <vt:lpstr>油漆料单</vt:lpstr>
      <vt:lpstr>香颂</vt:lpstr>
      <vt:lpstr>包装!Print_Area</vt:lpstr>
      <vt:lpstr>附页!Print_Area</vt:lpstr>
      <vt:lpstr>柜体!Print_Area</vt:lpstr>
      <vt:lpstr>柜转!Print_Area</vt:lpstr>
      <vt:lpstr>混料!Print_Area</vt:lpstr>
      <vt:lpstr>混油!Print_Area</vt:lpstr>
      <vt:lpstr>料单!Print_Area</vt:lpstr>
      <vt:lpstr>吸料!Print_Area</vt:lpstr>
      <vt:lpstr>吸塑!Print_Area</vt:lpstr>
      <vt:lpstr>香颂!Print_Area</vt:lpstr>
      <vt:lpstr>油漆料单!Print_Area</vt:lpstr>
    </vt:vector>
  </TitlesOfParts>
  <Company>laiyin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工艺</dc:creator>
  <cp:lastModifiedBy>gxz013421</cp:lastModifiedBy>
  <cp:lastPrinted>2017-12-01T06:59:13Z</cp:lastPrinted>
  <dcterms:created xsi:type="dcterms:W3CDTF">2004-03-15T00:13:48Z</dcterms:created>
  <dcterms:modified xsi:type="dcterms:W3CDTF">2017-12-01T06:59:16Z</dcterms:modified>
</cp:coreProperties>
</file>