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2120" windowHeight="8985" tabRatio="955" activeTab="3"/>
  </bookViews>
  <sheets>
    <sheet name="柜转" sheetId="16" r:id="rId1"/>
    <sheet name="柜体" sheetId="17" r:id="rId2"/>
    <sheet name="附页" sheetId="33" state="hidden" r:id="rId3"/>
    <sheet name="料单" sheetId="18" r:id="rId4"/>
    <sheet name="包装" sheetId="19" r:id="rId5"/>
  </sheets>
  <externalReferences>
    <externalReference r:id="rId6"/>
    <externalReference r:id="rId7"/>
    <externalReference r:id="rId8"/>
    <externalReference r:id="rId9"/>
  </externalReferences>
  <definedNames>
    <definedName name="_xlnm._FilterDatabase" localSheetId="4" hidden="1">包装!#REF!</definedName>
    <definedName name="BCP">#REF!</definedName>
    <definedName name="buxudong" localSheetId="2">#REF!</definedName>
    <definedName name="buxudong" localSheetId="1">#REF!</definedName>
    <definedName name="buxudong" localSheetId="0">[1]下料单2!#REF!</definedName>
    <definedName name="buxudong">[2]下料单2!#REF!</definedName>
    <definedName name="cz">#REF!</definedName>
    <definedName name="EV浅橡_直_N23_H">#REF!</definedName>
    <definedName name="HY" localSheetId="2">#REF!</definedName>
    <definedName name="HY" localSheetId="1">#REF!</definedName>
    <definedName name="HY">#REF!</definedName>
    <definedName name="KG">#REF!</definedName>
    <definedName name="MQ" localSheetId="2">#REF!</definedName>
    <definedName name="MQ" localSheetId="1">#REF!</definedName>
    <definedName name="MQ">#REF!</definedName>
    <definedName name="MS" localSheetId="2">#REF!</definedName>
    <definedName name="MS" localSheetId="1">#REF!</definedName>
    <definedName name="MS">#REF!</definedName>
    <definedName name="MT" localSheetId="2">#REF!</definedName>
    <definedName name="MT" localSheetId="1">#REF!</definedName>
    <definedName name="MT">#REF!</definedName>
    <definedName name="_xlnm.Print_Area" localSheetId="4">包装!$A$1:$K$111</definedName>
    <definedName name="_xlnm.Print_Area" localSheetId="2">附页!$A$1:$AB$26</definedName>
    <definedName name="_xlnm.Print_Area" localSheetId="1">柜体!$A$1:$AB$20</definedName>
    <definedName name="_xlnm.Print_Area" localSheetId="0">柜转!$A$1:$J$28</definedName>
    <definedName name="_xlnm.Print_Area" localSheetId="3">料单!$A$1:$Q$61</definedName>
    <definedName name="板材表">#REF!</definedName>
    <definedName name="门板">[2]下料单2!#REF!</definedName>
  </definedNames>
  <calcPr calcId="124519"/>
</workbook>
</file>

<file path=xl/calcChain.xml><?xml version="1.0" encoding="utf-8"?>
<calcChain xmlns="http://schemas.openxmlformats.org/spreadsheetml/2006/main">
  <c r="O18" i="17"/>
  <c r="O16"/>
  <c r="O14"/>
  <c r="O11"/>
  <c r="O10"/>
  <c r="M9"/>
  <c r="M11" s="1"/>
  <c r="M12" s="1"/>
  <c r="O8"/>
  <c r="M8"/>
  <c r="J109" i="19"/>
  <c r="K8" i="33" l="1"/>
  <c r="Q14" i="17"/>
  <c r="O13"/>
  <c r="AG15" l="1"/>
  <c r="AG17"/>
  <c r="AG18"/>
  <c r="AG8"/>
  <c r="F3" i="18" l="1"/>
  <c r="O3" s="1"/>
  <c r="BB9" i="33"/>
  <c r="BB10"/>
  <c r="BB11"/>
  <c r="BB12"/>
  <c r="BB13"/>
  <c r="BB14"/>
  <c r="BB15"/>
  <c r="BB16"/>
  <c r="BB17"/>
  <c r="BB18"/>
  <c r="BB19"/>
  <c r="BB20"/>
  <c r="BB21"/>
  <c r="BB22"/>
  <c r="BB23"/>
  <c r="BB24"/>
  <c r="BA9"/>
  <c r="BA10"/>
  <c r="BA11"/>
  <c r="BA12"/>
  <c r="BA13"/>
  <c r="BA14"/>
  <c r="BA15"/>
  <c r="BA16"/>
  <c r="BA17"/>
  <c r="BA18"/>
  <c r="BA19"/>
  <c r="BA20"/>
  <c r="BA21"/>
  <c r="BA22"/>
  <c r="BA23"/>
  <c r="BA24"/>
  <c r="AZ9"/>
  <c r="AZ10"/>
  <c r="AZ11"/>
  <c r="AZ12"/>
  <c r="AZ13"/>
  <c r="AZ14"/>
  <c r="AZ15"/>
  <c r="AZ16"/>
  <c r="AZ17"/>
  <c r="AZ18"/>
  <c r="AZ19"/>
  <c r="AZ20"/>
  <c r="AZ21"/>
  <c r="AZ22"/>
  <c r="AZ23"/>
  <c r="AZ24"/>
  <c r="BB8"/>
  <c r="BA8"/>
  <c r="AZ8"/>
  <c r="BB15" i="17"/>
  <c r="BB17"/>
  <c r="BB18"/>
  <c r="BA10"/>
  <c r="BA11"/>
  <c r="BA14"/>
  <c r="BA15"/>
  <c r="BA17"/>
  <c r="BA18"/>
  <c r="BB8"/>
  <c r="BA8"/>
  <c r="AZ15"/>
  <c r="AZ17"/>
  <c r="AZ18"/>
  <c r="AZ8"/>
  <c r="J1" i="18" l="1"/>
  <c r="A1"/>
  <c r="D3"/>
  <c r="M3" s="1"/>
  <c r="D2"/>
  <c r="M2" s="1"/>
  <c r="G2"/>
  <c r="P2" s="1"/>
  <c r="AG9" i="33"/>
  <c r="AG10"/>
  <c r="AG11"/>
  <c r="AG12"/>
  <c r="AG13"/>
  <c r="AG14"/>
  <c r="AG15"/>
  <c r="AG16"/>
  <c r="AG17"/>
  <c r="AG18"/>
  <c r="AG19"/>
  <c r="AG20"/>
  <c r="AG21"/>
  <c r="AG22"/>
  <c r="AG23"/>
  <c r="AG24"/>
  <c r="AG8"/>
  <c r="AY9"/>
  <c r="AY10"/>
  <c r="AY11"/>
  <c r="AY12"/>
  <c r="AY13"/>
  <c r="AY14"/>
  <c r="AY15"/>
  <c r="AY16"/>
  <c r="AY17"/>
  <c r="AY18"/>
  <c r="AY19"/>
  <c r="AY20"/>
  <c r="AY21"/>
  <c r="AY22"/>
  <c r="AY23"/>
  <c r="AY24"/>
  <c r="AX9"/>
  <c r="AX10"/>
  <c r="AX11"/>
  <c r="AX12"/>
  <c r="AX13"/>
  <c r="AX14"/>
  <c r="AX15"/>
  <c r="AX16"/>
  <c r="AX17"/>
  <c r="AX18"/>
  <c r="AX19"/>
  <c r="AX20"/>
  <c r="AX21"/>
  <c r="AX22"/>
  <c r="AX23"/>
  <c r="AX24"/>
  <c r="AW9"/>
  <c r="AW10"/>
  <c r="AW11"/>
  <c r="AW12"/>
  <c r="AW13"/>
  <c r="AW14"/>
  <c r="AW15"/>
  <c r="AW16"/>
  <c r="AW17"/>
  <c r="AW18"/>
  <c r="AW19"/>
  <c r="AW20"/>
  <c r="AW21"/>
  <c r="AW22"/>
  <c r="AW23"/>
  <c r="AW24"/>
  <c r="AV9"/>
  <c r="AV10"/>
  <c r="AV11"/>
  <c r="AV12"/>
  <c r="AV13"/>
  <c r="AV14"/>
  <c r="AV15"/>
  <c r="AV16"/>
  <c r="AV17"/>
  <c r="AV18"/>
  <c r="AV19"/>
  <c r="AV20"/>
  <c r="AV21"/>
  <c r="AV22"/>
  <c r="AV23"/>
  <c r="AV24"/>
  <c r="AU9"/>
  <c r="AU10"/>
  <c r="AU11"/>
  <c r="AU12"/>
  <c r="AU13"/>
  <c r="AU14"/>
  <c r="AU15"/>
  <c r="AU16"/>
  <c r="AU17"/>
  <c r="AU18"/>
  <c r="AU19"/>
  <c r="AU20"/>
  <c r="AU21"/>
  <c r="AU22"/>
  <c r="AU23"/>
  <c r="AU24"/>
  <c r="AT9"/>
  <c r="AT10"/>
  <c r="AT11"/>
  <c r="AT12"/>
  <c r="AT13"/>
  <c r="AT14"/>
  <c r="AT15"/>
  <c r="AT16"/>
  <c r="AT17"/>
  <c r="AT18"/>
  <c r="AT19"/>
  <c r="AT20"/>
  <c r="AT21"/>
  <c r="AT22"/>
  <c r="AT23"/>
  <c r="AT24"/>
  <c r="AS9"/>
  <c r="AS10"/>
  <c r="AS11"/>
  <c r="AS12"/>
  <c r="AS13"/>
  <c r="AS14"/>
  <c r="AS15"/>
  <c r="AS16"/>
  <c r="AS17"/>
  <c r="AS18"/>
  <c r="AS19"/>
  <c r="AS20"/>
  <c r="AS21"/>
  <c r="AS22"/>
  <c r="AS23"/>
  <c r="AS24"/>
  <c r="AR9"/>
  <c r="AR10"/>
  <c r="AR11"/>
  <c r="AR12"/>
  <c r="AR13"/>
  <c r="AR14"/>
  <c r="AR15"/>
  <c r="AR16"/>
  <c r="AR17"/>
  <c r="AR18"/>
  <c r="AR19"/>
  <c r="AR20"/>
  <c r="AR21"/>
  <c r="AR22"/>
  <c r="AR23"/>
  <c r="AR24"/>
  <c r="AQ9"/>
  <c r="AQ10"/>
  <c r="AQ11"/>
  <c r="AQ12"/>
  <c r="AQ13"/>
  <c r="AQ14"/>
  <c r="AQ15"/>
  <c r="AQ16"/>
  <c r="AQ17"/>
  <c r="AQ18"/>
  <c r="AQ19"/>
  <c r="AQ20"/>
  <c r="AQ21"/>
  <c r="AQ22"/>
  <c r="AQ23"/>
  <c r="AQ24"/>
  <c r="AP9"/>
  <c r="AP10"/>
  <c r="AP11"/>
  <c r="AP12"/>
  <c r="AP13"/>
  <c r="AP14"/>
  <c r="AP15"/>
  <c r="AP16"/>
  <c r="AP17"/>
  <c r="AP18"/>
  <c r="AP19"/>
  <c r="AP20"/>
  <c r="AP21"/>
  <c r="AP22"/>
  <c r="AP23"/>
  <c r="AP24"/>
  <c r="AO9"/>
  <c r="AO10"/>
  <c r="AO11"/>
  <c r="AO12"/>
  <c r="AO13"/>
  <c r="AO14"/>
  <c r="AO15"/>
  <c r="AO16"/>
  <c r="AO17"/>
  <c r="AO18"/>
  <c r="AO19"/>
  <c r="AO20"/>
  <c r="AO21"/>
  <c r="AO22"/>
  <c r="AO23"/>
  <c r="AO24"/>
  <c r="AN9"/>
  <c r="AN10"/>
  <c r="AN11"/>
  <c r="AN12"/>
  <c r="AN13"/>
  <c r="AN14"/>
  <c r="AN15"/>
  <c r="AN16"/>
  <c r="AN17"/>
  <c r="AN18"/>
  <c r="AN19"/>
  <c r="AN20"/>
  <c r="AN21"/>
  <c r="AN22"/>
  <c r="AN23"/>
  <c r="AN24"/>
  <c r="AM9"/>
  <c r="AM10"/>
  <c r="AM11"/>
  <c r="AM12"/>
  <c r="AM13"/>
  <c r="AM14"/>
  <c r="AM15"/>
  <c r="AM16"/>
  <c r="AM17"/>
  <c r="AM18"/>
  <c r="AM19"/>
  <c r="AM20"/>
  <c r="AM21"/>
  <c r="AM22"/>
  <c r="AM23"/>
  <c r="AM24"/>
  <c r="AL9"/>
  <c r="AL10"/>
  <c r="AL11"/>
  <c r="AL12"/>
  <c r="AL13"/>
  <c r="AL14"/>
  <c r="AL15"/>
  <c r="AL16"/>
  <c r="AL17"/>
  <c r="AL18"/>
  <c r="AL19"/>
  <c r="AL20"/>
  <c r="AL21"/>
  <c r="AL22"/>
  <c r="AL23"/>
  <c r="AL24"/>
  <c r="AK9"/>
  <c r="AK10"/>
  <c r="AK11"/>
  <c r="AK12"/>
  <c r="AK13"/>
  <c r="AK14"/>
  <c r="AK15"/>
  <c r="AK16"/>
  <c r="AK17"/>
  <c r="AK18"/>
  <c r="AK19"/>
  <c r="AK20"/>
  <c r="AK21"/>
  <c r="AK22"/>
  <c r="AK23"/>
  <c r="AK24"/>
  <c r="AY8"/>
  <c r="AX26" s="1"/>
  <c r="AX8"/>
  <c r="AU8"/>
  <c r="AT8"/>
  <c r="AS8"/>
  <c r="AR8"/>
  <c r="AQ8"/>
  <c r="AM8"/>
  <c r="AL8"/>
  <c r="AK8"/>
  <c r="BG24"/>
  <c r="BF24"/>
  <c r="BE24"/>
  <c r="BD24"/>
  <c r="BC24"/>
  <c r="BG23"/>
  <c r="BF23"/>
  <c r="BE23"/>
  <c r="BD23"/>
  <c r="BC23"/>
  <c r="BG22"/>
  <c r="BF22"/>
  <c r="BE22"/>
  <c r="BD22"/>
  <c r="BC22"/>
  <c r="BG21"/>
  <c r="BF21"/>
  <c r="BE21"/>
  <c r="BD21"/>
  <c r="BC21"/>
  <c r="BG20"/>
  <c r="BF20"/>
  <c r="BE20"/>
  <c r="BD20"/>
  <c r="BC20"/>
  <c r="BG19"/>
  <c r="BF19"/>
  <c r="BE19"/>
  <c r="BD19"/>
  <c r="BC19"/>
  <c r="BG18"/>
  <c r="BF18"/>
  <c r="BE18"/>
  <c r="BD18"/>
  <c r="BC18"/>
  <c r="BG17"/>
  <c r="BF17"/>
  <c r="BE17"/>
  <c r="BD17"/>
  <c r="BC17"/>
  <c r="BG16"/>
  <c r="BF16"/>
  <c r="BE16"/>
  <c r="BD16"/>
  <c r="BC16"/>
  <c r="BG15"/>
  <c r="BF15"/>
  <c r="BE15"/>
  <c r="BD15"/>
  <c r="BC15"/>
  <c r="BG14"/>
  <c r="BF14"/>
  <c r="BE14"/>
  <c r="BD14"/>
  <c r="BC14"/>
  <c r="BG13"/>
  <c r="BF13"/>
  <c r="BE13"/>
  <c r="BD13"/>
  <c r="BC13"/>
  <c r="BG12"/>
  <c r="BF12"/>
  <c r="BE12"/>
  <c r="BD12"/>
  <c r="BC12"/>
  <c r="BG11"/>
  <c r="BF11"/>
  <c r="BE11"/>
  <c r="BD11"/>
  <c r="BC11"/>
  <c r="BG10"/>
  <c r="BF10"/>
  <c r="BE10"/>
  <c r="BD10"/>
  <c r="BC10"/>
  <c r="BI10" s="1"/>
  <c r="BG9"/>
  <c r="BF9"/>
  <c r="BE9"/>
  <c r="BD9"/>
  <c r="BC9"/>
  <c r="BG8"/>
  <c r="AV8" s="1"/>
  <c r="BE8"/>
  <c r="AW8" s="1"/>
  <c r="BD8"/>
  <c r="AO8" s="1"/>
  <c r="BI9" l="1"/>
  <c r="BI11"/>
  <c r="BI13"/>
  <c r="BI15"/>
  <c r="BI17"/>
  <c r="BI19"/>
  <c r="BI21"/>
  <c r="BI23"/>
  <c r="BI12"/>
  <c r="BI14"/>
  <c r="BI16"/>
  <c r="BI18"/>
  <c r="BI20"/>
  <c r="BI22"/>
  <c r="BI24"/>
  <c r="AT26"/>
  <c r="BH18" i="17"/>
  <c r="BG18"/>
  <c r="BF18"/>
  <c r="BE18"/>
  <c r="BD18"/>
  <c r="AO18" s="1"/>
  <c r="BC18"/>
  <c r="AY18"/>
  <c r="AX18"/>
  <c r="AW18"/>
  <c r="AV18"/>
  <c r="AU18"/>
  <c r="AT18"/>
  <c r="AS18"/>
  <c r="AR18"/>
  <c r="AQ18"/>
  <c r="AP18"/>
  <c r="AM18"/>
  <c r="AL18"/>
  <c r="AK18"/>
  <c r="BH17"/>
  <c r="BG17"/>
  <c r="BF17"/>
  <c r="BE17"/>
  <c r="BD17"/>
  <c r="BC17"/>
  <c r="BI17" s="1"/>
  <c r="AY17"/>
  <c r="AX17"/>
  <c r="AW17"/>
  <c r="AV17"/>
  <c r="AU17"/>
  <c r="AT17"/>
  <c r="AS17"/>
  <c r="AR17"/>
  <c r="AQ17"/>
  <c r="AP17"/>
  <c r="AO17"/>
  <c r="AN17"/>
  <c r="AM17"/>
  <c r="AL17"/>
  <c r="AK17"/>
  <c r="BH16"/>
  <c r="BG16"/>
  <c r="AX16" s="1"/>
  <c r="BF16"/>
  <c r="BE16"/>
  <c r="BD16"/>
  <c r="AR16" s="1"/>
  <c r="AY16"/>
  <c r="AW16"/>
  <c r="AV16"/>
  <c r="AU16"/>
  <c r="AT16"/>
  <c r="AS16"/>
  <c r="AP16"/>
  <c r="AO16"/>
  <c r="AN16"/>
  <c r="AM16"/>
  <c r="AL16"/>
  <c r="BH15"/>
  <c r="BG15"/>
  <c r="BF15"/>
  <c r="BE15"/>
  <c r="BD15"/>
  <c r="BC15"/>
  <c r="AY15"/>
  <c r="AX15"/>
  <c r="AW15"/>
  <c r="AV15"/>
  <c r="AU15"/>
  <c r="AT15"/>
  <c r="AS15"/>
  <c r="AR15"/>
  <c r="AQ15"/>
  <c r="AP15"/>
  <c r="AO15"/>
  <c r="AN15"/>
  <c r="AM15"/>
  <c r="AL15"/>
  <c r="AK15"/>
  <c r="BH14"/>
  <c r="BG14"/>
  <c r="AX14" s="1"/>
  <c r="BF14"/>
  <c r="AS14" s="1"/>
  <c r="BE14"/>
  <c r="AY14" s="1"/>
  <c r="BD14"/>
  <c r="AR14" s="1"/>
  <c r="BC14"/>
  <c r="AW14"/>
  <c r="AV14"/>
  <c r="AU14"/>
  <c r="AT14"/>
  <c r="AP14"/>
  <c r="AO14"/>
  <c r="AN14"/>
  <c r="AM14"/>
  <c r="AL14"/>
  <c r="AK14"/>
  <c r="BH13"/>
  <c r="BG13"/>
  <c r="AT13" s="1"/>
  <c r="BE13"/>
  <c r="AU13" s="1"/>
  <c r="BD13"/>
  <c r="AL13" s="1"/>
  <c r="BC13"/>
  <c r="AK13" s="1"/>
  <c r="AY13"/>
  <c r="AX13"/>
  <c r="AW13"/>
  <c r="AV13"/>
  <c r="AS13"/>
  <c r="AR13"/>
  <c r="AQ13"/>
  <c r="AP13"/>
  <c r="AO13"/>
  <c r="AN13"/>
  <c r="BH12"/>
  <c r="BG12"/>
  <c r="AT12" s="1"/>
  <c r="BF12"/>
  <c r="BE12"/>
  <c r="BD12"/>
  <c r="AL12" s="1"/>
  <c r="AY12"/>
  <c r="AX12"/>
  <c r="AW12"/>
  <c r="AV12"/>
  <c r="AU12"/>
  <c r="AS12"/>
  <c r="AR12"/>
  <c r="AQ12"/>
  <c r="AP12"/>
  <c r="AO12"/>
  <c r="AN12"/>
  <c r="AM12"/>
  <c r="BH11"/>
  <c r="BG11"/>
  <c r="AT11" s="1"/>
  <c r="BF11"/>
  <c r="AM11" s="1"/>
  <c r="BE11"/>
  <c r="AU11" s="1"/>
  <c r="BD11"/>
  <c r="AL11" s="1"/>
  <c r="AY11"/>
  <c r="AX11"/>
  <c r="AW11"/>
  <c r="AV11"/>
  <c r="AS11"/>
  <c r="AR11"/>
  <c r="AQ11"/>
  <c r="AP11"/>
  <c r="AO11"/>
  <c r="AN11"/>
  <c r="BH10"/>
  <c r="BG10"/>
  <c r="AT10" s="1"/>
  <c r="BF10"/>
  <c r="AM10" s="1"/>
  <c r="BE10"/>
  <c r="AU10" s="1"/>
  <c r="BD10"/>
  <c r="AL10" s="1"/>
  <c r="AY10"/>
  <c r="AX10"/>
  <c r="AW10"/>
  <c r="AV10"/>
  <c r="AS10"/>
  <c r="AR10"/>
  <c r="AQ10"/>
  <c r="AP10"/>
  <c r="AO10"/>
  <c r="AN10"/>
  <c r="BF9"/>
  <c r="BE9"/>
  <c r="BD9"/>
  <c r="AY9"/>
  <c r="AX9"/>
  <c r="AW9"/>
  <c r="AV9"/>
  <c r="AU9"/>
  <c r="AS9"/>
  <c r="AR9"/>
  <c r="AQ9"/>
  <c r="AP9"/>
  <c r="AO9"/>
  <c r="AN9"/>
  <c r="AM9"/>
  <c r="AL9"/>
  <c r="BH8"/>
  <c r="BG8"/>
  <c r="AT8" s="1"/>
  <c r="BF8"/>
  <c r="AM8" s="1"/>
  <c r="BC8"/>
  <c r="AK8" s="1"/>
  <c r="BE8"/>
  <c r="AU8" s="1"/>
  <c r="BD8"/>
  <c r="AL8" s="1"/>
  <c r="AY8"/>
  <c r="AX8"/>
  <c r="AW8"/>
  <c r="AV8"/>
  <c r="AS8"/>
  <c r="AR8"/>
  <c r="AQ8"/>
  <c r="AP8"/>
  <c r="AO8"/>
  <c r="AN8"/>
  <c r="BI14" l="1"/>
  <c r="AQ14"/>
  <c r="BI15"/>
  <c r="BI8"/>
  <c r="AX20"/>
  <c r="AN18"/>
  <c r="BI18"/>
  <c r="V42" i="33"/>
  <c r="V41"/>
  <c r="V40"/>
  <c r="V39"/>
  <c r="V38"/>
  <c r="V37"/>
  <c r="V36"/>
  <c r="V35"/>
  <c r="V34"/>
  <c r="V33"/>
  <c r="V32"/>
  <c r="V31"/>
  <c r="V36" i="17"/>
  <c r="V35"/>
  <c r="V34"/>
  <c r="V33"/>
  <c r="V32"/>
  <c r="V31"/>
  <c r="V30"/>
  <c r="V29"/>
  <c r="V28"/>
  <c r="V27"/>
  <c r="V26"/>
  <c r="O16" i="18"/>
  <c r="O28"/>
  <c r="I3" i="16"/>
  <c r="I2"/>
  <c r="I4"/>
  <c r="O9" i="18"/>
  <c r="AG13" i="17" l="1"/>
  <c r="BB13"/>
  <c r="BA13"/>
  <c r="AZ13"/>
  <c r="BF13"/>
  <c r="AM13" l="1"/>
  <c r="BI13"/>
  <c r="M10" l="1"/>
  <c r="AG10" s="1"/>
  <c r="AZ10" l="1"/>
  <c r="BB10"/>
  <c r="BC10"/>
  <c r="AK10" l="1"/>
  <c r="BI10"/>
  <c r="E4" i="16" l="1"/>
  <c r="B4"/>
  <c r="E2"/>
  <c r="B3"/>
  <c r="B2"/>
  <c r="O9" i="17"/>
  <c r="BA9" s="1"/>
  <c r="AV20" l="1"/>
  <c r="AG11"/>
  <c r="AZ11" l="1"/>
  <c r="BB11"/>
  <c r="BC11"/>
  <c r="AK11" l="1"/>
  <c r="BI11"/>
  <c r="M14" l="1"/>
  <c r="O12"/>
  <c r="BA12" l="1"/>
  <c r="AG12"/>
  <c r="AZ12"/>
  <c r="BB12"/>
  <c r="AG14"/>
  <c r="AZ14"/>
  <c r="BB14"/>
  <c r="BC12"/>
  <c r="BI12" l="1"/>
  <c r="AK12"/>
  <c r="H8" i="33" l="1"/>
  <c r="AJ25"/>
  <c r="AI25"/>
  <c r="AH25"/>
  <c r="BH24"/>
  <c r="AJ24"/>
  <c r="AI24"/>
  <c r="AH24"/>
  <c r="AF24"/>
  <c r="AE24"/>
  <c r="AD24"/>
  <c r="K24"/>
  <c r="H24"/>
  <c r="BH23"/>
  <c r="AJ23"/>
  <c r="AI23"/>
  <c r="AH23"/>
  <c r="AF23"/>
  <c r="AE23"/>
  <c r="AD23"/>
  <c r="K23"/>
  <c r="H23"/>
  <c r="BH22"/>
  <c r="AC22"/>
  <c r="AJ22"/>
  <c r="AI22"/>
  <c r="AH22"/>
  <c r="AF22"/>
  <c r="AE22"/>
  <c r="AD22"/>
  <c r="K22"/>
  <c r="H22"/>
  <c r="BH21"/>
  <c r="AJ21"/>
  <c r="AI21"/>
  <c r="AH21"/>
  <c r="AF21"/>
  <c r="AE21"/>
  <c r="AD21"/>
  <c r="K21"/>
  <c r="H21"/>
  <c r="BH20"/>
  <c r="AJ20"/>
  <c r="AI20"/>
  <c r="AH20"/>
  <c r="AF20"/>
  <c r="AE20"/>
  <c r="AD20"/>
  <c r="K20"/>
  <c r="H20"/>
  <c r="BH19"/>
  <c r="AJ19"/>
  <c r="AI19"/>
  <c r="AH19"/>
  <c r="AF19"/>
  <c r="AE19"/>
  <c r="AD19"/>
  <c r="K19"/>
  <c r="H19"/>
  <c r="BH18"/>
  <c r="AC18"/>
  <c r="AJ18"/>
  <c r="AI18"/>
  <c r="AH18"/>
  <c r="AF18"/>
  <c r="AE18"/>
  <c r="AD18"/>
  <c r="K18"/>
  <c r="H18"/>
  <c r="BH17"/>
  <c r="AJ17"/>
  <c r="AI17"/>
  <c r="AH17"/>
  <c r="AF17"/>
  <c r="AE17"/>
  <c r="AD17"/>
  <c r="K17"/>
  <c r="H17"/>
  <c r="BH16"/>
  <c r="AJ16"/>
  <c r="AI16"/>
  <c r="AH16"/>
  <c r="AF16"/>
  <c r="AE16"/>
  <c r="AD16"/>
  <c r="K16"/>
  <c r="H16"/>
  <c r="BH15"/>
  <c r="AJ15"/>
  <c r="AI15"/>
  <c r="AH15"/>
  <c r="AF15"/>
  <c r="AE15"/>
  <c r="AD15"/>
  <c r="K15"/>
  <c r="H15"/>
  <c r="BH14"/>
  <c r="AJ14"/>
  <c r="AI14"/>
  <c r="AH14"/>
  <c r="AF14"/>
  <c r="AE14"/>
  <c r="AD14"/>
  <c r="K14"/>
  <c r="H14"/>
  <c r="BH13"/>
  <c r="AJ13"/>
  <c r="AI13"/>
  <c r="AH13"/>
  <c r="AF13"/>
  <c r="AE13"/>
  <c r="AD13"/>
  <c r="K13"/>
  <c r="H13"/>
  <c r="BH12"/>
  <c r="AJ12"/>
  <c r="AI12"/>
  <c r="AH12"/>
  <c r="AF12"/>
  <c r="AE12"/>
  <c r="AD12"/>
  <c r="X12"/>
  <c r="K12"/>
  <c r="H12"/>
  <c r="BH11"/>
  <c r="AJ11"/>
  <c r="AI11"/>
  <c r="AH11"/>
  <c r="AF11"/>
  <c r="AE11"/>
  <c r="AD11"/>
  <c r="K11"/>
  <c r="H11"/>
  <c r="BH10"/>
  <c r="AJ10"/>
  <c r="AI10"/>
  <c r="AH10"/>
  <c r="AF10"/>
  <c r="AE10"/>
  <c r="AD10"/>
  <c r="K10"/>
  <c r="H10"/>
  <c r="BH9"/>
  <c r="AJ9"/>
  <c r="AI9"/>
  <c r="AH9"/>
  <c r="AF9"/>
  <c r="AE9"/>
  <c r="AD9"/>
  <c r="K9"/>
  <c r="H9"/>
  <c r="BH8"/>
  <c r="BF8"/>
  <c r="AP8" s="1"/>
  <c r="AJ8"/>
  <c r="AH8"/>
  <c r="AI8"/>
  <c r="AF8"/>
  <c r="AE8"/>
  <c r="AD8"/>
  <c r="X5"/>
  <c r="X4"/>
  <c r="U4"/>
  <c r="N4"/>
  <c r="K4"/>
  <c r="D4"/>
  <c r="A4"/>
  <c r="X3"/>
  <c r="U3"/>
  <c r="N3"/>
  <c r="K3"/>
  <c r="D3"/>
  <c r="A3"/>
  <c r="J107" i="19"/>
  <c r="J106"/>
  <c r="J105"/>
  <c r="J103"/>
  <c r="J102"/>
  <c r="J101"/>
  <c r="J99"/>
  <c r="J98"/>
  <c r="J97"/>
  <c r="J96"/>
  <c r="J95"/>
  <c r="J94"/>
  <c r="J93"/>
  <c r="J92"/>
  <c r="J91"/>
  <c r="J90"/>
  <c r="J89"/>
  <c r="J88"/>
  <c r="J87"/>
  <c r="J86"/>
  <c r="J85"/>
  <c r="J83"/>
  <c r="J82"/>
  <c r="J81"/>
  <c r="J80"/>
  <c r="J79"/>
  <c r="J78"/>
  <c r="J76"/>
  <c r="J75"/>
  <c r="J74"/>
  <c r="J73"/>
  <c r="J72"/>
  <c r="J71"/>
  <c r="J70"/>
  <c r="J69"/>
  <c r="J68"/>
  <c r="J67"/>
  <c r="J66"/>
  <c r="J65"/>
  <c r="J64"/>
  <c r="J63"/>
  <c r="J62"/>
  <c r="J61"/>
  <c r="J60"/>
  <c r="J59"/>
  <c r="J58"/>
  <c r="J57"/>
  <c r="J56"/>
  <c r="J55"/>
  <c r="J54"/>
  <c r="J53"/>
  <c r="J50"/>
  <c r="J49"/>
  <c r="J47"/>
  <c r="J45"/>
  <c r="J44"/>
  <c r="J42"/>
  <c r="J40"/>
  <c r="J39"/>
  <c r="J38"/>
  <c r="J36"/>
  <c r="J35"/>
  <c r="J34"/>
  <c r="J32"/>
  <c r="J31"/>
  <c r="J30"/>
  <c r="J28"/>
  <c r="J27"/>
  <c r="J26"/>
  <c r="J24"/>
  <c r="J23"/>
  <c r="J22"/>
  <c r="J19"/>
  <c r="J18"/>
  <c r="J17"/>
  <c r="J15"/>
  <c r="J14"/>
  <c r="J13"/>
  <c r="H13"/>
  <c r="J11"/>
  <c r="J10"/>
  <c r="J9"/>
  <c r="J8"/>
  <c r="J7"/>
  <c r="J6"/>
  <c r="J3"/>
  <c r="C3"/>
  <c r="J2"/>
  <c r="I2"/>
  <c r="G2"/>
  <c r="C2"/>
  <c r="G16" i="18"/>
  <c r="F16"/>
  <c r="E16"/>
  <c r="B16"/>
  <c r="G15"/>
  <c r="F15"/>
  <c r="E15"/>
  <c r="B15"/>
  <c r="B7"/>
  <c r="B6"/>
  <c r="B5"/>
  <c r="G3" i="19"/>
  <c r="K27" i="18"/>
  <c r="N28"/>
  <c r="N29" s="1"/>
  <c r="V25" i="17"/>
  <c r="AJ19"/>
  <c r="AI19"/>
  <c r="AH19"/>
  <c r="AJ18"/>
  <c r="AH18"/>
  <c r="AE18"/>
  <c r="AD18"/>
  <c r="K18"/>
  <c r="AJ17"/>
  <c r="AI17"/>
  <c r="AH17"/>
  <c r="AF17"/>
  <c r="AE17"/>
  <c r="AD17"/>
  <c r="K17"/>
  <c r="H17"/>
  <c r="AI16"/>
  <c r="AE16"/>
  <c r="K16"/>
  <c r="AJ15"/>
  <c r="AI15"/>
  <c r="AH15"/>
  <c r="AF15"/>
  <c r="AE15"/>
  <c r="AD15"/>
  <c r="K15"/>
  <c r="H15"/>
  <c r="AI14"/>
  <c r="AH14"/>
  <c r="AJ14"/>
  <c r="AF14"/>
  <c r="AE14"/>
  <c r="AD14"/>
  <c r="K14"/>
  <c r="AJ13"/>
  <c r="AI13"/>
  <c r="AH13"/>
  <c r="AF13"/>
  <c r="AE13"/>
  <c r="AD13"/>
  <c r="K13"/>
  <c r="AJ12"/>
  <c r="AI12"/>
  <c r="AE12"/>
  <c r="AD12"/>
  <c r="K12"/>
  <c r="AJ11"/>
  <c r="AI11"/>
  <c r="AE11"/>
  <c r="AD11"/>
  <c r="AH12"/>
  <c r="K11"/>
  <c r="AJ10"/>
  <c r="AI10"/>
  <c r="AH10"/>
  <c r="AE10"/>
  <c r="AD10"/>
  <c r="K10"/>
  <c r="H10"/>
  <c r="AJ9"/>
  <c r="AE9"/>
  <c r="AD9"/>
  <c r="AG9"/>
  <c r="AH9" s="1"/>
  <c r="K9"/>
  <c r="AJ8"/>
  <c r="AI8"/>
  <c r="AH8"/>
  <c r="AF8"/>
  <c r="AE8"/>
  <c r="AD8"/>
  <c r="K8"/>
  <c r="AG16" l="1"/>
  <c r="AH16" s="1"/>
  <c r="BB16"/>
  <c r="BA16"/>
  <c r="AZ16"/>
  <c r="AZ9"/>
  <c r="BC9" s="1"/>
  <c r="AK9" s="1"/>
  <c r="BB9"/>
  <c r="BC8" i="33"/>
  <c r="BC16" i="17"/>
  <c r="AK16" s="1"/>
  <c r="AJ16"/>
  <c r="AJ20" s="1"/>
  <c r="F7" i="18" s="1"/>
  <c r="AI9" i="17"/>
  <c r="AC10" i="33"/>
  <c r="AC9"/>
  <c r="AC11"/>
  <c r="AC12"/>
  <c r="AC14"/>
  <c r="AC16"/>
  <c r="AC20"/>
  <c r="AC24"/>
  <c r="AC15"/>
  <c r="AC17"/>
  <c r="AC19"/>
  <c r="AC23"/>
  <c r="Q25"/>
  <c r="W25"/>
  <c r="E31" i="18" s="1"/>
  <c r="H8" i="17"/>
  <c r="E3" i="16" s="1"/>
  <c r="H9" i="17"/>
  <c r="H11"/>
  <c r="H16"/>
  <c r="H12"/>
  <c r="H13"/>
  <c r="H14"/>
  <c r="AC17"/>
  <c r="H18"/>
  <c r="B17" i="18"/>
  <c r="AH11" i="17"/>
  <c r="AC18"/>
  <c r="AC9"/>
  <c r="AC13"/>
  <c r="AF12"/>
  <c r="G31" i="18"/>
  <c r="G33"/>
  <c r="AC15" i="17"/>
  <c r="AC13" i="33"/>
  <c r="AC21"/>
  <c r="AC14" i="17"/>
  <c r="AD16"/>
  <c r="K25" i="33"/>
  <c r="AH26"/>
  <c r="AH27" s="1"/>
  <c r="F8" i="18" s="1"/>
  <c r="AF16" i="17"/>
  <c r="X16"/>
  <c r="Q19"/>
  <c r="D13" i="16" s="1"/>
  <c r="AK26" i="33"/>
  <c r="AF9" i="17"/>
  <c r="AF10"/>
  <c r="AF11"/>
  <c r="AI18"/>
  <c r="AJ26" i="33"/>
  <c r="AJ27" s="1"/>
  <c r="F10" i="18" s="1"/>
  <c r="BH26" i="33"/>
  <c r="AI20" i="17"/>
  <c r="F6" i="18" s="1"/>
  <c r="AF18" i="17"/>
  <c r="AI26" i="33"/>
  <c r="AI27" s="1"/>
  <c r="AQ26"/>
  <c r="B18" i="18"/>
  <c r="G10" l="1"/>
  <c r="E32"/>
  <c r="F33"/>
  <c r="F31"/>
  <c r="AN20" i="17"/>
  <c r="F18" i="18" s="1"/>
  <c r="BH9" i="17"/>
  <c r="BH20" s="1"/>
  <c r="BG9"/>
  <c r="AN8" i="33"/>
  <c r="AN26" s="1"/>
  <c r="F29" i="18" s="1"/>
  <c r="BI8" i="33"/>
  <c r="AC8" s="1"/>
  <c r="C25" s="1"/>
  <c r="AV26"/>
  <c r="F32" i="18" s="1"/>
  <c r="G32"/>
  <c r="E8"/>
  <c r="B9"/>
  <c r="G8"/>
  <c r="G29"/>
  <c r="E29"/>
  <c r="B31"/>
  <c r="B29"/>
  <c r="B32"/>
  <c r="B34"/>
  <c r="F28"/>
  <c r="E28"/>
  <c r="B30"/>
  <c r="B28"/>
  <c r="B33"/>
  <c r="G28"/>
  <c r="E9"/>
  <c r="E30"/>
  <c r="E34"/>
  <c r="E10"/>
  <c r="B8"/>
  <c r="B10"/>
  <c r="E33"/>
  <c r="G9"/>
  <c r="G30"/>
  <c r="G34"/>
  <c r="C19" i="17"/>
  <c r="D11" i="16" s="1"/>
  <c r="AK20" i="17"/>
  <c r="F17" i="18" s="1"/>
  <c r="AQ16" i="17"/>
  <c r="AQ20" s="1"/>
  <c r="BI16"/>
  <c r="F34" i="18"/>
  <c r="F30"/>
  <c r="F9"/>
  <c r="W19" i="17"/>
  <c r="D22" i="16" s="1"/>
  <c r="AH20" i="17"/>
  <c r="F5" i="18" s="1"/>
  <c r="AC8" i="17"/>
  <c r="AC11"/>
  <c r="AC10"/>
  <c r="AC12"/>
  <c r="AC16"/>
  <c r="BI9" l="1"/>
  <c r="AT9"/>
  <c r="AT20" s="1"/>
  <c r="F11" i="18" s="1"/>
  <c r="D28" i="16"/>
  <c r="BI20" i="17"/>
  <c r="K19"/>
  <c r="D12" i="16" s="1"/>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2.xml><?xml version="1.0" encoding="utf-8"?>
<comments xmlns="http://schemas.openxmlformats.org/spreadsheetml/2006/main">
  <authors>
    <author>李颖辉</author>
  </authors>
  <commentList>
    <comment ref="O13" authorId="0">
      <text>
        <r>
          <rPr>
            <b/>
            <sz val="9"/>
            <color indexed="81"/>
            <rFont val="宋体"/>
            <family val="3"/>
            <charset val="134"/>
          </rPr>
          <t>李颖辉</t>
        </r>
        <r>
          <rPr>
            <b/>
            <sz val="9"/>
            <color indexed="81"/>
            <rFont val="Tahoma"/>
            <family val="2"/>
          </rPr>
          <t xml:space="preserve">:
</t>
        </r>
        <r>
          <rPr>
            <b/>
            <sz val="9"/>
            <color indexed="81"/>
            <rFont val="宋体"/>
            <family val="3"/>
            <charset val="134"/>
          </rPr>
          <t>因柜体进深非标，连接件个数均以图纸为准</t>
        </r>
      </text>
    </comment>
    <comment ref="F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用于米黄</t>
        </r>
        <r>
          <rPr>
            <sz val="9"/>
            <color indexed="81"/>
            <rFont val="Tahoma"/>
            <family val="2"/>
          </rPr>
          <t>/</t>
        </r>
        <r>
          <rPr>
            <sz val="9"/>
            <color indexed="81"/>
            <rFont val="宋体"/>
            <family val="3"/>
            <charset val="134"/>
          </rPr>
          <t>樱桃</t>
        </r>
        <r>
          <rPr>
            <sz val="9"/>
            <color indexed="81"/>
            <rFont val="Tahoma"/>
            <family val="2"/>
          </rPr>
          <t>37mm</t>
        </r>
        <r>
          <rPr>
            <sz val="9"/>
            <color indexed="81"/>
            <rFont val="宋体"/>
            <family val="3"/>
            <charset val="134"/>
          </rPr>
          <t>复合板的封边</t>
        </r>
      </text>
    </comment>
    <comment ref="F21"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用于米黄</t>
        </r>
        <r>
          <rPr>
            <sz val="9"/>
            <color indexed="81"/>
            <rFont val="Tahoma"/>
            <family val="2"/>
          </rPr>
          <t>/</t>
        </r>
        <r>
          <rPr>
            <sz val="9"/>
            <color indexed="81"/>
            <rFont val="宋体"/>
            <family val="3"/>
            <charset val="134"/>
          </rPr>
          <t>樱桃</t>
        </r>
        <r>
          <rPr>
            <sz val="9"/>
            <color indexed="81"/>
            <rFont val="Tahoma"/>
            <family val="2"/>
          </rPr>
          <t>30mm</t>
        </r>
        <r>
          <rPr>
            <sz val="9"/>
            <color indexed="81"/>
            <rFont val="宋体"/>
            <family val="3"/>
            <charset val="134"/>
          </rPr>
          <t>复合板的封边</t>
        </r>
      </text>
    </comment>
    <comment ref="F2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用于灰布纹香草天空罗马柱箱体</t>
        </r>
        <r>
          <rPr>
            <sz val="9"/>
            <color indexed="81"/>
            <rFont val="Tahoma"/>
            <family val="2"/>
          </rPr>
          <t>30/37</t>
        </r>
        <r>
          <rPr>
            <sz val="9"/>
            <color indexed="81"/>
            <rFont val="宋体"/>
            <family val="3"/>
            <charset val="134"/>
          </rPr>
          <t>厚的板件封边</t>
        </r>
      </text>
    </comment>
    <comment ref="F23"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用于暖白香草天空罗马柱箱体</t>
        </r>
        <r>
          <rPr>
            <sz val="9"/>
            <color indexed="81"/>
            <rFont val="Tahoma"/>
            <family val="2"/>
          </rPr>
          <t>30/37</t>
        </r>
        <r>
          <rPr>
            <sz val="9"/>
            <color indexed="81"/>
            <rFont val="宋体"/>
            <family val="3"/>
            <charset val="134"/>
          </rPr>
          <t>厚的板件封边</t>
        </r>
      </text>
    </comment>
    <comment ref="F44" authorId="0">
      <text>
        <r>
          <rPr>
            <b/>
            <sz val="9"/>
            <color indexed="81"/>
            <rFont val="宋体"/>
            <family val="3"/>
            <charset val="134"/>
          </rPr>
          <t>李颖辉</t>
        </r>
        <r>
          <rPr>
            <b/>
            <sz val="9"/>
            <color indexed="81"/>
            <rFont val="Tahoma"/>
            <family val="2"/>
          </rPr>
          <t xml:space="preserve">:
</t>
        </r>
        <r>
          <rPr>
            <b/>
            <sz val="9"/>
            <color indexed="81"/>
            <rFont val="宋体"/>
            <family val="3"/>
            <charset val="134"/>
          </rPr>
          <t>因柜体进深非标，连接件个数均以图纸为准</t>
        </r>
      </text>
    </comment>
  </commentList>
</comments>
</file>

<file path=xl/sharedStrings.xml><?xml version="1.0" encoding="utf-8"?>
<sst xmlns="http://schemas.openxmlformats.org/spreadsheetml/2006/main" count="1071" uniqueCount="617">
  <si>
    <t>款式名称</t>
    <phoneticPr fontId="17" type="noConversion"/>
  </si>
  <si>
    <t>材质</t>
    <phoneticPr fontId="17" type="noConversion"/>
  </si>
  <si>
    <t>实木</t>
    <phoneticPr fontId="17" type="noConversion"/>
  </si>
  <si>
    <t>混油</t>
    <phoneticPr fontId="17" type="noConversion"/>
  </si>
  <si>
    <t>清油</t>
    <phoneticPr fontId="17" type="noConversion"/>
  </si>
  <si>
    <t>吸塑</t>
    <phoneticPr fontId="17" type="noConversion"/>
  </si>
  <si>
    <t>免漆</t>
    <phoneticPr fontId="17" type="noConversion"/>
  </si>
  <si>
    <t>序号</t>
    <phoneticPr fontId="17" type="noConversion"/>
  </si>
  <si>
    <t>备注</t>
    <phoneticPr fontId="17" type="noConversion"/>
  </si>
  <si>
    <t>下料</t>
    <phoneticPr fontId="17" type="noConversion"/>
  </si>
  <si>
    <t>封边</t>
    <phoneticPr fontId="17" type="noConversion"/>
  </si>
  <si>
    <r>
      <t xml:space="preserve">              （柜体）</t>
    </r>
    <r>
      <rPr>
        <sz val="18"/>
        <color indexed="8"/>
        <rFont val="宋体"/>
        <family val="3"/>
        <charset val="134"/>
      </rPr>
      <t xml:space="preserve"> </t>
    </r>
    <r>
      <rPr>
        <sz val="18"/>
        <color indexed="8"/>
        <rFont val="宋体"/>
        <family val="3"/>
        <charset val="134"/>
      </rPr>
      <t>下料单</t>
    </r>
    <r>
      <rPr>
        <sz val="18"/>
        <color indexed="8"/>
        <rFont val="宋体"/>
        <family val="3"/>
        <charset val="134"/>
      </rPr>
      <t xml:space="preserve">           </t>
    </r>
    <r>
      <rPr>
        <b/>
        <sz val="18"/>
        <color indexed="8"/>
        <rFont val="宋体"/>
        <family val="3"/>
        <charset val="134"/>
      </rPr>
      <t>2012新产品体系</t>
    </r>
    <phoneticPr fontId="17" type="noConversion"/>
  </si>
  <si>
    <t>产品名称</t>
    <phoneticPr fontId="17" type="noConversion"/>
  </si>
  <si>
    <t>材质说明</t>
    <phoneticPr fontId="17" type="noConversion"/>
  </si>
  <si>
    <t>型录版本号</t>
    <phoneticPr fontId="17" type="noConversion"/>
  </si>
  <si>
    <t>板材</t>
    <phoneticPr fontId="17" type="noConversion"/>
  </si>
  <si>
    <t>序号</t>
    <phoneticPr fontId="17" type="noConversion"/>
  </si>
  <si>
    <t>名称</t>
    <phoneticPr fontId="17" type="noConversion"/>
  </si>
  <si>
    <t>材质</t>
    <phoneticPr fontId="17" type="noConversion"/>
  </si>
  <si>
    <t>规格</t>
    <phoneticPr fontId="17" type="noConversion"/>
  </si>
  <si>
    <t>数量</t>
    <phoneticPr fontId="17" type="noConversion"/>
  </si>
  <si>
    <t>备注</t>
    <phoneticPr fontId="17" type="noConversion"/>
  </si>
  <si>
    <t>封边
数量</t>
    <phoneticPr fontId="17" type="noConversion"/>
  </si>
  <si>
    <t>下料
数量</t>
    <phoneticPr fontId="17" type="noConversion"/>
  </si>
  <si>
    <t>打孔
数量</t>
    <phoneticPr fontId="17" type="noConversion"/>
  </si>
  <si>
    <t>安装</t>
    <phoneticPr fontId="17" type="noConversion"/>
  </si>
  <si>
    <t>板材</t>
    <phoneticPr fontId="17" type="noConversion"/>
  </si>
  <si>
    <t>25A</t>
    <phoneticPr fontId="17" type="noConversion"/>
  </si>
  <si>
    <t>18A</t>
    <phoneticPr fontId="17" type="noConversion"/>
  </si>
  <si>
    <t>12A</t>
    <phoneticPr fontId="17" type="noConversion"/>
  </si>
  <si>
    <t>板厚</t>
    <phoneticPr fontId="17" type="noConversion"/>
  </si>
  <si>
    <t>饰面</t>
    <phoneticPr fontId="17" type="noConversion"/>
  </si>
  <si>
    <t>宽</t>
    <phoneticPr fontId="17" type="noConversion"/>
  </si>
  <si>
    <t>高</t>
    <phoneticPr fontId="17" type="noConversion"/>
  </si>
  <si>
    <t>立栅</t>
    <phoneticPr fontId="17" type="noConversion"/>
  </si>
  <si>
    <t>打排孔</t>
    <phoneticPr fontId="17" type="noConversion"/>
  </si>
  <si>
    <t>立栅</t>
    <phoneticPr fontId="17" type="noConversion"/>
  </si>
  <si>
    <t>层板</t>
    <phoneticPr fontId="17" type="noConversion"/>
  </si>
  <si>
    <t>挡板</t>
    <phoneticPr fontId="17" type="noConversion"/>
  </si>
  <si>
    <t>一长边封同色1.0PVC，三边不封边</t>
  </si>
  <si>
    <t>背板</t>
    <phoneticPr fontId="17" type="noConversion"/>
  </si>
  <si>
    <t>备用条</t>
    <phoneticPr fontId="17" type="noConversion"/>
  </si>
  <si>
    <t>块</t>
    <phoneticPr fontId="17" type="noConversion"/>
  </si>
  <si>
    <t>封边</t>
    <phoneticPr fontId="17" type="noConversion"/>
  </si>
  <si>
    <t>排孔</t>
    <phoneticPr fontId="17" type="noConversion"/>
  </si>
  <si>
    <t>安装</t>
    <phoneticPr fontId="17" type="noConversion"/>
  </si>
  <si>
    <t>平米</t>
    <phoneticPr fontId="17" type="noConversion"/>
  </si>
  <si>
    <t>25A  (29*1.0)封边</t>
    <phoneticPr fontId="17" type="noConversion"/>
  </si>
  <si>
    <t>18A  (22*1.0)封边</t>
    <phoneticPr fontId="17" type="noConversion"/>
  </si>
  <si>
    <t>12A(16*1.0)四周</t>
    <phoneticPr fontId="17" type="noConversion"/>
  </si>
  <si>
    <t>37A(49*0.4)</t>
    <phoneticPr fontId="17" type="noConversion"/>
  </si>
  <si>
    <t>板件如有纹理，按纹理裁切，料单高度方向为纹理方向。
如有材质，尺寸，工艺不明请与工艺部联系并确认！ 电话：2152</t>
    <phoneticPr fontId="17" type="noConversion"/>
  </si>
  <si>
    <t>红樱桃1.2倍</t>
    <phoneticPr fontId="17" type="noConversion"/>
  </si>
  <si>
    <t xml:space="preserve">  </t>
    <phoneticPr fontId="17" type="noConversion"/>
  </si>
  <si>
    <t>注意封边条</t>
    <phoneticPr fontId="17" type="noConversion"/>
  </si>
  <si>
    <r>
      <t>1</t>
    </r>
    <r>
      <rPr>
        <sz val="11"/>
        <color indexed="8"/>
        <rFont val="宋体"/>
        <family val="3"/>
        <charset val="134"/>
      </rPr>
      <t>30125-1.0</t>
    </r>
    <phoneticPr fontId="17" type="noConversion"/>
  </si>
  <si>
    <t>香草天空II</t>
  </si>
  <si>
    <t>壁柜</t>
  </si>
  <si>
    <t>左岸都市II</t>
  </si>
  <si>
    <t>120410-</t>
    <phoneticPr fontId="17" type="noConversion"/>
  </si>
  <si>
    <t>色诱</t>
    <phoneticPr fontId="17" type="noConversion"/>
  </si>
  <si>
    <t>衣帽间</t>
  </si>
  <si>
    <t>标准</t>
    <phoneticPr fontId="17" type="noConversion"/>
  </si>
  <si>
    <r>
      <t>1</t>
    </r>
    <r>
      <rPr>
        <sz val="11"/>
        <color indexed="8"/>
        <rFont val="宋体"/>
        <family val="3"/>
        <charset val="134"/>
      </rPr>
      <t>20901-1.0</t>
    </r>
    <phoneticPr fontId="17" type="noConversion"/>
  </si>
  <si>
    <t>左岸II</t>
    <phoneticPr fontId="17" type="noConversion"/>
  </si>
  <si>
    <t>独立柜</t>
    <phoneticPr fontId="17" type="noConversion"/>
  </si>
  <si>
    <t>非标</t>
    <phoneticPr fontId="17" type="noConversion"/>
  </si>
  <si>
    <t>色诱</t>
  </si>
  <si>
    <t>130628-1.0</t>
    <phoneticPr fontId="17" type="noConversion"/>
  </si>
  <si>
    <t>左岸I</t>
    <phoneticPr fontId="17" type="noConversion"/>
  </si>
  <si>
    <t>家具</t>
    <phoneticPr fontId="17" type="noConversion"/>
  </si>
  <si>
    <t>左岸都市I</t>
  </si>
  <si>
    <t>暖白双贴三聚氰胺E0级刨花板</t>
    <phoneticPr fontId="17" type="noConversion"/>
  </si>
  <si>
    <t>暖白PVC封边条</t>
    <phoneticPr fontId="17" type="noConversion"/>
  </si>
  <si>
    <t>白色</t>
    <phoneticPr fontId="17" type="noConversion"/>
  </si>
  <si>
    <t>瓷白中性玻璃胶</t>
    <phoneticPr fontId="17" type="noConversion"/>
  </si>
  <si>
    <t>暖白</t>
    <phoneticPr fontId="17" type="noConversion"/>
  </si>
  <si>
    <t>M11暖白</t>
    <phoneticPr fontId="17" type="noConversion"/>
  </si>
  <si>
    <t>P01月牙白</t>
    <phoneticPr fontId="17" type="noConversion"/>
  </si>
  <si>
    <t>月牙白吸塑膜</t>
    <phoneticPr fontId="17" type="noConversion"/>
  </si>
  <si>
    <t>暖白单贴三聚氰胺罗宾E1级镂铣中密度板</t>
    <phoneticPr fontId="17" type="noConversion"/>
  </si>
  <si>
    <t>单面吸塑月牙白</t>
    <phoneticPr fontId="17" type="noConversion"/>
  </si>
  <si>
    <t>月牙白吸塑</t>
    <phoneticPr fontId="17" type="noConversion"/>
  </si>
  <si>
    <t>暖白单贴</t>
    <phoneticPr fontId="17" type="noConversion"/>
  </si>
  <si>
    <t>130628-2.0</t>
    <phoneticPr fontId="17" type="noConversion"/>
  </si>
  <si>
    <t>浮士德</t>
    <phoneticPr fontId="17" type="noConversion"/>
  </si>
  <si>
    <t>其他</t>
    <phoneticPr fontId="17" type="noConversion"/>
  </si>
  <si>
    <t>丛林印象</t>
  </si>
  <si>
    <t>米黄双贴三聚氰胺E0级刨花板</t>
    <phoneticPr fontId="17" type="noConversion"/>
  </si>
  <si>
    <t>米黄PVC封边条</t>
    <phoneticPr fontId="17" type="noConversion"/>
  </si>
  <si>
    <t>米黄</t>
    <phoneticPr fontId="17" type="noConversion"/>
  </si>
  <si>
    <t>M12米黄</t>
    <phoneticPr fontId="17" type="noConversion"/>
  </si>
  <si>
    <t>P02米黄</t>
    <phoneticPr fontId="17" type="noConversion"/>
  </si>
  <si>
    <t>米黄吸塑膜</t>
    <phoneticPr fontId="17" type="noConversion"/>
  </si>
  <si>
    <t>米黄麻单贴三聚氰胺罗宾E1级镂铣中密度板</t>
    <phoneticPr fontId="17" type="noConversion"/>
  </si>
  <si>
    <t>单面吸塑米黄</t>
    <phoneticPr fontId="17" type="noConversion"/>
  </si>
  <si>
    <t>米黄吸塑</t>
    <phoneticPr fontId="17" type="noConversion"/>
  </si>
  <si>
    <t>米黄麻单贴</t>
    <phoneticPr fontId="17" type="noConversion"/>
  </si>
  <si>
    <t>130628-3.0</t>
    <phoneticPr fontId="17" type="noConversion"/>
  </si>
  <si>
    <t>香颂</t>
    <phoneticPr fontId="17" type="noConversion"/>
  </si>
  <si>
    <t>通用</t>
    <phoneticPr fontId="17" type="noConversion"/>
  </si>
  <si>
    <t>图兰朵</t>
  </si>
  <si>
    <t>触感红樱桃双贴三聚氰胺E0级刨花板</t>
    <phoneticPr fontId="17" type="noConversion"/>
  </si>
  <si>
    <t>红樱桃PVC封边条</t>
    <phoneticPr fontId="17" type="noConversion"/>
  </si>
  <si>
    <t>樱桃</t>
    <phoneticPr fontId="17" type="noConversion"/>
  </si>
  <si>
    <t>透明中性玻璃胶</t>
    <phoneticPr fontId="17" type="noConversion"/>
  </si>
  <si>
    <t>触感红樱桃</t>
    <phoneticPr fontId="17" type="noConversion"/>
  </si>
  <si>
    <t>M03-1触感红樱桃</t>
    <phoneticPr fontId="17" type="noConversion"/>
  </si>
  <si>
    <t>P08樱桃</t>
    <phoneticPr fontId="17" type="noConversion"/>
  </si>
  <si>
    <t>樱桃吸塑膜</t>
    <phoneticPr fontId="17" type="noConversion"/>
  </si>
  <si>
    <t>触感红樱桃单贴三聚氰胺罗宾E1级镂铣中密度板</t>
    <phoneticPr fontId="17" type="noConversion"/>
  </si>
  <si>
    <t>单面吸塑红樱桃</t>
    <phoneticPr fontId="17" type="noConversion"/>
  </si>
  <si>
    <t>樱桃吸塑</t>
    <phoneticPr fontId="17" type="noConversion"/>
  </si>
  <si>
    <t>触感红樱桃单贴</t>
    <phoneticPr fontId="17" type="noConversion"/>
  </si>
  <si>
    <t>丛林印象</t>
    <phoneticPr fontId="17" type="noConversion"/>
  </si>
  <si>
    <t>东南亚</t>
  </si>
  <si>
    <t>深灰布纹双贴三聚氰胺E0级刨花板</t>
    <phoneticPr fontId="17" type="noConversion"/>
  </si>
  <si>
    <t>深灰布纹PVC封边条</t>
    <phoneticPr fontId="17" type="noConversion"/>
  </si>
  <si>
    <t>灰色</t>
    <phoneticPr fontId="17" type="noConversion"/>
  </si>
  <si>
    <t>深灰布纹</t>
    <phoneticPr fontId="17" type="noConversion"/>
  </si>
  <si>
    <t>深灰布纹</t>
    <phoneticPr fontId="17" type="noConversion"/>
  </si>
  <si>
    <t>香草天空I</t>
  </si>
  <si>
    <t>深灰布纹 双贴三聚氰胺E0级刨花板</t>
    <phoneticPr fontId="17" type="noConversion"/>
  </si>
  <si>
    <t>香颂</t>
  </si>
  <si>
    <t>深灰布纹  双贴三聚氰胺E0级刨花板</t>
    <phoneticPr fontId="17" type="noConversion"/>
  </si>
  <si>
    <t>帕拉迪奥</t>
  </si>
  <si>
    <t>触感浅橡双贴三聚氰胺E0级刨花板</t>
    <phoneticPr fontId="17" type="noConversion"/>
  </si>
  <si>
    <t>浅橡PVC封边条</t>
    <phoneticPr fontId="17" type="noConversion"/>
  </si>
  <si>
    <t>触感浅橡</t>
    <phoneticPr fontId="17" type="noConversion"/>
  </si>
  <si>
    <t>柜体M01-1触感浅橡</t>
    <phoneticPr fontId="17" type="noConversion"/>
  </si>
  <si>
    <t>浮士德</t>
  </si>
  <si>
    <t>荷花白双贴三聚氰胺E0级刨花板</t>
    <phoneticPr fontId="17" type="noConversion"/>
  </si>
  <si>
    <t>荷花白PVC封边条</t>
    <phoneticPr fontId="17" type="noConversion"/>
  </si>
  <si>
    <t>荷花白</t>
    <phoneticPr fontId="17" type="noConversion"/>
  </si>
  <si>
    <t>M13荷花白</t>
    <phoneticPr fontId="17" type="noConversion"/>
  </si>
  <si>
    <t>卡帝亚</t>
  </si>
  <si>
    <t>白木纹双贴三聚氰胺E0级刨花板</t>
    <phoneticPr fontId="17" type="noConversion"/>
  </si>
  <si>
    <t>白木纹PVC封边条</t>
    <phoneticPr fontId="17" type="noConversion"/>
  </si>
  <si>
    <t>白木纹</t>
    <phoneticPr fontId="17" type="noConversion"/>
  </si>
  <si>
    <t>M04白木纹</t>
    <phoneticPr fontId="17" type="noConversion"/>
  </si>
  <si>
    <t>简爱II</t>
  </si>
  <si>
    <t>白蜡木双贴三聚氰胺E0级刨花板</t>
    <phoneticPr fontId="17" type="noConversion"/>
  </si>
  <si>
    <t>白蜡木PVC封边条</t>
    <phoneticPr fontId="17" type="noConversion"/>
  </si>
  <si>
    <t>白蜡木</t>
    <phoneticPr fontId="17" type="noConversion"/>
  </si>
  <si>
    <t>M28白蜡木</t>
    <phoneticPr fontId="17" type="noConversion"/>
  </si>
  <si>
    <t>烤漆</t>
    <phoneticPr fontId="17" type="noConversion"/>
  </si>
  <si>
    <t>爱屋集屋</t>
  </si>
  <si>
    <t>深胡桃双贴三聚氰胺E0级刨花板</t>
    <phoneticPr fontId="17" type="noConversion"/>
  </si>
  <si>
    <t>深胡桃PVC封边条</t>
    <phoneticPr fontId="17" type="noConversion"/>
  </si>
  <si>
    <t>胡桃</t>
    <phoneticPr fontId="17" type="noConversion"/>
  </si>
  <si>
    <t>深胡桃</t>
    <phoneticPr fontId="17" type="noConversion"/>
  </si>
  <si>
    <r>
      <t>M</t>
    </r>
    <r>
      <rPr>
        <sz val="12"/>
        <rFont val="宋体"/>
        <family val="3"/>
        <charset val="134"/>
      </rPr>
      <t>29</t>
    </r>
    <r>
      <rPr>
        <sz val="11"/>
        <color indexed="8"/>
        <rFont val="宋体"/>
        <family val="3"/>
        <charset val="134"/>
      </rPr>
      <t>深胡桃</t>
    </r>
    <phoneticPr fontId="17" type="noConversion"/>
  </si>
  <si>
    <t>罗丹</t>
  </si>
  <si>
    <t>柚木双贴三聚氰胺E0级刨花板</t>
    <phoneticPr fontId="17" type="noConversion"/>
  </si>
  <si>
    <t>柚木PVC封边条</t>
    <phoneticPr fontId="17" type="noConversion"/>
  </si>
  <si>
    <t>柚木</t>
    <phoneticPr fontId="17" type="noConversion"/>
  </si>
  <si>
    <t>M30柚木</t>
    <phoneticPr fontId="17" type="noConversion"/>
  </si>
  <si>
    <t>帕格尼尼</t>
  </si>
  <si>
    <t>米黄麻双贴三聚氰胺E0级刨花板</t>
    <phoneticPr fontId="17" type="noConversion"/>
  </si>
  <si>
    <t>米黄麻PVC封边条</t>
    <phoneticPr fontId="17" type="noConversion"/>
  </si>
  <si>
    <t>米黄麻</t>
    <phoneticPr fontId="17" type="noConversion"/>
  </si>
  <si>
    <t>柜体M12米黄</t>
    <phoneticPr fontId="17" type="noConversion"/>
  </si>
  <si>
    <t>托斯卡纳</t>
  </si>
  <si>
    <t>浅橡浮雕双贴三聚氰胺E0级刨花板</t>
  </si>
  <si>
    <t>浅橡浮雕PVC封边条</t>
    <phoneticPr fontId="17" type="noConversion"/>
  </si>
  <si>
    <t>浅橡浮雕</t>
    <phoneticPr fontId="17" type="noConversion"/>
  </si>
  <si>
    <t>柜体M01-2浅橡浮雕</t>
    <phoneticPr fontId="17" type="noConversion"/>
  </si>
  <si>
    <t>图兰朵II</t>
  </si>
  <si>
    <t>浅胡桃双贴三聚氰胺E0级刨花板</t>
    <phoneticPr fontId="17" type="noConversion"/>
  </si>
  <si>
    <t>浅胡桃PVC封边条</t>
    <phoneticPr fontId="17" type="noConversion"/>
  </si>
  <si>
    <t>浅胡桃</t>
    <phoneticPr fontId="17" type="noConversion"/>
  </si>
  <si>
    <t>M35浅胡桃</t>
    <phoneticPr fontId="17" type="noConversion"/>
  </si>
  <si>
    <t>优雅</t>
  </si>
  <si>
    <t>艺术胡桃竖纹双贴三聚氰胺E0级刨花板</t>
    <phoneticPr fontId="17" type="noConversion"/>
  </si>
  <si>
    <t>艺术胡桃PVC封边条</t>
    <phoneticPr fontId="17" type="noConversion"/>
  </si>
  <si>
    <t>艺术胡桃</t>
    <phoneticPr fontId="17" type="noConversion"/>
  </si>
  <si>
    <t>柜体M07艺术胡桃</t>
    <phoneticPr fontId="17" type="noConversion"/>
  </si>
  <si>
    <t>摩登</t>
  </si>
  <si>
    <t>触感铁灰双贴三聚氰胺E0级刨花板</t>
    <phoneticPr fontId="17" type="noConversion"/>
  </si>
  <si>
    <t>铁灰PVC封边条</t>
    <phoneticPr fontId="17" type="noConversion"/>
  </si>
  <si>
    <t>触感铁灰</t>
    <phoneticPr fontId="17" type="noConversion"/>
  </si>
  <si>
    <r>
      <t>M</t>
    </r>
    <r>
      <rPr>
        <sz val="11"/>
        <color indexed="8"/>
        <rFont val="宋体"/>
        <family val="3"/>
        <charset val="134"/>
      </rPr>
      <t>16-1触感铁灰</t>
    </r>
    <phoneticPr fontId="17" type="noConversion"/>
  </si>
  <si>
    <t>八度空间</t>
  </si>
  <si>
    <t>深橡PVC封边条</t>
    <phoneticPr fontId="17" type="noConversion"/>
  </si>
  <si>
    <t>黑色</t>
    <phoneticPr fontId="17" type="noConversion"/>
  </si>
  <si>
    <t>触感深橡</t>
    <phoneticPr fontId="17" type="noConversion"/>
  </si>
  <si>
    <t>柜体M06-1触感深橡</t>
    <phoneticPr fontId="17" type="noConversion"/>
  </si>
  <si>
    <t>魅惑胡桃</t>
  </si>
  <si>
    <t>极简</t>
  </si>
  <si>
    <t>酷感时尚</t>
  </si>
  <si>
    <t>新贵M</t>
  </si>
  <si>
    <t>樱桃心情</t>
  </si>
  <si>
    <t>印象北欧</t>
  </si>
  <si>
    <t>名称</t>
    <phoneticPr fontId="17" type="noConversion"/>
  </si>
  <si>
    <t>规格</t>
    <phoneticPr fontId="17" type="noConversion"/>
  </si>
  <si>
    <t>数量</t>
    <phoneticPr fontId="17" type="noConversion"/>
  </si>
  <si>
    <t>单位</t>
    <phoneticPr fontId="17" type="noConversion"/>
  </si>
  <si>
    <t>板材</t>
    <phoneticPr fontId="17" type="noConversion"/>
  </si>
  <si>
    <t>张</t>
    <phoneticPr fontId="17" type="noConversion"/>
  </si>
  <si>
    <t>套</t>
    <phoneticPr fontId="17" type="noConversion"/>
  </si>
  <si>
    <t>个</t>
    <phoneticPr fontId="17" type="noConversion"/>
  </si>
  <si>
    <t>大进深</t>
    <phoneticPr fontId="17" type="noConversion"/>
  </si>
  <si>
    <t>罗马柱箱</t>
    <phoneticPr fontId="17" type="noConversion"/>
  </si>
  <si>
    <t>DTC直臂铰链175°</t>
    <phoneticPr fontId="17" type="noConversion"/>
  </si>
  <si>
    <t>米</t>
    <phoneticPr fontId="17" type="noConversion"/>
  </si>
  <si>
    <t>DTC大曲铰链175°</t>
  </si>
  <si>
    <t>BLUM美式带框门铰链</t>
    <phoneticPr fontId="17" type="noConversion"/>
  </si>
  <si>
    <t>BLUM大曲铰链107°</t>
    <phoneticPr fontId="17" type="noConversion"/>
  </si>
  <si>
    <t>BLUM大曲阻尼器</t>
    <phoneticPr fontId="17" type="noConversion"/>
  </si>
  <si>
    <t>BLUM反弹铰链</t>
  </si>
  <si>
    <t>BLUM反弹器955.1005</t>
  </si>
  <si>
    <t>拉米诺挂件（UNO30）</t>
    <phoneticPr fontId="17" type="noConversion"/>
  </si>
  <si>
    <t>海福乐层板销</t>
    <phoneticPr fontId="17" type="noConversion"/>
  </si>
  <si>
    <t>铝衣杆B（氧化铝JF285）</t>
    <phoneticPr fontId="17" type="noConversion"/>
  </si>
  <si>
    <t>吊码片</t>
    <phoneticPr fontId="17" type="noConversion"/>
  </si>
  <si>
    <t>60*2440*18平板套线A_M03-1</t>
    <phoneticPr fontId="17" type="noConversion"/>
  </si>
  <si>
    <t>53*2440*18装饰踢脚板A-M03-1</t>
    <phoneticPr fontId="17" type="noConversion"/>
  </si>
  <si>
    <t>60*2440*18平板套线A_M01-1</t>
    <phoneticPr fontId="17" type="noConversion"/>
  </si>
  <si>
    <t>53*2440*18装饰踢脚板A-M01-1</t>
    <phoneticPr fontId="17" type="noConversion"/>
  </si>
  <si>
    <t>铝拉手（氧化铝XY-156）LC-003（3米/支）</t>
    <phoneticPr fontId="17" type="noConversion"/>
  </si>
  <si>
    <t>普施宝免钉胶（300ML/支）</t>
    <phoneticPr fontId="17" type="noConversion"/>
  </si>
  <si>
    <t>铝衣杆A（氧化铝JF286）</t>
    <phoneticPr fontId="17" type="noConversion"/>
  </si>
  <si>
    <t>铝衣杆（速美AJ001）3米/支</t>
    <phoneticPr fontId="17" type="noConversion"/>
  </si>
  <si>
    <t>包装材料领料单</t>
    <phoneticPr fontId="17" type="noConversion"/>
  </si>
  <si>
    <t>产品名称</t>
    <phoneticPr fontId="17" type="noConversion"/>
  </si>
  <si>
    <t>衣帽间、壁柜、家具类侧板、顶底板、层板包装材料明细</t>
    <phoneticPr fontId="17" type="noConversion"/>
  </si>
  <si>
    <t>序号</t>
  </si>
  <si>
    <t>深度</t>
    <phoneticPr fontId="17" type="noConversion"/>
  </si>
  <si>
    <t>高度</t>
    <phoneticPr fontId="17" type="noConversion"/>
  </si>
  <si>
    <t>厚度</t>
    <phoneticPr fontId="17" type="noConversion"/>
  </si>
  <si>
    <t>码放层数</t>
    <phoneticPr fontId="17" type="noConversion"/>
  </si>
  <si>
    <t>包数</t>
    <phoneticPr fontId="17" type="noConversion"/>
  </si>
  <si>
    <t>适用范围</t>
    <phoneticPr fontId="17" type="noConversion"/>
  </si>
  <si>
    <t>包装材料名称</t>
    <phoneticPr fontId="17" type="noConversion"/>
  </si>
  <si>
    <t>物料编码</t>
    <phoneticPr fontId="17" type="noConversion"/>
  </si>
  <si>
    <t>数量</t>
  </si>
  <si>
    <t>侧板</t>
    <phoneticPr fontId="17" type="noConversion"/>
  </si>
  <si>
    <t>硬纸护角54mm高</t>
    <phoneticPr fontId="17" type="noConversion"/>
  </si>
  <si>
    <t>气垫膜</t>
    <phoneticPr fontId="17" type="noConversion"/>
  </si>
  <si>
    <t>25侧板U型护边280*2600</t>
    <phoneticPr fontId="17" type="noConversion"/>
  </si>
  <si>
    <t>25侧板U型护边350*2600</t>
    <phoneticPr fontId="17" type="noConversion"/>
  </si>
  <si>
    <t>170-240</t>
    <phoneticPr fontId="17" type="noConversion"/>
  </si>
  <si>
    <t>1200-2400</t>
    <phoneticPr fontId="17" type="noConversion"/>
  </si>
  <si>
    <t>25侧板U型护边130*2600</t>
    <phoneticPr fontId="17" type="noConversion"/>
  </si>
  <si>
    <t>包装纸板1500mm*2400mm（三层瓦楞纸)</t>
    <phoneticPr fontId="17" type="noConversion"/>
  </si>
  <si>
    <t>硬纸护角41mm高</t>
    <phoneticPr fontId="17" type="noConversion"/>
  </si>
  <si>
    <t>顶底、层板、踢脚板</t>
    <phoneticPr fontId="17" type="noConversion"/>
  </si>
  <si>
    <t>平板苯板</t>
    <phoneticPr fontId="17" type="noConversion"/>
  </si>
  <si>
    <t>用量车间调配</t>
    <phoneticPr fontId="17" type="noConversion"/>
  </si>
  <si>
    <t>876-1175</t>
    <phoneticPr fontId="17" type="noConversion"/>
  </si>
  <si>
    <t>-</t>
    <phoneticPr fontId="17" type="noConversion"/>
  </si>
  <si>
    <t>25顶底U型护边330*2600（三层瓦楞纸)</t>
    <phoneticPr fontId="17" type="noConversion"/>
  </si>
  <si>
    <t>700-1200</t>
    <phoneticPr fontId="17" type="noConversion"/>
  </si>
  <si>
    <t>转角顶底、层板</t>
    <phoneticPr fontId="17" type="noConversion"/>
  </si>
  <si>
    <t>平板苯板(18mm)</t>
    <phoneticPr fontId="17" type="noConversion"/>
  </si>
  <si>
    <t>20-200</t>
    <phoneticPr fontId="17" type="noConversion"/>
  </si>
  <si>
    <t>不限制</t>
    <phoneticPr fontId="17" type="noConversion"/>
  </si>
  <si>
    <t>12、18、25</t>
    <phoneticPr fontId="17" type="noConversion"/>
  </si>
  <si>
    <t>背板、装饰板、非标板件</t>
    <phoneticPr fontId="17" type="noConversion"/>
  </si>
  <si>
    <t>201-650</t>
    <phoneticPr fontId="17" type="noConversion"/>
  </si>
  <si>
    <t>12、18</t>
    <phoneticPr fontId="17" type="noConversion"/>
  </si>
  <si>
    <t>651-800</t>
    <phoneticPr fontId="17" type="noConversion"/>
  </si>
  <si>
    <t>801-1200</t>
    <phoneticPr fontId="17" type="noConversion"/>
  </si>
  <si>
    <t>1</t>
    <phoneticPr fontId="17" type="noConversion"/>
  </si>
  <si>
    <t xml:space="preserve">硬纸护角41mm高 </t>
  </si>
  <si>
    <t>600-1200</t>
    <phoneticPr fontId="17" type="noConversion"/>
  </si>
  <si>
    <t>43</t>
    <phoneticPr fontId="17" type="noConversion"/>
  </si>
  <si>
    <t>门厅柜单板</t>
    <phoneticPr fontId="17" type="noConversion"/>
  </si>
  <si>
    <t>W＞200</t>
    <phoneticPr fontId="17" type="noConversion"/>
  </si>
  <si>
    <t>≤1400</t>
    <phoneticPr fontId="17" type="noConversion"/>
  </si>
  <si>
    <t>25</t>
    <phoneticPr fontId="17" type="noConversion"/>
  </si>
  <si>
    <t>2</t>
    <phoneticPr fontId="17" type="noConversion"/>
  </si>
  <si>
    <t>25厚门板</t>
    <phoneticPr fontId="17" type="noConversion"/>
  </si>
  <si>
    <t>1400-2400</t>
    <phoneticPr fontId="17" type="noConversion"/>
  </si>
  <si>
    <t>衣帽间板式类标准内胆柜包装材料明细</t>
    <phoneticPr fontId="17" type="noConversion"/>
  </si>
  <si>
    <t>外形尺寸为418*820*505的内胆</t>
    <phoneticPr fontId="17" type="noConversion"/>
  </si>
  <si>
    <t>418*820*505内胆对口箱</t>
    <phoneticPr fontId="17" type="noConversion"/>
  </si>
  <si>
    <t>外形尺寸为574*820*505的内胆</t>
    <phoneticPr fontId="17" type="noConversion"/>
  </si>
  <si>
    <t>574*820*505内胆对口箱</t>
    <phoneticPr fontId="17" type="noConversion"/>
  </si>
  <si>
    <t>外形尺寸为774*820*505的内胆</t>
    <phoneticPr fontId="17" type="noConversion"/>
  </si>
  <si>
    <t>774*820*505内胆对口箱</t>
    <phoneticPr fontId="17" type="noConversion"/>
  </si>
  <si>
    <t>外形尺寸为874*820*505的内胆</t>
    <phoneticPr fontId="17" type="noConversion"/>
  </si>
  <si>
    <t>874*820*505内胆对口箱</t>
    <phoneticPr fontId="17" type="noConversion"/>
  </si>
  <si>
    <t>外形尺寸为418*436*505的内胆</t>
    <phoneticPr fontId="17" type="noConversion"/>
  </si>
  <si>
    <t>418*436*505内胆对口箱</t>
    <phoneticPr fontId="17" type="noConversion"/>
  </si>
  <si>
    <t>外形尺寸为574*436*505的内胆</t>
    <phoneticPr fontId="17" type="noConversion"/>
  </si>
  <si>
    <t>574*436*505内胆对口箱</t>
    <phoneticPr fontId="17" type="noConversion"/>
  </si>
  <si>
    <t>外形尺寸为774*436*505的内胆</t>
    <phoneticPr fontId="17" type="noConversion"/>
  </si>
  <si>
    <t>774*436*505内胆对口箱</t>
    <phoneticPr fontId="17" type="noConversion"/>
  </si>
  <si>
    <t>外形尺寸为874*436*505的内胆</t>
    <phoneticPr fontId="17" type="noConversion"/>
  </si>
  <si>
    <t>874*436*505内胆对口箱</t>
    <phoneticPr fontId="17" type="noConversion"/>
  </si>
  <si>
    <t>非标类内胆柜包装材料明细</t>
    <phoneticPr fontId="17" type="noConversion"/>
  </si>
  <si>
    <t>400-650</t>
    <phoneticPr fontId="17" type="noConversion"/>
  </si>
  <si>
    <t>300-820</t>
    <phoneticPr fontId="17" type="noConversion"/>
  </si>
  <si>
    <t>400-600</t>
    <phoneticPr fontId="17" type="noConversion"/>
  </si>
  <si>
    <t>非标内胆</t>
    <phoneticPr fontId="17" type="noConversion"/>
  </si>
  <si>
    <t>张</t>
  </si>
  <si>
    <t>米</t>
  </si>
  <si>
    <t>651-950</t>
    <phoneticPr fontId="17" type="noConversion"/>
  </si>
  <si>
    <t>罗马柱、顶线、图兰朵盖板</t>
    <phoneticPr fontId="17" type="noConversion"/>
  </si>
  <si>
    <t>单体罗马柱、顶线</t>
    <phoneticPr fontId="17" type="noConversion"/>
  </si>
  <si>
    <t>4层/包</t>
    <phoneticPr fontId="17" type="noConversion"/>
  </si>
  <si>
    <t>L型苯板护角</t>
    <phoneticPr fontId="17" type="noConversion"/>
  </si>
  <si>
    <t>根</t>
    <phoneticPr fontId="17" type="noConversion"/>
  </si>
  <si>
    <t>W＜650</t>
    <phoneticPr fontId="17" type="noConversion"/>
  </si>
  <si>
    <t>400＜H≤1000</t>
    <phoneticPr fontId="17" type="noConversion"/>
  </si>
  <si>
    <t>-</t>
  </si>
  <si>
    <t>罗马柱箱体</t>
    <phoneticPr fontId="17" type="noConversion"/>
  </si>
  <si>
    <t>1000＜H＜2400</t>
    <phoneticPr fontId="17" type="noConversion"/>
  </si>
  <si>
    <t>W≤1200</t>
    <phoneticPr fontId="17" type="noConversion"/>
  </si>
  <si>
    <t>350＜D≤650</t>
    <phoneticPr fontId="17" type="noConversion"/>
  </si>
  <si>
    <t>图兰朵盖板</t>
    <phoneticPr fontId="17" type="noConversion"/>
  </si>
  <si>
    <t>1200＜W≤2400</t>
    <phoneticPr fontId="17" type="noConversion"/>
  </si>
  <si>
    <t>推拉门、玻璃门包装材料明细（所有玻璃产品需使用硬包装）</t>
    <phoneticPr fontId="17" type="noConversion"/>
  </si>
  <si>
    <t>1800-2400</t>
    <phoneticPr fontId="17" type="noConversion"/>
  </si>
  <si>
    <t>推拉门、玻璃门</t>
    <phoneticPr fontId="17" type="noConversion"/>
  </si>
  <si>
    <t>651-1200</t>
    <phoneticPr fontId="17" type="noConversion"/>
  </si>
  <si>
    <t>注：1.如遇个别非标产品不在上表尺寸内，则选择最相近的用量使用。</t>
    <phoneticPr fontId="17" type="noConversion"/>
  </si>
  <si>
    <t xml:space="preserve">    2.顶、底、层、踢脚板的包装为4层/包，若相同尺寸的板件不足4层，则与其它宽度的顶底层一同包装，选择包装材料时以宽度较大板件为准，板件空隙处填充苯板。
    3.所有玻璃产品气垫膜需要分层保护，以防破损。</t>
    <phoneticPr fontId="17" type="noConversion"/>
  </si>
  <si>
    <t>材质说明</t>
    <phoneticPr fontId="17" type="noConversion"/>
  </si>
  <si>
    <t>型录版本号</t>
    <phoneticPr fontId="17" type="noConversion"/>
  </si>
  <si>
    <t>板材</t>
    <phoneticPr fontId="17" type="noConversion"/>
  </si>
  <si>
    <t>1.0封边</t>
    <phoneticPr fontId="17" type="noConversion"/>
  </si>
  <si>
    <t>封边厚度用量</t>
    <phoneticPr fontId="17" type="noConversion"/>
  </si>
  <si>
    <t>下料
数量</t>
    <phoneticPr fontId="17" type="noConversion"/>
  </si>
  <si>
    <t>封边
数量</t>
    <phoneticPr fontId="17" type="noConversion"/>
  </si>
  <si>
    <t>打孔
数量</t>
    <phoneticPr fontId="17" type="noConversion"/>
  </si>
  <si>
    <t>25A</t>
    <phoneticPr fontId="17" type="noConversion"/>
  </si>
  <si>
    <t>18A</t>
    <phoneticPr fontId="17" type="noConversion"/>
  </si>
  <si>
    <t>12A</t>
    <phoneticPr fontId="17" type="noConversion"/>
  </si>
  <si>
    <t>25A(29)四周</t>
    <phoneticPr fontId="17" type="noConversion"/>
  </si>
  <si>
    <t>25A(29)看面</t>
    <phoneticPr fontId="17" type="noConversion"/>
  </si>
  <si>
    <t>25A(29)单面</t>
    <phoneticPr fontId="17" type="noConversion"/>
  </si>
  <si>
    <t>18A(22)四周</t>
    <phoneticPr fontId="17" type="noConversion"/>
  </si>
  <si>
    <t>18A(22)看面</t>
    <phoneticPr fontId="17" type="noConversion"/>
  </si>
  <si>
    <t>18A(22)单面</t>
    <phoneticPr fontId="17" type="noConversion"/>
  </si>
  <si>
    <t>12A(16)四周</t>
    <phoneticPr fontId="17" type="noConversion"/>
  </si>
  <si>
    <t>12A(16)看面</t>
    <phoneticPr fontId="17" type="noConversion"/>
  </si>
  <si>
    <t>12A(16)单面</t>
    <phoneticPr fontId="17" type="noConversion"/>
  </si>
  <si>
    <t xml:space="preserve">四周封边用量 </t>
    <phoneticPr fontId="17" type="noConversion"/>
  </si>
  <si>
    <t xml:space="preserve">单面封边用量 </t>
    <phoneticPr fontId="17" type="noConversion"/>
  </si>
  <si>
    <t xml:space="preserve">三边封边用量 </t>
    <phoneticPr fontId="17" type="noConversion"/>
  </si>
  <si>
    <t>板厚</t>
    <phoneticPr fontId="17" type="noConversion"/>
  </si>
  <si>
    <t>饰面</t>
    <phoneticPr fontId="17" type="noConversion"/>
  </si>
  <si>
    <t>宽</t>
    <phoneticPr fontId="17" type="noConversion"/>
  </si>
  <si>
    <t>高</t>
    <phoneticPr fontId="17" type="noConversion"/>
  </si>
  <si>
    <t>厚封边</t>
    <phoneticPr fontId="17" type="noConversion"/>
  </si>
  <si>
    <t>封边检测</t>
    <phoneticPr fontId="17" type="noConversion"/>
  </si>
  <si>
    <t>下料</t>
    <phoneticPr fontId="17" type="noConversion"/>
  </si>
  <si>
    <t>衣柜</t>
  </si>
  <si>
    <t>独立衣柜</t>
    <phoneticPr fontId="17" type="noConversion"/>
  </si>
  <si>
    <t>暖白双贴三聚氰胺E0级刨花板</t>
  </si>
  <si>
    <t>P01象牙白</t>
    <phoneticPr fontId="17" type="noConversion"/>
  </si>
  <si>
    <t>象牙白吸塑膜</t>
    <phoneticPr fontId="17" type="noConversion"/>
  </si>
  <si>
    <t>单面吸塑象牙白</t>
    <phoneticPr fontId="17" type="noConversion"/>
  </si>
  <si>
    <t>象牙白吸塑</t>
    <phoneticPr fontId="17" type="noConversion"/>
  </si>
  <si>
    <t>米黄双贴三聚氰胺E0级刨花板</t>
  </si>
  <si>
    <t>触感红樱桃双贴三聚氰胺E0级刨花板</t>
  </si>
  <si>
    <t>横纹锯齿双贴三聚氰胺E0级刨花板</t>
    <phoneticPr fontId="4" type="noConversion"/>
  </si>
  <si>
    <t>横纹锯齿PVC封边条</t>
    <phoneticPr fontId="4" type="noConversion"/>
  </si>
  <si>
    <t>横纹锯齿</t>
    <phoneticPr fontId="4" type="noConversion"/>
  </si>
  <si>
    <t>瓷白中性玻璃胶</t>
    <phoneticPr fontId="4" type="noConversion"/>
  </si>
  <si>
    <t>锯纹橡木双贴三聚氰胺E0级刨花板</t>
    <phoneticPr fontId="4" type="noConversion"/>
  </si>
  <si>
    <t>锯纹橡木PVC封边条</t>
    <phoneticPr fontId="4" type="noConversion"/>
  </si>
  <si>
    <t>白蜡木</t>
    <phoneticPr fontId="4" type="noConversion"/>
  </si>
  <si>
    <t>锯纹橡木</t>
    <phoneticPr fontId="4" type="noConversion"/>
  </si>
  <si>
    <t>M56锯纹橡木</t>
    <phoneticPr fontId="4" type="noConversion"/>
  </si>
  <si>
    <t>白漆木双贴三聚氰胺E0级刨花板</t>
    <phoneticPr fontId="4" type="noConversion"/>
  </si>
  <si>
    <t>白漆木PVC封边条</t>
    <phoneticPr fontId="4" type="noConversion"/>
  </si>
  <si>
    <t>白色</t>
    <phoneticPr fontId="4" type="noConversion"/>
  </si>
  <si>
    <t>瓷白中性玻璃胶</t>
    <phoneticPr fontId="4" type="noConversion"/>
  </si>
  <si>
    <t>白漆木</t>
    <phoneticPr fontId="4" type="noConversion"/>
  </si>
  <si>
    <r>
      <t>M</t>
    </r>
    <r>
      <rPr>
        <sz val="11"/>
        <color indexed="8"/>
        <rFont val="宋体"/>
        <family val="3"/>
        <charset val="134"/>
      </rPr>
      <t>54白漆木</t>
    </r>
    <phoneticPr fontId="4" type="noConversion"/>
  </si>
  <si>
    <t>P10珠光木纹</t>
    <phoneticPr fontId="4" type="noConversion"/>
  </si>
  <si>
    <t>珠光木纹吸塑膜</t>
    <phoneticPr fontId="4" type="noConversion"/>
  </si>
  <si>
    <t>暖白单贴三聚氰胺罗宾E1级镂铣中密度板</t>
    <phoneticPr fontId="4" type="noConversion"/>
  </si>
  <si>
    <t>单面吸塑珠光木纹</t>
    <phoneticPr fontId="4" type="noConversion"/>
  </si>
  <si>
    <t>珠光木纹吸塑</t>
    <phoneticPr fontId="4" type="noConversion"/>
  </si>
  <si>
    <t>暖白单贴</t>
    <phoneticPr fontId="4" type="noConversion"/>
  </si>
  <si>
    <t>纯白单面高光三聚氰胺E1级中密度板</t>
    <phoneticPr fontId="4" type="noConversion"/>
  </si>
  <si>
    <t>纯白高光PVC封边条</t>
    <phoneticPr fontId="4" type="noConversion"/>
  </si>
  <si>
    <t>纯白高光</t>
    <phoneticPr fontId="4" type="noConversion"/>
  </si>
  <si>
    <t>M11暖白</t>
    <phoneticPr fontId="4" type="noConversion"/>
  </si>
  <si>
    <r>
      <t>M</t>
    </r>
    <r>
      <rPr>
        <sz val="11"/>
        <color indexed="8"/>
        <rFont val="宋体"/>
        <family val="3"/>
        <charset val="134"/>
      </rPr>
      <t>57</t>
    </r>
    <r>
      <rPr>
        <sz val="12"/>
        <rFont val="宋体"/>
        <family val="3"/>
        <charset val="134"/>
      </rPr>
      <t>横纹锯齿</t>
    </r>
    <phoneticPr fontId="4" type="noConversion"/>
  </si>
  <si>
    <t>柠檬黄双贴三聚氰胺E0级刨花板</t>
    <phoneticPr fontId="4" type="noConversion"/>
  </si>
  <si>
    <t>柠檬黄PVC封边条</t>
    <phoneticPr fontId="4" type="noConversion"/>
  </si>
  <si>
    <t>白色</t>
    <phoneticPr fontId="4" type="noConversion"/>
  </si>
  <si>
    <t>瓷白中性玻璃胶</t>
    <phoneticPr fontId="4" type="noConversion"/>
  </si>
  <si>
    <t>柠檬黄</t>
    <phoneticPr fontId="4" type="noConversion"/>
  </si>
  <si>
    <t>M51柠檬黄</t>
    <phoneticPr fontId="4" type="noConversion"/>
  </si>
  <si>
    <t>暖白单贴三聚氰胺罗宾E1级镂铣中密度板</t>
    <phoneticPr fontId="4" type="noConversion"/>
  </si>
  <si>
    <t>BLUM厚门大曲铰链95°</t>
  </si>
  <si>
    <t>BLUM厚门全盖铰链95°</t>
  </si>
  <si>
    <t>乐卡全拉隐藏阻尼轨500MM（675.55L.950）</t>
    <phoneticPr fontId="17" type="noConversion"/>
  </si>
  <si>
    <t>乐卡全拉隐藏阻尼轨400MM（675.55L.940）</t>
    <phoneticPr fontId="17" type="noConversion"/>
  </si>
  <si>
    <t>乐卡全拉隐藏阻尼轨300MM（675.55L.930）</t>
    <phoneticPr fontId="17" type="noConversion"/>
  </si>
  <si>
    <t>隐藏金属吊码</t>
    <phoneticPr fontId="17" type="noConversion"/>
  </si>
  <si>
    <t>吊码片盖（白色）</t>
    <phoneticPr fontId="17" type="noConversion"/>
  </si>
  <si>
    <t>尼龙胀塞8*60</t>
    <phoneticPr fontId="17" type="noConversion"/>
  </si>
  <si>
    <t>西迪布赛</t>
    <phoneticPr fontId="17" type="noConversion"/>
  </si>
  <si>
    <t>家具班组转序交接表</t>
    <phoneticPr fontId="55" type="noConversion"/>
  </si>
  <si>
    <t>客户姓名</t>
    <phoneticPr fontId="55" type="noConversion"/>
  </si>
  <si>
    <t>接单日期</t>
    <phoneticPr fontId="55" type="noConversion"/>
  </si>
  <si>
    <t>款式名称</t>
    <phoneticPr fontId="55" type="noConversion"/>
  </si>
  <si>
    <t>材质/色号</t>
    <phoneticPr fontId="55" type="noConversion"/>
  </si>
  <si>
    <t>下单日期</t>
    <phoneticPr fontId="55" type="noConversion"/>
  </si>
  <si>
    <t>应完成日期</t>
    <phoneticPr fontId="55" type="noConversion"/>
  </si>
  <si>
    <t>产品系列</t>
    <phoneticPr fontId="55" type="noConversion"/>
  </si>
  <si>
    <t>实木</t>
    <phoneticPr fontId="55" type="noConversion"/>
  </si>
  <si>
    <t>混油</t>
    <phoneticPr fontId="55" type="noConversion"/>
  </si>
  <si>
    <t>清油</t>
    <phoneticPr fontId="55" type="noConversion"/>
  </si>
  <si>
    <t>吸塑</t>
    <phoneticPr fontId="55" type="noConversion"/>
  </si>
  <si>
    <t>免漆</t>
    <phoneticPr fontId="55" type="noConversion"/>
  </si>
  <si>
    <t>铝框</t>
    <phoneticPr fontId="55" type="noConversion"/>
  </si>
  <si>
    <t>标准地柜</t>
    <phoneticPr fontId="55" type="noConversion"/>
  </si>
  <si>
    <t>标准吊柜</t>
    <phoneticPr fontId="55" type="noConversion"/>
  </si>
  <si>
    <t>生产周期</t>
    <phoneticPr fontId="55" type="noConversion"/>
  </si>
  <si>
    <t>序号</t>
    <phoneticPr fontId="55" type="noConversion"/>
  </si>
  <si>
    <t>工段班组</t>
    <phoneticPr fontId="55" type="noConversion"/>
  </si>
  <si>
    <t>工序名称</t>
    <phoneticPr fontId="55" type="noConversion"/>
  </si>
  <si>
    <t>成品数量</t>
    <phoneticPr fontId="55" type="noConversion"/>
  </si>
  <si>
    <t>单位</t>
    <phoneticPr fontId="55" type="noConversion"/>
  </si>
  <si>
    <t>完成日期</t>
    <phoneticPr fontId="55" type="noConversion"/>
  </si>
  <si>
    <t>主机手</t>
    <phoneticPr fontId="55" type="noConversion"/>
  </si>
  <si>
    <t>质检</t>
    <phoneticPr fontId="55" type="noConversion"/>
  </si>
  <si>
    <t>备注</t>
    <phoneticPr fontId="55" type="noConversion"/>
  </si>
  <si>
    <t>橱柜线</t>
    <phoneticPr fontId="55" type="noConversion"/>
  </si>
  <si>
    <t>下料组</t>
    <phoneticPr fontId="55" type="noConversion"/>
  </si>
  <si>
    <t>块</t>
    <phoneticPr fontId="55" type="noConversion"/>
  </si>
  <si>
    <t>封边组</t>
  </si>
  <si>
    <t>块</t>
    <phoneticPr fontId="55" type="noConversion"/>
  </si>
  <si>
    <t>钻铣组1</t>
    <phoneticPr fontId="55" type="noConversion"/>
  </si>
  <si>
    <t>家具线</t>
    <phoneticPr fontId="55" type="noConversion"/>
  </si>
  <si>
    <t>下料组</t>
    <phoneticPr fontId="55" type="noConversion"/>
  </si>
  <si>
    <t>钻铣组2</t>
    <phoneticPr fontId="55" type="noConversion"/>
  </si>
  <si>
    <t>门板线</t>
    <phoneticPr fontId="55" type="noConversion"/>
  </si>
  <si>
    <t>下料冷压封边组</t>
    <phoneticPr fontId="55" type="noConversion"/>
  </si>
  <si>
    <t>钻铣组3</t>
    <phoneticPr fontId="55" type="noConversion"/>
  </si>
  <si>
    <t>吸塑线</t>
    <phoneticPr fontId="55" type="noConversion"/>
  </si>
  <si>
    <t>机加组</t>
    <phoneticPr fontId="55" type="noConversion"/>
  </si>
  <si>
    <t>吸塑组</t>
    <phoneticPr fontId="55" type="noConversion"/>
  </si>
  <si>
    <t>打磨组</t>
    <phoneticPr fontId="55" type="noConversion"/>
  </si>
  <si>
    <t>铝材拼框组</t>
    <phoneticPr fontId="55" type="noConversion"/>
  </si>
  <si>
    <t>试装线</t>
    <phoneticPr fontId="55" type="noConversion"/>
  </si>
  <si>
    <t>橱柜试装组</t>
    <phoneticPr fontId="55" type="noConversion"/>
  </si>
  <si>
    <t>延米</t>
    <phoneticPr fontId="55" type="noConversion"/>
  </si>
  <si>
    <t>衣帽间试装组</t>
    <phoneticPr fontId="55" type="noConversion"/>
  </si>
  <si>
    <t>平米</t>
    <phoneticPr fontId="55" type="noConversion"/>
  </si>
  <si>
    <t>五金配套组</t>
    <phoneticPr fontId="55" type="noConversion"/>
  </si>
  <si>
    <t>单</t>
    <phoneticPr fontId="55" type="noConversion"/>
  </si>
  <si>
    <t>家具高光线</t>
    <phoneticPr fontId="55" type="noConversion"/>
  </si>
  <si>
    <t>机涂组</t>
    <phoneticPr fontId="55" type="noConversion"/>
  </si>
  <si>
    <t>高光喷漆组</t>
    <phoneticPr fontId="55" type="noConversion"/>
  </si>
  <si>
    <t>包装线</t>
    <phoneticPr fontId="55" type="noConversion"/>
  </si>
  <si>
    <t>家具包装组</t>
    <phoneticPr fontId="55" type="noConversion"/>
  </si>
  <si>
    <t>四周封同色1.0PVC</t>
  </si>
  <si>
    <t>不裁口</t>
  </si>
  <si>
    <t>人工/板材</t>
    <phoneticPr fontId="17" type="noConversion"/>
  </si>
  <si>
    <t>触感深橡双贴三聚氰胺E0级刨花板</t>
    <phoneticPr fontId="17" type="noConversion"/>
  </si>
  <si>
    <t>销售点</t>
    <phoneticPr fontId="55" type="noConversion"/>
  </si>
  <si>
    <t>版本型号录号</t>
    <phoneticPr fontId="55" type="noConversion"/>
  </si>
  <si>
    <t>封边</t>
    <phoneticPr fontId="17" type="noConversion"/>
  </si>
  <si>
    <r>
      <t>（柜体）</t>
    </r>
    <r>
      <rPr>
        <sz val="18"/>
        <color indexed="8"/>
        <rFont val="宋体"/>
        <family val="3"/>
        <charset val="134"/>
      </rPr>
      <t xml:space="preserve"> </t>
    </r>
    <r>
      <rPr>
        <sz val="18"/>
        <color indexed="8"/>
        <rFont val="宋体"/>
        <family val="3"/>
        <charset val="134"/>
      </rPr>
      <t>下料单</t>
    </r>
    <phoneticPr fontId="17" type="noConversion"/>
  </si>
  <si>
    <t>生产类型</t>
    <phoneticPr fontId="4" type="noConversion"/>
  </si>
  <si>
    <t>衣壁柜</t>
    <phoneticPr fontId="4" type="noConversion"/>
  </si>
  <si>
    <t>内门线</t>
    <phoneticPr fontId="4" type="noConversion"/>
  </si>
  <si>
    <t>混油打磨组</t>
    <phoneticPr fontId="4" type="noConversion"/>
  </si>
  <si>
    <t>平米</t>
    <phoneticPr fontId="55" type="noConversion"/>
  </si>
  <si>
    <t>清油打磨组</t>
    <phoneticPr fontId="4" type="noConversion"/>
  </si>
  <si>
    <t>订单编号</t>
    <phoneticPr fontId="55" type="noConversion"/>
  </si>
  <si>
    <t>订单编号</t>
    <phoneticPr fontId="17" type="noConversion"/>
  </si>
  <si>
    <t>应完成日期</t>
    <phoneticPr fontId="17" type="noConversion"/>
  </si>
  <si>
    <t>客户姓名</t>
    <phoneticPr fontId="17" type="noConversion"/>
  </si>
  <si>
    <t>+</t>
    <phoneticPr fontId="17" type="noConversion"/>
  </si>
  <si>
    <t>销售点</t>
    <phoneticPr fontId="17" type="noConversion"/>
  </si>
  <si>
    <t>订单编号</t>
    <phoneticPr fontId="17" type="noConversion"/>
  </si>
  <si>
    <t>销售点</t>
    <phoneticPr fontId="17" type="noConversion"/>
  </si>
  <si>
    <t>人工/板材</t>
    <phoneticPr fontId="17" type="noConversion"/>
  </si>
  <si>
    <t>接单日期</t>
    <phoneticPr fontId="17" type="noConversion"/>
  </si>
  <si>
    <t>下单日期</t>
    <phoneticPr fontId="17" type="noConversion"/>
  </si>
  <si>
    <t>五金拆解说明：1.组装使用的偏心件、木榫、自攻钉指用在整件发货的柜体中，需组装领用的五金；
              2. 安装使用的偏心件、木榫、自攻钉指所有用于现场安装的五金吊码片；
              3.所有功能拉篮类全部拆解在组装五金中。</t>
    <phoneticPr fontId="17" type="noConversion"/>
  </si>
  <si>
    <t>吸塑</t>
    <phoneticPr fontId="17" type="noConversion"/>
  </si>
  <si>
    <t>免漆</t>
    <phoneticPr fontId="17" type="noConversion"/>
  </si>
  <si>
    <t>吸塑</t>
    <phoneticPr fontId="17" type="noConversion"/>
  </si>
  <si>
    <t>免漆</t>
    <phoneticPr fontId="17" type="noConversion"/>
  </si>
  <si>
    <t>木皮线</t>
    <phoneticPr fontId="55" type="noConversion"/>
  </si>
  <si>
    <t>裁切木皮组</t>
    <phoneticPr fontId="55" type="noConversion"/>
  </si>
  <si>
    <t>块</t>
    <phoneticPr fontId="55" type="noConversion"/>
  </si>
  <si>
    <t>1.0封边</t>
    <phoneticPr fontId="4" type="noConversion"/>
  </si>
  <si>
    <t>0.4封边</t>
    <phoneticPr fontId="4" type="noConversion"/>
  </si>
  <si>
    <t>封边厚度用量</t>
    <phoneticPr fontId="4" type="noConversion"/>
  </si>
  <si>
    <t>条件封边厚度用量</t>
    <phoneticPr fontId="4" type="noConversion"/>
  </si>
  <si>
    <t>25A(29)四周</t>
    <phoneticPr fontId="4" type="noConversion"/>
  </si>
  <si>
    <t>25A(29)看面</t>
    <phoneticPr fontId="4" type="noConversion"/>
  </si>
  <si>
    <t>25A(29)单面</t>
    <phoneticPr fontId="4" type="noConversion"/>
  </si>
  <si>
    <t>18A(22)四周</t>
    <phoneticPr fontId="4" type="noConversion"/>
  </si>
  <si>
    <t>18A(22)看面</t>
    <phoneticPr fontId="4" type="noConversion"/>
  </si>
  <si>
    <t>18A(22)单面</t>
    <phoneticPr fontId="4" type="noConversion"/>
  </si>
  <si>
    <t>12A(16)四周</t>
    <phoneticPr fontId="4" type="noConversion"/>
  </si>
  <si>
    <t>12A(16)看面</t>
    <phoneticPr fontId="4" type="noConversion"/>
  </si>
  <si>
    <t>12A(16)单面</t>
    <phoneticPr fontId="4" type="noConversion"/>
  </si>
  <si>
    <t>四面25A(29)</t>
    <phoneticPr fontId="4" type="noConversion"/>
  </si>
  <si>
    <t>三面25A(29)</t>
    <phoneticPr fontId="4" type="noConversion"/>
  </si>
  <si>
    <t>四18A(22)</t>
    <phoneticPr fontId="4" type="noConversion"/>
  </si>
  <si>
    <t>三面18A(22)</t>
    <phoneticPr fontId="4" type="noConversion"/>
  </si>
  <si>
    <t>四面12A(16)</t>
    <phoneticPr fontId="4" type="noConversion"/>
  </si>
  <si>
    <t>三面12A(16)</t>
    <phoneticPr fontId="4" type="noConversion"/>
  </si>
  <si>
    <t xml:space="preserve">四周封边用量 </t>
    <phoneticPr fontId="4" type="noConversion"/>
  </si>
  <si>
    <t xml:space="preserve">单面封边用量 </t>
    <phoneticPr fontId="4" type="noConversion"/>
  </si>
  <si>
    <t xml:space="preserve">三边封边用量 </t>
    <phoneticPr fontId="4" type="noConversion"/>
  </si>
  <si>
    <t xml:space="preserve">四周1.0封边面 </t>
    <phoneticPr fontId="4" type="noConversion"/>
  </si>
  <si>
    <t xml:space="preserve">看面1.0 封边面 </t>
    <phoneticPr fontId="4" type="noConversion"/>
  </si>
  <si>
    <t xml:space="preserve">三边0.4 封边面 </t>
    <phoneticPr fontId="4" type="noConversion"/>
  </si>
  <si>
    <t>单面1.0封边面</t>
    <phoneticPr fontId="4" type="noConversion"/>
  </si>
  <si>
    <t xml:space="preserve">四周0.4封边面 </t>
    <phoneticPr fontId="4" type="noConversion"/>
  </si>
  <si>
    <t>厚封边</t>
    <phoneticPr fontId="4" type="noConversion"/>
  </si>
  <si>
    <t>封边检测</t>
    <phoneticPr fontId="4" type="noConversion"/>
  </si>
  <si>
    <t>25A  (29*1.0)封边</t>
    <phoneticPr fontId="4" type="noConversion"/>
  </si>
  <si>
    <t>18A  (22*1.0)封边</t>
    <phoneticPr fontId="4" type="noConversion"/>
  </si>
  <si>
    <t>12A(16*1.0)四周</t>
    <phoneticPr fontId="4" type="noConversion"/>
  </si>
  <si>
    <t>25A(29*0.4)</t>
    <phoneticPr fontId="4" type="noConversion"/>
  </si>
  <si>
    <t>18A(22*0.4)</t>
    <phoneticPr fontId="4" type="noConversion"/>
  </si>
  <si>
    <t>12A(16*0.4)</t>
    <phoneticPr fontId="4" type="noConversion"/>
  </si>
  <si>
    <t>37A(49*0.4)</t>
    <phoneticPr fontId="4" type="noConversion"/>
  </si>
  <si>
    <t>四周封同色0.4PVC</t>
    <phoneticPr fontId="17" type="noConversion"/>
  </si>
  <si>
    <t>看面封同色1.0PVC，三边封同色0.4PVC</t>
    <phoneticPr fontId="17" type="noConversion"/>
  </si>
  <si>
    <t>一长边封同色1.0PVC，三边不封边</t>
    <phoneticPr fontId="17" type="noConversion"/>
  </si>
  <si>
    <t>不裁口</t>
    <phoneticPr fontId="17" type="noConversion"/>
  </si>
  <si>
    <t>一边宽度尺寸方向封同色1.0PVC</t>
    <phoneticPr fontId="17" type="noConversion"/>
  </si>
  <si>
    <t>销售单号</t>
    <phoneticPr fontId="17" type="noConversion"/>
  </si>
  <si>
    <t>订单编号</t>
    <phoneticPr fontId="17" type="noConversion"/>
  </si>
  <si>
    <t>销售点</t>
    <phoneticPr fontId="17" type="noConversion"/>
  </si>
  <si>
    <t>客户姓名</t>
    <phoneticPr fontId="17" type="noConversion"/>
  </si>
  <si>
    <t>名称</t>
    <phoneticPr fontId="17" type="noConversion"/>
  </si>
  <si>
    <t>规格</t>
    <phoneticPr fontId="17" type="noConversion"/>
  </si>
  <si>
    <t>数量</t>
    <phoneticPr fontId="17" type="noConversion"/>
  </si>
  <si>
    <t>单位</t>
    <phoneticPr fontId="17" type="noConversion"/>
  </si>
  <si>
    <t>装箱确认</t>
    <phoneticPr fontId="17" type="noConversion"/>
  </si>
  <si>
    <t>板材</t>
    <phoneticPr fontId="17" type="noConversion"/>
  </si>
  <si>
    <t>25*1220*2440</t>
    <phoneticPr fontId="17" type="noConversion"/>
  </si>
  <si>
    <t>张</t>
    <phoneticPr fontId="17" type="noConversion"/>
  </si>
  <si>
    <t>安装五金</t>
    <phoneticPr fontId="17" type="noConversion"/>
  </si>
  <si>
    <t>个</t>
    <phoneticPr fontId="17" type="noConversion"/>
  </si>
  <si>
    <t>18*1220*2440</t>
    <phoneticPr fontId="17" type="noConversion"/>
  </si>
  <si>
    <t>12*1220*2440</t>
    <phoneticPr fontId="17" type="noConversion"/>
  </si>
  <si>
    <t>自攻钉</t>
    <phoneticPr fontId="17" type="noConversion"/>
  </si>
  <si>
    <t>3.5*16</t>
    <phoneticPr fontId="17" type="noConversion"/>
  </si>
  <si>
    <t>胶</t>
    <phoneticPr fontId="17" type="noConversion"/>
  </si>
  <si>
    <t>热熔胶</t>
    <phoneticPr fontId="17" type="noConversion"/>
  </si>
  <si>
    <t>8803A</t>
    <phoneticPr fontId="17" type="noConversion"/>
  </si>
  <si>
    <t>克</t>
    <phoneticPr fontId="17" type="noConversion"/>
  </si>
  <si>
    <t>偏心件</t>
    <phoneticPr fontId="17" type="noConversion"/>
  </si>
  <si>
    <t>(25板)</t>
    <phoneticPr fontId="17" type="noConversion"/>
  </si>
  <si>
    <t>套</t>
    <phoneticPr fontId="17" type="noConversion"/>
  </si>
  <si>
    <t>木榫</t>
    <phoneticPr fontId="17" type="noConversion"/>
  </si>
  <si>
    <t>8*30</t>
    <phoneticPr fontId="17" type="noConversion"/>
  </si>
  <si>
    <t>封边</t>
    <phoneticPr fontId="17" type="noConversion"/>
  </si>
  <si>
    <t>1.0*29</t>
    <phoneticPr fontId="17" type="noConversion"/>
  </si>
  <si>
    <t>米</t>
    <phoneticPr fontId="17" type="noConversion"/>
  </si>
  <si>
    <t>1.0*22</t>
    <phoneticPr fontId="17" type="noConversion"/>
  </si>
  <si>
    <t>活托销</t>
    <phoneticPr fontId="17" type="noConversion"/>
  </si>
  <si>
    <t>小角铁</t>
    <phoneticPr fontId="17" type="noConversion"/>
  </si>
  <si>
    <t>瓶</t>
    <phoneticPr fontId="17" type="noConversion"/>
  </si>
  <si>
    <t>偏心件装饰盖</t>
    <phoneticPr fontId="17" type="noConversion"/>
  </si>
  <si>
    <t>排孔塞</t>
    <phoneticPr fontId="17" type="noConversion"/>
  </si>
  <si>
    <t>组装五金</t>
    <phoneticPr fontId="17" type="noConversion"/>
  </si>
  <si>
    <t xml:space="preserve">  拆解员：                     </t>
    <phoneticPr fontId="17" type="noConversion"/>
  </si>
  <si>
    <t xml:space="preserve">  拆解员：                                        装箱员：</t>
    <phoneticPr fontId="17" type="noConversion"/>
  </si>
  <si>
    <t>铝材</t>
    <phoneticPr fontId="17" type="noConversion"/>
  </si>
  <si>
    <t>玻璃</t>
    <phoneticPr fontId="17" type="noConversion"/>
  </si>
  <si>
    <r>
      <rPr>
        <b/>
        <sz val="11"/>
        <color rgb="FFFF0000"/>
        <rFont val="微软雅黑"/>
        <family val="2"/>
        <charset val="134"/>
      </rPr>
      <t>备注：</t>
    </r>
    <r>
      <rPr>
        <sz val="11"/>
        <color theme="1"/>
        <rFont val="微软雅黑"/>
        <family val="2"/>
        <charset val="134"/>
      </rPr>
      <t xml:space="preserve">
a、A880  A881  类拉手是安装五金
           **铝拉手放铝材
b、水盆电器写在料单左边
c、除安装五金外，不要把其他的放在料单右侧；
d、注意如门板也有安装五金,或不清楚的五金分类标准请务必与IE部沟通处理；</t>
    </r>
    <phoneticPr fontId="17" type="noConversion"/>
  </si>
  <si>
    <t>领料单——</t>
    <phoneticPr fontId="17" type="noConversion"/>
  </si>
  <si>
    <t>装箱清单——</t>
    <phoneticPr fontId="17" type="noConversion"/>
  </si>
  <si>
    <r>
      <t>背板、门板、装饰侧板、门厅柜单板、非标类板件包装材料(</t>
    </r>
    <r>
      <rPr>
        <b/>
        <sz val="10.5"/>
        <color rgb="FFFF0000"/>
        <rFont val="华文细黑"/>
        <family val="3"/>
        <charset val="134"/>
      </rPr>
      <t>所有速美门板、门板材质装饰侧板均要求双层包装箱，请根据订单调整包装材料数量)</t>
    </r>
    <phoneticPr fontId="17" type="noConversion"/>
  </si>
  <si>
    <t>暖白单贴三聚氰胺E1级镂铣中密度板</t>
    <phoneticPr fontId="17" type="noConversion"/>
  </si>
  <si>
    <t>米黄麻单贴三聚氰胺E1级镂铣中密度板</t>
    <phoneticPr fontId="17" type="noConversion"/>
  </si>
  <si>
    <t>触感红樱桃单贴三聚氰胺E1级镂铣中密度板</t>
    <phoneticPr fontId="17" type="noConversion"/>
  </si>
  <si>
    <t>4*35</t>
    <phoneticPr fontId="17" type="noConversion"/>
  </si>
  <si>
    <t>瓷白中性玻璃胶</t>
    <phoneticPr fontId="17" type="noConversion"/>
  </si>
  <si>
    <t>4*25</t>
    <phoneticPr fontId="17" type="noConversion"/>
  </si>
  <si>
    <t>透明中性玻璃胶</t>
    <phoneticPr fontId="17" type="noConversion"/>
  </si>
  <si>
    <t>4*30</t>
    <phoneticPr fontId="17" type="noConversion"/>
  </si>
  <si>
    <t>拉手</t>
    <phoneticPr fontId="4" type="noConversion"/>
  </si>
  <si>
    <t>柏丽雅拉手C344</t>
    <phoneticPr fontId="4" type="noConversion"/>
  </si>
  <si>
    <t>柏丽雅拉手A956</t>
    <phoneticPr fontId="4" type="noConversion"/>
  </si>
  <si>
    <t>64mm孔距</t>
    <phoneticPr fontId="4" type="noConversion"/>
  </si>
  <si>
    <t xml:space="preserve">柏丽雅拉手C146（银） </t>
    <phoneticPr fontId="4" type="noConversion"/>
  </si>
  <si>
    <t>96mm孔距</t>
    <phoneticPr fontId="4" type="noConversion"/>
  </si>
  <si>
    <t>柏丽雅拉手C168-077</t>
    <phoneticPr fontId="4" type="noConversion"/>
  </si>
  <si>
    <r>
      <t>128</t>
    </r>
    <r>
      <rPr>
        <sz val="9"/>
        <color indexed="8"/>
        <rFont val="微软雅黑"/>
        <family val="2"/>
        <charset val="134"/>
      </rPr>
      <t>mm</t>
    </r>
    <r>
      <rPr>
        <sz val="9"/>
        <rFont val="微软雅黑"/>
        <family val="2"/>
        <charset val="134"/>
      </rPr>
      <t>孔距</t>
    </r>
    <phoneticPr fontId="4" type="noConversion"/>
  </si>
  <si>
    <t>柏丽雅拉手C168-008</t>
    <phoneticPr fontId="4" type="noConversion"/>
  </si>
  <si>
    <r>
      <t>160</t>
    </r>
    <r>
      <rPr>
        <sz val="9"/>
        <color indexed="8"/>
        <rFont val="微软雅黑"/>
        <family val="2"/>
        <charset val="134"/>
      </rPr>
      <t>mm</t>
    </r>
    <r>
      <rPr>
        <sz val="9"/>
        <rFont val="微软雅黑"/>
        <family val="2"/>
        <charset val="134"/>
      </rPr>
      <t>孔距</t>
    </r>
    <phoneticPr fontId="4" type="noConversion"/>
  </si>
  <si>
    <t>柏丽雅拉手C108-049</t>
    <phoneticPr fontId="4" type="noConversion"/>
  </si>
  <si>
    <r>
      <t>192</t>
    </r>
    <r>
      <rPr>
        <sz val="9"/>
        <color indexed="8"/>
        <rFont val="微软雅黑"/>
        <family val="2"/>
        <charset val="134"/>
      </rPr>
      <t>mm</t>
    </r>
    <r>
      <rPr>
        <sz val="9"/>
        <rFont val="微软雅黑"/>
        <family val="2"/>
        <charset val="134"/>
      </rPr>
      <t>孔距</t>
    </r>
    <phoneticPr fontId="4" type="noConversion"/>
  </si>
  <si>
    <t>柏丽雅拉手3016</t>
    <phoneticPr fontId="4" type="noConversion"/>
  </si>
  <si>
    <r>
      <t>224</t>
    </r>
    <r>
      <rPr>
        <sz val="9"/>
        <color indexed="8"/>
        <rFont val="微软雅黑"/>
        <family val="2"/>
        <charset val="134"/>
      </rPr>
      <t>mm</t>
    </r>
    <r>
      <rPr>
        <sz val="9"/>
        <rFont val="微软雅黑"/>
        <family val="2"/>
        <charset val="134"/>
      </rPr>
      <t>孔距</t>
    </r>
    <phoneticPr fontId="4" type="noConversion"/>
  </si>
  <si>
    <t>柏丽雅拉手C397哑铬</t>
    <phoneticPr fontId="4" type="noConversion"/>
  </si>
  <si>
    <r>
      <t>256</t>
    </r>
    <r>
      <rPr>
        <sz val="9"/>
        <color indexed="8"/>
        <rFont val="微软雅黑"/>
        <family val="2"/>
        <charset val="134"/>
      </rPr>
      <t>mm</t>
    </r>
    <r>
      <rPr>
        <sz val="9"/>
        <rFont val="微软雅黑"/>
        <family val="2"/>
        <charset val="134"/>
      </rPr>
      <t>孔距</t>
    </r>
    <phoneticPr fontId="4" type="noConversion"/>
  </si>
  <si>
    <t>柏丽雅拉手C148-087</t>
    <phoneticPr fontId="4" type="noConversion"/>
  </si>
  <si>
    <r>
      <t>320</t>
    </r>
    <r>
      <rPr>
        <sz val="9"/>
        <color indexed="8"/>
        <rFont val="微软雅黑"/>
        <family val="2"/>
        <charset val="134"/>
      </rPr>
      <t>mm</t>
    </r>
    <r>
      <rPr>
        <sz val="9"/>
        <rFont val="微软雅黑"/>
        <family val="2"/>
        <charset val="134"/>
      </rPr>
      <t>孔距</t>
    </r>
    <phoneticPr fontId="4" type="noConversion"/>
  </si>
  <si>
    <r>
      <t>480</t>
    </r>
    <r>
      <rPr>
        <sz val="9"/>
        <color indexed="8"/>
        <rFont val="微软雅黑"/>
        <family val="2"/>
        <charset val="134"/>
      </rPr>
      <t>mm</t>
    </r>
    <r>
      <rPr>
        <sz val="9"/>
        <rFont val="微软雅黑"/>
        <family val="2"/>
        <charset val="134"/>
      </rPr>
      <t>孔距</t>
    </r>
    <phoneticPr fontId="4" type="noConversion"/>
  </si>
  <si>
    <r>
      <t>800</t>
    </r>
    <r>
      <rPr>
        <sz val="9"/>
        <color indexed="8"/>
        <rFont val="微软雅黑"/>
        <family val="2"/>
        <charset val="134"/>
      </rPr>
      <t>mm</t>
    </r>
    <r>
      <rPr>
        <sz val="9"/>
        <rFont val="微软雅黑"/>
        <family val="2"/>
        <charset val="134"/>
      </rPr>
      <t>孔距</t>
    </r>
    <phoneticPr fontId="4" type="noConversion"/>
  </si>
  <si>
    <r>
      <t>960</t>
    </r>
    <r>
      <rPr>
        <sz val="9"/>
        <color indexed="8"/>
        <rFont val="微软雅黑"/>
        <family val="2"/>
        <charset val="134"/>
      </rPr>
      <t>mm</t>
    </r>
    <r>
      <rPr>
        <sz val="9"/>
        <rFont val="微软雅黑"/>
        <family val="2"/>
        <charset val="134"/>
      </rPr>
      <t>孔距</t>
    </r>
    <phoneticPr fontId="4" type="noConversion"/>
  </si>
  <si>
    <t>25侧板、门板U型护边280*2600*90</t>
    <phoneticPr fontId="17" type="noConversion"/>
  </si>
  <si>
    <t>25侧板、门板U型护边350*2600*90</t>
    <phoneticPr fontId="17" type="noConversion"/>
  </si>
  <si>
    <t>硬包装专用板条2440*100*18</t>
    <phoneticPr fontId="17" type="noConversion"/>
  </si>
  <si>
    <t>屉底四周裁口</t>
    <phoneticPr fontId="17" type="noConversion"/>
  </si>
  <si>
    <t>半成品</t>
    <phoneticPr fontId="4" type="noConversion"/>
  </si>
  <si>
    <r>
      <t>硬包装专用板条1</t>
    </r>
    <r>
      <rPr>
        <sz val="11"/>
        <color theme="1"/>
        <rFont val="宋体"/>
        <family val="2"/>
        <charset val="134"/>
        <scheme val="minor"/>
      </rPr>
      <t>00*2400</t>
    </r>
    <phoneticPr fontId="4" type="noConversion"/>
  </si>
  <si>
    <t>根</t>
    <phoneticPr fontId="4" type="noConversion"/>
  </si>
  <si>
    <t>胡志强</t>
    <phoneticPr fontId="17" type="noConversion"/>
  </si>
  <si>
    <t>S400369032</t>
    <phoneticPr fontId="17" type="noConversion"/>
  </si>
  <si>
    <t>西安</t>
    <phoneticPr fontId="17" type="noConversion"/>
  </si>
  <si>
    <t>深胡桃双贴三聚氰胺E0级刨花板</t>
  </si>
  <si>
    <t>底板</t>
    <phoneticPr fontId="17" type="noConversion"/>
  </si>
  <si>
    <t>顶板</t>
    <phoneticPr fontId="17" type="noConversion"/>
  </si>
  <si>
    <t>上封板</t>
    <phoneticPr fontId="17" type="noConversion"/>
  </si>
</sst>
</file>

<file path=xl/styles.xml><?xml version="1.0" encoding="utf-8"?>
<styleSheet xmlns="http://schemas.openxmlformats.org/spreadsheetml/2006/main">
  <numFmts count="6">
    <numFmt numFmtId="176" formatCode="[$-F800]dddd\,\ mmmm\ dd\,\ yyyy"/>
    <numFmt numFmtId="177" formatCode="0.00_ "/>
    <numFmt numFmtId="178" formatCode="0_ "/>
    <numFmt numFmtId="179" formatCode="0_);[Red]\(0\)"/>
    <numFmt numFmtId="180" formatCode="0.0_);[Red]\(0.0\)"/>
    <numFmt numFmtId="181" formatCode="0&quot;块有衣杆&quot;"/>
  </numFmts>
  <fonts count="81">
    <font>
      <sz val="12"/>
      <name val="宋体"/>
      <charset val="134"/>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0"/>
      <name val="宋体"/>
      <family val="3"/>
      <charset val="134"/>
    </font>
    <font>
      <sz val="11"/>
      <name val="宋体"/>
      <family val="3"/>
      <charset val="134"/>
    </font>
    <font>
      <sz val="11"/>
      <color indexed="8"/>
      <name val="宋体"/>
      <family val="3"/>
      <charset val="134"/>
    </font>
    <font>
      <b/>
      <sz val="18"/>
      <color indexed="8"/>
      <name val="宋体"/>
      <family val="3"/>
      <charset val="134"/>
    </font>
    <font>
      <sz val="12"/>
      <name val="宋体"/>
      <family val="3"/>
      <charset val="134"/>
    </font>
    <font>
      <sz val="9"/>
      <color indexed="20"/>
      <name val="宋体"/>
      <family val="3"/>
      <charset val="134"/>
    </font>
    <font>
      <sz val="11"/>
      <color indexed="8"/>
      <name val="宋体"/>
      <family val="3"/>
      <charset val="134"/>
    </font>
    <font>
      <sz val="9"/>
      <color indexed="17"/>
      <name val="宋体"/>
      <family val="3"/>
      <charset val="134"/>
    </font>
    <font>
      <sz val="11"/>
      <color theme="1"/>
      <name val="宋体"/>
      <family val="3"/>
      <charset val="134"/>
      <scheme val="minor"/>
    </font>
    <font>
      <sz val="9"/>
      <color theme="1"/>
      <name val="宋体"/>
      <family val="3"/>
      <charset val="134"/>
    </font>
    <font>
      <u/>
      <sz val="11"/>
      <color theme="10"/>
      <name val="宋体"/>
      <family val="3"/>
      <charset val="134"/>
    </font>
    <font>
      <sz val="12"/>
      <name val="宋体"/>
      <family val="3"/>
      <charset val="134"/>
    </font>
    <font>
      <sz val="9"/>
      <name val="宋体"/>
      <family val="3"/>
      <charset val="134"/>
    </font>
    <font>
      <sz val="11"/>
      <color theme="1"/>
      <name val="宋体"/>
      <family val="3"/>
      <charset val="134"/>
      <scheme val="minor"/>
    </font>
    <font>
      <sz val="18"/>
      <color indexed="8"/>
      <name val="宋体"/>
      <family val="3"/>
      <charset val="134"/>
    </font>
    <font>
      <sz val="13"/>
      <color theme="1"/>
      <name val="宋体"/>
      <family val="3"/>
      <charset val="134"/>
      <scheme val="minor"/>
    </font>
    <font>
      <sz val="16"/>
      <color theme="1"/>
      <name val="宋体"/>
      <family val="3"/>
      <charset val="134"/>
      <scheme val="minor"/>
    </font>
    <font>
      <sz val="12"/>
      <color theme="1"/>
      <name val="宋体"/>
      <family val="3"/>
      <charset val="134"/>
      <scheme val="minor"/>
    </font>
    <font>
      <b/>
      <sz val="12"/>
      <color theme="1"/>
      <name val="宋体"/>
      <family val="3"/>
      <charset val="134"/>
      <scheme val="minor"/>
    </font>
    <font>
      <b/>
      <sz val="18"/>
      <name val="楷体_GB2312"/>
      <family val="3"/>
      <charset val="134"/>
    </font>
    <font>
      <b/>
      <sz val="11"/>
      <color theme="1"/>
      <name val="宋体"/>
      <family val="3"/>
      <charset val="134"/>
      <scheme val="minor"/>
    </font>
    <font>
      <sz val="11"/>
      <color indexed="8"/>
      <name val="新宋体"/>
      <family val="3"/>
      <charset val="134"/>
    </font>
    <font>
      <sz val="10"/>
      <color theme="1"/>
      <name val="宋体"/>
      <family val="3"/>
      <charset val="134"/>
      <scheme val="minor"/>
    </font>
    <font>
      <sz val="10"/>
      <color indexed="8"/>
      <name val="宋体"/>
      <family val="3"/>
      <charset val="134"/>
    </font>
    <font>
      <sz val="10"/>
      <color theme="1"/>
      <name val="新宋体"/>
      <family val="3"/>
      <charset val="134"/>
    </font>
    <font>
      <sz val="10"/>
      <name val="新宋体"/>
      <family val="3"/>
      <charset val="134"/>
    </font>
    <font>
      <sz val="11"/>
      <name val="宋体"/>
      <family val="3"/>
      <charset val="134"/>
    </font>
    <font>
      <sz val="14"/>
      <color indexed="8"/>
      <name val="华文楷体"/>
      <family val="3"/>
      <charset val="134"/>
    </font>
    <font>
      <sz val="20"/>
      <color rgb="FF9966FF"/>
      <name val="方正舒体"/>
      <family val="3"/>
      <charset val="134"/>
    </font>
    <font>
      <b/>
      <sz val="14"/>
      <color indexed="36"/>
      <name val="宋体"/>
      <family val="3"/>
      <charset val="134"/>
    </font>
    <font>
      <b/>
      <sz val="11"/>
      <color indexed="8"/>
      <name val="宋体"/>
      <family val="3"/>
      <charset val="134"/>
    </font>
    <font>
      <b/>
      <sz val="14"/>
      <color indexed="60"/>
      <name val="宋体"/>
      <family val="3"/>
      <charset val="134"/>
    </font>
    <font>
      <sz val="11"/>
      <color indexed="10"/>
      <name val="宋体"/>
      <family val="3"/>
      <charset val="134"/>
    </font>
    <font>
      <b/>
      <sz val="16"/>
      <color indexed="30"/>
      <name val="宋体"/>
      <family val="3"/>
      <charset val="134"/>
    </font>
    <font>
      <sz val="11"/>
      <color indexed="17"/>
      <name val="宋体"/>
      <family val="3"/>
      <charset val="134"/>
    </font>
    <font>
      <b/>
      <sz val="9"/>
      <color indexed="81"/>
      <name val="宋体"/>
      <family val="3"/>
      <charset val="134"/>
    </font>
    <font>
      <b/>
      <sz val="9"/>
      <color indexed="81"/>
      <name val="Tahoma"/>
      <family val="2"/>
    </font>
    <font>
      <sz val="9"/>
      <color indexed="81"/>
      <name val="宋体"/>
      <family val="3"/>
      <charset val="134"/>
    </font>
    <font>
      <sz val="9"/>
      <color indexed="81"/>
      <name val="Tahoma"/>
      <family val="2"/>
    </font>
    <font>
      <b/>
      <sz val="18"/>
      <color theme="1"/>
      <name val="宋体"/>
      <family val="3"/>
      <charset val="134"/>
      <scheme val="minor"/>
    </font>
    <font>
      <b/>
      <sz val="10.5"/>
      <color theme="1"/>
      <name val="华文细黑"/>
      <family val="3"/>
      <charset val="134"/>
    </font>
    <font>
      <sz val="10.5"/>
      <color theme="1"/>
      <name val="宋体"/>
      <family val="3"/>
      <charset val="134"/>
      <scheme val="minor"/>
    </font>
    <font>
      <u/>
      <sz val="9.35"/>
      <color theme="10"/>
      <name val="宋体"/>
      <family val="3"/>
      <charset val="134"/>
    </font>
    <font>
      <u/>
      <sz val="11"/>
      <color theme="10"/>
      <name val="宋体"/>
      <family val="3"/>
      <charset val="134"/>
    </font>
    <font>
      <sz val="8"/>
      <color theme="1"/>
      <name val="宋体"/>
      <family val="3"/>
      <charset val="134"/>
      <scheme val="minor"/>
    </font>
    <font>
      <b/>
      <sz val="10"/>
      <color theme="1"/>
      <name val="宋体"/>
      <family val="3"/>
      <charset val="134"/>
      <scheme val="minor"/>
    </font>
    <font>
      <sz val="9"/>
      <name val="宋体"/>
      <family val="3"/>
      <charset val="134"/>
      <scheme val="minor"/>
    </font>
    <font>
      <sz val="9"/>
      <color theme="1"/>
      <name val="宋体"/>
      <family val="3"/>
      <charset val="134"/>
      <scheme val="minor"/>
    </font>
    <font>
      <b/>
      <sz val="18"/>
      <color theme="7" tint="-0.249977111117893"/>
      <name val="楷体_GB2312"/>
      <family val="3"/>
      <charset val="134"/>
    </font>
    <font>
      <b/>
      <sz val="16"/>
      <color theme="1"/>
      <name val="宋体"/>
      <family val="3"/>
      <charset val="134"/>
      <scheme val="minor"/>
    </font>
    <font>
      <sz val="9"/>
      <name val="宋体"/>
      <family val="2"/>
      <charset val="134"/>
      <scheme val="minor"/>
    </font>
    <font>
      <sz val="11"/>
      <name val="宋体"/>
      <family val="3"/>
      <charset val="134"/>
      <scheme val="minor"/>
    </font>
    <font>
      <sz val="11"/>
      <color theme="1"/>
      <name val="微软雅黑"/>
      <family val="2"/>
      <charset val="134"/>
    </font>
    <font>
      <sz val="10"/>
      <color theme="1"/>
      <name val="微软雅黑"/>
      <family val="2"/>
      <charset val="134"/>
    </font>
    <font>
      <sz val="11"/>
      <color indexed="9"/>
      <name val="微软雅黑"/>
      <family val="2"/>
      <charset val="134"/>
    </font>
    <font>
      <sz val="9"/>
      <color indexed="8"/>
      <name val="微软雅黑"/>
      <family val="2"/>
      <charset val="134"/>
    </font>
    <font>
      <b/>
      <sz val="9"/>
      <color indexed="8"/>
      <name val="微软雅黑"/>
      <family val="2"/>
      <charset val="134"/>
    </font>
    <font>
      <sz val="8"/>
      <color indexed="8"/>
      <name val="微软雅黑"/>
      <family val="2"/>
      <charset val="134"/>
    </font>
    <font>
      <sz val="9"/>
      <name val="微软雅黑"/>
      <family val="2"/>
      <charset val="134"/>
    </font>
    <font>
      <sz val="10"/>
      <color indexed="8"/>
      <name val="微软雅黑"/>
      <family val="2"/>
      <charset val="134"/>
    </font>
    <font>
      <sz val="9"/>
      <color theme="1"/>
      <name val="微软雅黑"/>
      <family val="2"/>
      <charset val="134"/>
    </font>
    <font>
      <sz val="9"/>
      <color indexed="40"/>
      <name val="微软雅黑"/>
      <family val="2"/>
      <charset val="134"/>
    </font>
    <font>
      <sz val="10"/>
      <name val="微软雅黑"/>
      <family val="2"/>
      <charset val="134"/>
    </font>
    <font>
      <sz val="11"/>
      <color indexed="30"/>
      <name val="微软雅黑"/>
      <family val="2"/>
      <charset val="134"/>
    </font>
    <font>
      <sz val="11"/>
      <color indexed="40"/>
      <name val="微软雅黑"/>
      <family val="2"/>
      <charset val="134"/>
    </font>
    <font>
      <sz val="10"/>
      <color indexed="40"/>
      <name val="微软雅黑"/>
      <family val="2"/>
      <charset val="134"/>
    </font>
    <font>
      <sz val="8"/>
      <color indexed="40"/>
      <name val="微软雅黑"/>
      <family val="2"/>
      <charset val="134"/>
    </font>
    <font>
      <sz val="7"/>
      <color theme="1"/>
      <name val="微软雅黑"/>
      <family val="2"/>
      <charset val="134"/>
    </font>
    <font>
      <sz val="14"/>
      <color indexed="8"/>
      <name val="微软雅黑"/>
      <family val="2"/>
      <charset val="134"/>
    </font>
    <font>
      <b/>
      <sz val="9"/>
      <color theme="1"/>
      <name val="宋体"/>
      <family val="3"/>
      <charset val="134"/>
      <scheme val="minor"/>
    </font>
    <font>
      <sz val="12"/>
      <color indexed="8"/>
      <name val="微软雅黑"/>
      <family val="2"/>
      <charset val="134"/>
    </font>
    <font>
      <sz val="9"/>
      <color rgb="FFFF0000"/>
      <name val="微软雅黑"/>
      <family val="2"/>
      <charset val="134"/>
    </font>
    <font>
      <b/>
      <sz val="11"/>
      <color rgb="FFFF0000"/>
      <name val="微软雅黑"/>
      <family val="2"/>
      <charset val="134"/>
    </font>
    <font>
      <sz val="11"/>
      <color rgb="FFF0F0F0"/>
      <name val="微软雅黑"/>
      <family val="2"/>
      <charset val="134"/>
    </font>
    <font>
      <b/>
      <sz val="10.5"/>
      <color rgb="FFFF0000"/>
      <name val="华文细黑"/>
      <family val="3"/>
      <charset val="134"/>
    </font>
    <font>
      <b/>
      <sz val="10"/>
      <color theme="1"/>
      <name val="宋体"/>
      <family val="3"/>
      <charset val="134"/>
    </font>
  </fonts>
  <fills count="14">
    <fill>
      <patternFill patternType="none"/>
    </fill>
    <fill>
      <patternFill patternType="gray125"/>
    </fill>
    <fill>
      <patternFill patternType="solid">
        <fgColor indexed="45"/>
      </patternFill>
    </fill>
    <fill>
      <patternFill patternType="solid">
        <fgColor indexed="42"/>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indexed="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92D05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hair">
        <color indexed="64"/>
      </bottom>
      <diagonal/>
    </border>
    <border>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thin">
        <color indexed="64"/>
      </right>
      <top/>
      <bottom/>
      <diagonal/>
    </border>
    <border>
      <left style="hair">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top style="hair">
        <color indexed="64"/>
      </top>
      <bottom style="hair">
        <color indexed="64"/>
      </bottom>
      <diagonal/>
    </border>
    <border>
      <left/>
      <right style="hair">
        <color indexed="64"/>
      </right>
      <top/>
      <bottom/>
      <diagonal/>
    </border>
    <border>
      <left/>
      <right/>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bottom/>
      <diagonal/>
    </border>
  </borders>
  <cellStyleXfs count="246">
    <xf numFmtId="0" fontId="0" fillId="0" borderId="0"/>
    <xf numFmtId="0" fontId="10"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9" fillId="0" borderId="0"/>
    <xf numFmtId="0" fontId="9" fillId="0" borderId="0"/>
    <xf numFmtId="0" fontId="14" fillId="0" borderId="0">
      <alignment vertical="center"/>
    </xf>
    <xf numFmtId="0" fontId="13" fillId="0" borderId="0">
      <alignment vertical="center"/>
    </xf>
    <xf numFmtId="0" fontId="14" fillId="0" borderId="0">
      <alignment vertical="center"/>
    </xf>
    <xf numFmtId="0" fontId="9"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0" borderId="0"/>
    <xf numFmtId="0" fontId="14" fillId="0" borderId="0">
      <alignment vertical="center"/>
    </xf>
    <xf numFmtId="0" fontId="13" fillId="0" borderId="0">
      <alignment vertical="center"/>
    </xf>
    <xf numFmtId="0" fontId="13" fillId="0" borderId="0">
      <alignment vertical="center"/>
    </xf>
    <xf numFmtId="0" fontId="12" fillId="3" borderId="0" applyNumberFormat="0" applyBorder="0" applyAlignment="0" applyProtection="0">
      <alignment vertical="center"/>
    </xf>
    <xf numFmtId="0" fontId="12" fillId="3" borderId="0" applyNumberFormat="0" applyBorder="0" applyAlignment="0" applyProtection="0">
      <alignment vertical="center"/>
    </xf>
    <xf numFmtId="0" fontId="3" fillId="0" borderId="0"/>
    <xf numFmtId="0" fontId="3" fillId="0" borderId="0"/>
    <xf numFmtId="0" fontId="10" fillId="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7" fillId="0" borderId="0">
      <alignment vertical="center"/>
    </xf>
    <xf numFmtId="0" fontId="13" fillId="0" borderId="0">
      <alignment vertical="center"/>
    </xf>
    <xf numFmtId="0" fontId="7" fillId="0" borderId="0">
      <alignment vertical="center"/>
    </xf>
    <xf numFmtId="0" fontId="7" fillId="0" borderId="0">
      <alignment vertical="center"/>
    </xf>
    <xf numFmtId="0" fontId="7"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7"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3" fillId="0" borderId="0">
      <alignment vertical="center"/>
    </xf>
    <xf numFmtId="0" fontId="13" fillId="0" borderId="0">
      <alignment vertical="center"/>
    </xf>
    <xf numFmtId="0" fontId="1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alignment vertical="center"/>
    </xf>
    <xf numFmtId="0" fontId="3" fillId="0" borderId="0">
      <alignment vertical="center"/>
    </xf>
    <xf numFmtId="0" fontId="13" fillId="0" borderId="0">
      <alignment vertical="center"/>
    </xf>
    <xf numFmtId="0" fontId="13" fillId="0" borderId="0">
      <alignment vertical="center"/>
    </xf>
    <xf numFmtId="0" fontId="3" fillId="0" borderId="0">
      <alignment vertical="center"/>
    </xf>
    <xf numFmtId="0" fontId="1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3" fillId="0" borderId="0">
      <alignment vertical="center"/>
    </xf>
    <xf numFmtId="0" fontId="3" fillId="0" borderId="0">
      <alignment vertical="center"/>
    </xf>
    <xf numFmtId="0" fontId="14" fillId="0" borderId="0">
      <alignment vertical="center"/>
    </xf>
    <xf numFmtId="0" fontId="15" fillId="0" borderId="0" applyNumberFormat="0" applyFill="0" applyBorder="0" applyAlignment="0" applyProtection="0">
      <alignment vertical="top"/>
      <protection locked="0"/>
    </xf>
    <xf numFmtId="0" fontId="12" fillId="3" borderId="0" applyNumberFormat="0" applyBorder="0" applyAlignment="0" applyProtection="0">
      <alignment vertical="center"/>
    </xf>
    <xf numFmtId="0" fontId="16" fillId="0" borderId="0"/>
    <xf numFmtId="0" fontId="18" fillId="0" borderId="0">
      <alignment vertical="center"/>
    </xf>
    <xf numFmtId="0" fontId="16" fillId="0" borderId="0"/>
    <xf numFmtId="0" fontId="47" fillId="0" borderId="0" applyNumberFormat="0" applyFill="0" applyBorder="0" applyAlignment="0" applyProtection="0">
      <alignment vertical="top"/>
      <protection locked="0"/>
    </xf>
    <xf numFmtId="0" fontId="18" fillId="0" borderId="0">
      <alignment vertical="center"/>
    </xf>
    <xf numFmtId="0" fontId="1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13" fillId="0" borderId="0">
      <alignment vertical="center"/>
    </xf>
    <xf numFmtId="0" fontId="13" fillId="0" borderId="0">
      <alignment vertical="center"/>
    </xf>
    <xf numFmtId="0" fontId="3" fillId="0" borderId="0"/>
    <xf numFmtId="0" fontId="13" fillId="0" borderId="0">
      <alignment vertical="center"/>
    </xf>
    <xf numFmtId="0" fontId="47" fillId="0" borderId="0" applyNumberFormat="0" applyFill="0" applyBorder="0" applyAlignment="0" applyProtection="0">
      <alignment vertical="top"/>
      <protection locked="0"/>
    </xf>
    <xf numFmtId="0" fontId="3" fillId="0" borderId="0"/>
    <xf numFmtId="0" fontId="3" fillId="0" borderId="0"/>
    <xf numFmtId="0" fontId="3" fillId="0" borderId="0"/>
  </cellStyleXfs>
  <cellXfs count="409">
    <xf numFmtId="0" fontId="0" fillId="0" borderId="0" xfId="0"/>
    <xf numFmtId="0" fontId="0" fillId="0" borderId="0" xfId="0" applyBorder="1" applyAlignment="1">
      <alignment vertical="center"/>
    </xf>
    <xf numFmtId="0" fontId="20" fillId="5" borderId="0" xfId="227" applyFont="1" applyFill="1" applyBorder="1" applyAlignment="1" applyProtection="1">
      <alignment vertical="center"/>
    </xf>
    <xf numFmtId="177" fontId="18" fillId="5" borderId="0" xfId="227" applyNumberFormat="1" applyFill="1">
      <alignment vertical="center"/>
    </xf>
    <xf numFmtId="0" fontId="21" fillId="5" borderId="0" xfId="227" applyFont="1" applyFill="1" applyBorder="1" applyAlignment="1" applyProtection="1">
      <alignment vertical="center"/>
    </xf>
    <xf numFmtId="180" fontId="21" fillId="5" borderId="0" xfId="227" applyNumberFormat="1" applyFont="1" applyFill="1" applyBorder="1" applyAlignment="1" applyProtection="1">
      <alignment vertical="center"/>
    </xf>
    <xf numFmtId="180" fontId="18" fillId="5" borderId="0" xfId="227" applyNumberFormat="1" applyFill="1" applyAlignment="1">
      <alignment vertical="center"/>
    </xf>
    <xf numFmtId="180" fontId="18" fillId="5" borderId="0" xfId="227" applyNumberFormat="1" applyFill="1">
      <alignment vertical="center"/>
    </xf>
    <xf numFmtId="180" fontId="22" fillId="5" borderId="0" xfId="227" applyNumberFormat="1" applyFont="1" applyFill="1" applyAlignment="1">
      <alignment vertical="center"/>
    </xf>
    <xf numFmtId="0" fontId="18" fillId="0" borderId="0" xfId="227" applyFill="1" applyBorder="1">
      <alignment vertical="center"/>
    </xf>
    <xf numFmtId="0" fontId="18" fillId="0" borderId="0" xfId="227">
      <alignment vertical="center"/>
    </xf>
    <xf numFmtId="180" fontId="26" fillId="5" borderId="16" xfId="227" applyNumberFormat="1" applyFont="1" applyFill="1" applyBorder="1" applyAlignment="1">
      <alignment horizontal="center" vertical="center"/>
    </xf>
    <xf numFmtId="0" fontId="18" fillId="5" borderId="35" xfId="227" applyFill="1" applyBorder="1" applyAlignment="1" applyProtection="1">
      <alignment horizontal="center" vertical="center"/>
    </xf>
    <xf numFmtId="0" fontId="18" fillId="5" borderId="3" xfId="227" applyFill="1" applyBorder="1" applyAlignment="1" applyProtection="1">
      <alignment horizontal="center" vertical="center"/>
    </xf>
    <xf numFmtId="177" fontId="18" fillId="5" borderId="3" xfId="227" applyNumberFormat="1" applyFill="1" applyBorder="1" applyAlignment="1" applyProtection="1">
      <alignment horizontal="center" vertical="center"/>
    </xf>
    <xf numFmtId="180" fontId="18" fillId="5" borderId="1" xfId="227" applyNumberFormat="1" applyFill="1" applyBorder="1" applyAlignment="1">
      <alignment horizontal="center" vertical="center"/>
    </xf>
    <xf numFmtId="180" fontId="18" fillId="5" borderId="1" xfId="227" applyNumberFormat="1" applyFill="1" applyBorder="1">
      <alignment vertical="center"/>
    </xf>
    <xf numFmtId="180" fontId="18" fillId="5" borderId="15" xfId="227" applyNumberFormat="1" applyFill="1" applyBorder="1">
      <alignment vertical="center"/>
    </xf>
    <xf numFmtId="180" fontId="26" fillId="5" borderId="1" xfId="227" applyNumberFormat="1" applyFont="1" applyFill="1" applyBorder="1" applyAlignment="1">
      <alignment horizontal="center" vertical="center"/>
    </xf>
    <xf numFmtId="179" fontId="18" fillId="5" borderId="35" xfId="227" applyNumberFormat="1" applyFill="1" applyBorder="1" applyAlignment="1" applyProtection="1">
      <alignment horizontal="center" vertical="center" wrapText="1"/>
    </xf>
    <xf numFmtId="177" fontId="31" fillId="0" borderId="15" xfId="227" applyNumberFormat="1" applyFont="1" applyFill="1" applyBorder="1" applyAlignment="1">
      <alignment horizontal="center" vertical="center"/>
    </xf>
    <xf numFmtId="0" fontId="18" fillId="0" borderId="0" xfId="227" applyProtection="1">
      <alignment vertical="center"/>
    </xf>
    <xf numFmtId="177" fontId="18" fillId="0" borderId="0" xfId="227" applyNumberFormat="1">
      <alignment vertical="center"/>
    </xf>
    <xf numFmtId="177" fontId="18" fillId="0" borderId="0" xfId="227" applyNumberFormat="1" applyProtection="1">
      <alignment vertical="center"/>
    </xf>
    <xf numFmtId="180" fontId="18" fillId="0" borderId="0" xfId="227" applyNumberFormat="1" applyAlignment="1">
      <alignment horizontal="center" vertical="center"/>
    </xf>
    <xf numFmtId="180" fontId="18" fillId="0" borderId="0" xfId="227" applyNumberFormat="1">
      <alignment vertical="center"/>
    </xf>
    <xf numFmtId="180" fontId="26" fillId="0" borderId="0" xfId="227" applyNumberFormat="1" applyFont="1" applyFill="1" applyBorder="1" applyAlignment="1">
      <alignment horizontal="center" vertical="center"/>
    </xf>
    <xf numFmtId="0" fontId="18" fillId="10" borderId="0" xfId="227" applyFill="1">
      <alignment vertical="center"/>
    </xf>
    <xf numFmtId="0" fontId="18" fillId="0" borderId="0" xfId="227" applyFill="1">
      <alignment vertical="center"/>
    </xf>
    <xf numFmtId="180" fontId="18" fillId="0" borderId="0" xfId="227" applyNumberFormat="1" applyFill="1" applyBorder="1">
      <alignment vertical="center"/>
    </xf>
    <xf numFmtId="0" fontId="33" fillId="0" borderId="0" xfId="227" applyFont="1">
      <alignment vertical="center"/>
    </xf>
    <xf numFmtId="177" fontId="18" fillId="0" borderId="0" xfId="227" applyNumberFormat="1" applyFill="1">
      <alignment vertical="center"/>
    </xf>
    <xf numFmtId="180" fontId="18" fillId="0" borderId="0" xfId="227" applyNumberFormat="1" applyFill="1">
      <alignment vertical="center"/>
    </xf>
    <xf numFmtId="0" fontId="18" fillId="0" borderId="0" xfId="227" applyFont="1">
      <alignment vertical="center"/>
    </xf>
    <xf numFmtId="0" fontId="18" fillId="0" borderId="0" xfId="227" applyAlignment="1">
      <alignment vertical="top"/>
    </xf>
    <xf numFmtId="0" fontId="18" fillId="0" borderId="0" xfId="227" applyFont="1" applyFill="1">
      <alignment vertical="center"/>
    </xf>
    <xf numFmtId="0" fontId="18" fillId="7" borderId="0" xfId="227" applyFill="1">
      <alignment vertical="center"/>
    </xf>
    <xf numFmtId="177" fontId="18" fillId="0" borderId="0" xfId="227" applyNumberFormat="1" applyFont="1">
      <alignment vertical="center"/>
    </xf>
    <xf numFmtId="0" fontId="18" fillId="0" borderId="0" xfId="227" applyNumberFormat="1" applyBorder="1" applyAlignment="1"/>
    <xf numFmtId="0" fontId="18" fillId="0" borderId="0" xfId="227" applyNumberFormat="1" applyFont="1" applyBorder="1" applyAlignment="1"/>
    <xf numFmtId="0" fontId="18" fillId="5" borderId="0" xfId="227" applyFill="1">
      <alignment vertical="center"/>
    </xf>
    <xf numFmtId="0" fontId="18" fillId="5" borderId="0" xfId="227" applyFill="1" applyBorder="1">
      <alignment vertical="center"/>
    </xf>
    <xf numFmtId="0" fontId="18" fillId="5" borderId="0" xfId="227" applyFill="1" applyAlignment="1">
      <alignment horizontal="center" vertical="center"/>
    </xf>
    <xf numFmtId="0" fontId="46" fillId="8" borderId="1" xfId="227" applyFont="1" applyFill="1" applyBorder="1" applyAlignment="1">
      <alignment horizontal="center" vertical="center" wrapText="1"/>
    </xf>
    <xf numFmtId="0" fontId="27" fillId="0" borderId="1" xfId="227" applyFont="1" applyFill="1" applyBorder="1" applyAlignment="1">
      <alignment horizontal="left" vertical="center" wrapText="1"/>
    </xf>
    <xf numFmtId="0" fontId="27" fillId="0" borderId="1" xfId="227" applyFont="1" applyFill="1" applyBorder="1">
      <alignment vertical="center"/>
    </xf>
    <xf numFmtId="0" fontId="27" fillId="0" borderId="1" xfId="227" applyFont="1" applyFill="1" applyBorder="1" applyAlignment="1">
      <alignment horizontal="center" vertical="center" wrapText="1"/>
    </xf>
    <xf numFmtId="0" fontId="27" fillId="4" borderId="1" xfId="227" applyFont="1" applyFill="1" applyBorder="1" applyAlignment="1">
      <alignment horizontal="left" vertical="center" wrapText="1"/>
    </xf>
    <xf numFmtId="0" fontId="48" fillId="5" borderId="0" xfId="229" applyFont="1" applyFill="1" applyAlignment="1" applyProtection="1">
      <alignment vertical="center"/>
    </xf>
    <xf numFmtId="0" fontId="49" fillId="0" borderId="1" xfId="227" applyFont="1" applyFill="1" applyBorder="1" applyAlignment="1">
      <alignment horizontal="left" vertical="center" wrapText="1"/>
    </xf>
    <xf numFmtId="0" fontId="27" fillId="0" borderId="1" xfId="227" applyFont="1" applyBorder="1">
      <alignment vertical="center"/>
    </xf>
    <xf numFmtId="0" fontId="27" fillId="12" borderId="1" xfId="227" applyFont="1" applyFill="1" applyBorder="1" applyAlignment="1">
      <alignment horizontal="left" vertical="center" wrapText="1"/>
    </xf>
    <xf numFmtId="0" fontId="27" fillId="12" borderId="1" xfId="227" applyFont="1" applyFill="1" applyBorder="1">
      <alignment vertical="center"/>
    </xf>
    <xf numFmtId="0" fontId="27" fillId="12" borderId="1" xfId="227" applyFont="1" applyFill="1" applyBorder="1" applyAlignment="1">
      <alignment horizontal="center" vertical="center" wrapText="1"/>
    </xf>
    <xf numFmtId="0" fontId="27" fillId="5" borderId="0" xfId="227" applyFont="1" applyFill="1" applyBorder="1" applyAlignment="1">
      <alignment vertical="center" wrapText="1"/>
    </xf>
    <xf numFmtId="0" fontId="18" fillId="0" borderId="1" xfId="227" applyFill="1" applyBorder="1">
      <alignment vertical="center"/>
    </xf>
    <xf numFmtId="0" fontId="21" fillId="5" borderId="0" xfId="227" quotePrefix="1" applyFont="1" applyFill="1" applyBorder="1" applyAlignment="1" applyProtection="1">
      <alignment vertical="center"/>
    </xf>
    <xf numFmtId="177" fontId="18" fillId="5" borderId="0" xfId="227" applyNumberFormat="1" applyFill="1" applyAlignment="1">
      <alignment vertical="center"/>
    </xf>
    <xf numFmtId="177" fontId="22" fillId="5" borderId="0" xfId="227" applyNumberFormat="1" applyFont="1" applyFill="1" applyAlignment="1">
      <alignment vertical="center"/>
    </xf>
    <xf numFmtId="177" fontId="18" fillId="5" borderId="1" xfId="227" applyNumberFormat="1" applyFill="1" applyBorder="1" applyAlignment="1">
      <alignment horizontal="center" vertical="center"/>
    </xf>
    <xf numFmtId="177" fontId="18" fillId="0" borderId="0" xfId="227" applyNumberFormat="1" applyAlignment="1">
      <alignment horizontal="center" vertical="center"/>
    </xf>
    <xf numFmtId="177" fontId="18" fillId="0" borderId="0" xfId="227" applyNumberFormat="1" applyFill="1" applyBorder="1">
      <alignment vertical="center"/>
    </xf>
    <xf numFmtId="0" fontId="0" fillId="0" borderId="0" xfId="0" applyFont="1" applyAlignment="1">
      <alignment vertical="center"/>
    </xf>
    <xf numFmtId="0" fontId="0" fillId="0" borderId="0" xfId="0" applyAlignment="1">
      <alignment vertical="center"/>
    </xf>
    <xf numFmtId="0" fontId="13" fillId="0" borderId="0" xfId="227" applyFont="1">
      <alignment vertical="center"/>
    </xf>
    <xf numFmtId="0" fontId="0" fillId="0" borderId="0" xfId="0" applyNumberFormat="1" applyBorder="1" applyAlignment="1"/>
    <xf numFmtId="0" fontId="0" fillId="0" borderId="0" xfId="0" applyFont="1" applyFill="1" applyAlignment="1">
      <alignment vertical="center"/>
    </xf>
    <xf numFmtId="0" fontId="3" fillId="0" borderId="0" xfId="0" applyFont="1" applyAlignment="1">
      <alignment vertical="center"/>
    </xf>
    <xf numFmtId="180" fontId="13" fillId="0" borderId="0" xfId="227" applyNumberFormat="1" applyFont="1">
      <alignment vertical="center"/>
    </xf>
    <xf numFmtId="0" fontId="13" fillId="0" borderId="0" xfId="227" applyFont="1" applyAlignment="1">
      <alignment vertical="top"/>
    </xf>
    <xf numFmtId="0" fontId="13" fillId="0" borderId="1" xfId="0" applyFont="1" applyBorder="1" applyAlignment="1">
      <alignment horizontal="center" vertical="center"/>
    </xf>
    <xf numFmtId="0" fontId="13" fillId="0" borderId="1" xfId="0" applyFont="1" applyFill="1" applyBorder="1" applyAlignment="1">
      <alignment horizontal="center" vertical="center" wrapText="1"/>
    </xf>
    <xf numFmtId="0" fontId="13" fillId="0" borderId="1" xfId="0" applyFont="1" applyBorder="1" applyAlignment="1">
      <alignment vertical="center"/>
    </xf>
    <xf numFmtId="0" fontId="13" fillId="0" borderId="1" xfId="0" applyFont="1" applyFill="1" applyBorder="1" applyAlignment="1">
      <alignment horizontal="center" vertical="center"/>
    </xf>
    <xf numFmtId="0" fontId="56" fillId="0" borderId="1" xfId="0" applyFont="1" applyFill="1" applyBorder="1" applyAlignment="1">
      <alignment horizontal="center" vertical="center" wrapText="1"/>
    </xf>
    <xf numFmtId="0" fontId="6" fillId="0" borderId="1" xfId="240" applyFont="1" applyFill="1" applyBorder="1" applyAlignment="1">
      <alignment horizontal="center" vertical="center" wrapText="1"/>
    </xf>
    <xf numFmtId="0" fontId="52" fillId="0" borderId="0" xfId="0" applyFont="1" applyBorder="1" applyAlignment="1">
      <alignment horizontal="center" vertical="center"/>
    </xf>
    <xf numFmtId="0" fontId="51" fillId="0" borderId="0" xfId="0" applyFont="1" applyFill="1" applyBorder="1" applyAlignment="1">
      <alignment horizontal="center" vertical="center" wrapText="1"/>
    </xf>
    <xf numFmtId="0" fontId="52" fillId="0" borderId="0" xfId="0" applyFont="1" applyBorder="1" applyAlignment="1">
      <alignment vertical="center"/>
    </xf>
    <xf numFmtId="0" fontId="51" fillId="0" borderId="0" xfId="0" applyFont="1" applyFill="1" applyBorder="1" applyAlignment="1">
      <alignment horizontal="center" wrapText="1"/>
    </xf>
    <xf numFmtId="0" fontId="4" fillId="0" borderId="0" xfId="24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2" fillId="0" borderId="0" xfId="0" applyNumberFormat="1" applyFont="1"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xf>
    <xf numFmtId="0" fontId="13" fillId="0" borderId="0" xfId="227" applyNumberFormat="1" applyFont="1" applyBorder="1" applyAlignment="1"/>
    <xf numFmtId="0" fontId="27" fillId="0" borderId="1" xfId="0" applyFont="1" applyBorder="1" applyAlignment="1">
      <alignment vertical="center"/>
    </xf>
    <xf numFmtId="0" fontId="5" fillId="0" borderId="1" xfId="240" applyFont="1" applyFill="1" applyBorder="1" applyAlignment="1">
      <alignment horizontal="center" vertical="center" wrapText="1"/>
    </xf>
    <xf numFmtId="0" fontId="13" fillId="0" borderId="1" xfId="0" applyFont="1" applyBorder="1" applyAlignment="1">
      <alignment horizontal="center" vertical="center"/>
    </xf>
    <xf numFmtId="180" fontId="13" fillId="0" borderId="0" xfId="227" applyNumberFormat="1" applyFont="1" applyFill="1" applyBorder="1">
      <alignment vertical="center"/>
    </xf>
    <xf numFmtId="0" fontId="27"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227" applyNumberFormat="1" applyFont="1" applyBorder="1" applyAlignment="1">
      <alignment horizontal="center" vertical="center"/>
    </xf>
    <xf numFmtId="0" fontId="49" fillId="0" borderId="1" xfId="227" applyFont="1" applyBorder="1" applyAlignment="1">
      <alignment horizontal="center" vertical="center"/>
    </xf>
    <xf numFmtId="0" fontId="20" fillId="5" borderId="1" xfId="227" applyFont="1" applyFill="1" applyBorder="1" applyAlignment="1" applyProtection="1">
      <alignment vertical="center"/>
    </xf>
    <xf numFmtId="0" fontId="13" fillId="0" borderId="0" xfId="227" applyFont="1">
      <alignment vertical="center"/>
    </xf>
    <xf numFmtId="0" fontId="13" fillId="0" borderId="0" xfId="227" applyFont="1" applyFill="1">
      <alignment vertical="center"/>
    </xf>
    <xf numFmtId="0" fontId="13" fillId="0" borderId="1" xfId="0" applyFont="1" applyBorder="1" applyAlignment="1">
      <alignment horizontal="center" vertical="center"/>
    </xf>
    <xf numFmtId="0" fontId="13" fillId="0" borderId="30" xfId="0" applyFont="1" applyFill="1" applyBorder="1" applyAlignment="1">
      <alignment horizontal="center" vertical="center" wrapText="1"/>
    </xf>
    <xf numFmtId="180" fontId="13" fillId="5" borderId="1" xfId="227" applyNumberFormat="1" applyFont="1" applyFill="1" applyBorder="1" applyAlignment="1">
      <alignment horizontal="center" vertical="center"/>
    </xf>
    <xf numFmtId="180" fontId="13" fillId="5" borderId="1" xfId="227" applyNumberFormat="1" applyFont="1" applyFill="1" applyBorder="1">
      <alignment vertical="center"/>
    </xf>
    <xf numFmtId="180" fontId="13" fillId="5" borderId="15" xfId="227" applyNumberFormat="1" applyFont="1" applyFill="1" applyBorder="1">
      <alignment vertical="center"/>
    </xf>
    <xf numFmtId="180" fontId="13" fillId="0" borderId="0" xfId="227" applyNumberFormat="1" applyFont="1" applyAlignment="1">
      <alignment horizontal="center" vertical="center"/>
    </xf>
    <xf numFmtId="180" fontId="13" fillId="0" borderId="0" xfId="227" applyNumberFormat="1" applyFont="1" applyAlignment="1">
      <alignment horizontal="center" vertical="center"/>
    </xf>
    <xf numFmtId="180" fontId="13" fillId="5" borderId="1" xfId="227" applyNumberFormat="1" applyFont="1" applyFill="1" applyBorder="1" applyAlignment="1">
      <alignment horizontal="center" vertical="center"/>
    </xf>
    <xf numFmtId="0" fontId="57" fillId="5" borderId="0" xfId="227" applyFont="1" applyFill="1" applyAlignment="1">
      <alignment vertical="center"/>
    </xf>
    <xf numFmtId="0" fontId="57" fillId="5" borderId="0" xfId="227" applyFont="1" applyFill="1">
      <alignment vertical="center"/>
    </xf>
    <xf numFmtId="0" fontId="57" fillId="0" borderId="0" xfId="227" applyFont="1">
      <alignment vertical="center"/>
    </xf>
    <xf numFmtId="0" fontId="59" fillId="5" borderId="0" xfId="227" applyFont="1" applyFill="1">
      <alignment vertical="center"/>
    </xf>
    <xf numFmtId="0" fontId="60" fillId="0" borderId="18" xfId="227" applyFont="1" applyFill="1" applyBorder="1" applyAlignment="1">
      <alignment horizontal="center" vertical="center"/>
    </xf>
    <xf numFmtId="0" fontId="58" fillId="5" borderId="0" xfId="227" applyFont="1" applyFill="1">
      <alignment vertical="center"/>
    </xf>
    <xf numFmtId="0" fontId="62" fillId="5" borderId="0" xfId="227" applyFont="1" applyFill="1">
      <alignment vertical="center"/>
    </xf>
    <xf numFmtId="180" fontId="60" fillId="0" borderId="5" xfId="227" applyNumberFormat="1" applyFont="1" applyFill="1" applyBorder="1" applyAlignment="1">
      <alignment horizontal="center" vertical="center"/>
    </xf>
    <xf numFmtId="0" fontId="60" fillId="0" borderId="5" xfId="227" applyFont="1" applyFill="1" applyBorder="1" applyAlignment="1">
      <alignment horizontal="center" vertical="center"/>
    </xf>
    <xf numFmtId="0" fontId="63" fillId="0" borderId="5" xfId="227" applyFont="1" applyFill="1" applyBorder="1" applyAlignment="1">
      <alignment horizontal="center" vertical="center"/>
    </xf>
    <xf numFmtId="0" fontId="64" fillId="5" borderId="0" xfId="227" applyFont="1" applyFill="1" applyBorder="1" applyAlignment="1">
      <alignment horizontal="left" vertical="center"/>
    </xf>
    <xf numFmtId="0" fontId="57" fillId="5" borderId="0" xfId="227" applyFont="1" applyFill="1" applyBorder="1">
      <alignment vertical="center"/>
    </xf>
    <xf numFmtId="179" fontId="63" fillId="0" borderId="5" xfId="227" applyNumberFormat="1" applyFont="1" applyFill="1" applyBorder="1" applyAlignment="1">
      <alignment horizontal="center" vertical="center"/>
    </xf>
    <xf numFmtId="0" fontId="57" fillId="5" borderId="0" xfId="227" applyFont="1" applyFill="1" applyBorder="1" applyAlignment="1">
      <alignment horizontal="left" vertical="center"/>
    </xf>
    <xf numFmtId="178" fontId="60" fillId="0" borderId="5" xfId="227" applyNumberFormat="1" applyFont="1" applyFill="1" applyBorder="1" applyAlignment="1">
      <alignment horizontal="center" vertical="center"/>
    </xf>
    <xf numFmtId="0" fontId="57" fillId="5" borderId="0" xfId="227" applyFont="1" applyFill="1" applyAlignment="1">
      <alignment horizontal="center" vertical="center"/>
    </xf>
    <xf numFmtId="0" fontId="67" fillId="5" borderId="0" xfId="227" applyFont="1" applyFill="1" applyBorder="1" applyAlignment="1">
      <alignment horizontal="left" vertical="center" wrapText="1"/>
    </xf>
    <xf numFmtId="0" fontId="68" fillId="5" borderId="0" xfId="227" applyFont="1" applyFill="1" applyAlignment="1">
      <alignment horizontal="center" vertical="center"/>
    </xf>
    <xf numFmtId="0" fontId="60" fillId="0" borderId="5" xfId="227" applyFont="1" applyFill="1" applyBorder="1" applyAlignment="1">
      <alignment horizontal="center" vertical="top"/>
    </xf>
    <xf numFmtId="0" fontId="62" fillId="5" borderId="0" xfId="227" applyFont="1" applyFill="1" applyBorder="1" applyAlignment="1">
      <alignment horizontal="center" vertical="center"/>
    </xf>
    <xf numFmtId="0" fontId="62" fillId="5" borderId="0" xfId="227" applyFont="1" applyFill="1" applyBorder="1" applyAlignment="1">
      <alignment vertical="center"/>
    </xf>
    <xf numFmtId="0" fontId="62" fillId="5" borderId="0" xfId="227" applyFont="1" applyFill="1" applyBorder="1" applyAlignment="1">
      <alignment vertical="center" wrapText="1"/>
    </xf>
    <xf numFmtId="0" fontId="64" fillId="5" borderId="0" xfId="227" applyFont="1" applyFill="1" applyBorder="1" applyAlignment="1">
      <alignment vertical="center" wrapText="1"/>
    </xf>
    <xf numFmtId="0" fontId="57" fillId="0" borderId="5" xfId="227" applyFont="1" applyBorder="1">
      <alignment vertical="center"/>
    </xf>
    <xf numFmtId="0" fontId="57" fillId="0" borderId="5" xfId="227" applyFont="1" applyFill="1" applyBorder="1">
      <alignment vertical="center"/>
    </xf>
    <xf numFmtId="0" fontId="65" fillId="0" borderId="5" xfId="227" applyFont="1" applyFill="1" applyBorder="1" applyAlignment="1">
      <alignment horizontal="center" vertical="center"/>
    </xf>
    <xf numFmtId="0" fontId="65" fillId="0" borderId="5" xfId="227" applyFont="1" applyFill="1" applyBorder="1" applyAlignment="1">
      <alignment horizontal="left" vertical="center"/>
    </xf>
    <xf numFmtId="0" fontId="61" fillId="4" borderId="30" xfId="227" applyFont="1" applyFill="1" applyBorder="1" applyAlignment="1">
      <alignment vertical="center" wrapText="1"/>
    </xf>
    <xf numFmtId="0" fontId="64" fillId="5" borderId="0" xfId="227" applyFont="1" applyFill="1">
      <alignment vertical="center"/>
    </xf>
    <xf numFmtId="0" fontId="69" fillId="5" borderId="0" xfId="227" applyFont="1" applyFill="1" applyBorder="1" applyAlignment="1">
      <alignment horizontal="center" vertical="center" textRotation="255"/>
    </xf>
    <xf numFmtId="0" fontId="71" fillId="5" borderId="0" xfId="227" applyFont="1" applyFill="1" applyBorder="1" applyAlignment="1">
      <alignment horizontal="left" vertical="center"/>
    </xf>
    <xf numFmtId="0" fontId="70" fillId="5" borderId="0" xfId="227" applyFont="1" applyFill="1" applyBorder="1" applyAlignment="1">
      <alignment horizontal="center" vertical="center"/>
    </xf>
    <xf numFmtId="0" fontId="61" fillId="4" borderId="3" xfId="227" applyFont="1" applyFill="1" applyBorder="1" applyAlignment="1">
      <alignment vertical="center" wrapText="1"/>
    </xf>
    <xf numFmtId="0" fontId="65" fillId="0" borderId="19" xfId="227" applyFont="1" applyFill="1" applyBorder="1" applyAlignment="1">
      <alignment vertical="center"/>
    </xf>
    <xf numFmtId="0" fontId="65" fillId="0" borderId="38" xfId="227" applyFont="1" applyFill="1" applyBorder="1" applyAlignment="1">
      <alignment vertical="center"/>
    </xf>
    <xf numFmtId="0" fontId="65" fillId="0" borderId="20" xfId="227" applyFont="1" applyFill="1" applyBorder="1" applyAlignment="1">
      <alignment vertical="center"/>
    </xf>
    <xf numFmtId="0" fontId="60" fillId="0" borderId="10" xfId="227" applyFont="1" applyFill="1" applyBorder="1" applyAlignment="1">
      <alignment horizontal="center" vertical="center"/>
    </xf>
    <xf numFmtId="0" fontId="63" fillId="0" borderId="18" xfId="227" applyFont="1" applyFill="1" applyBorder="1" applyAlignment="1">
      <alignment horizontal="center" vertical="center"/>
    </xf>
    <xf numFmtId="0" fontId="60" fillId="0" borderId="4" xfId="227" applyFont="1" applyFill="1" applyBorder="1" applyAlignment="1">
      <alignment horizontal="center" vertical="center"/>
    </xf>
    <xf numFmtId="180" fontId="60" fillId="0" borderId="4" xfId="227" applyNumberFormat="1" applyFont="1" applyFill="1" applyBorder="1" applyAlignment="1">
      <alignment horizontal="center" vertical="center"/>
    </xf>
    <xf numFmtId="0" fontId="60" fillId="0" borderId="23" xfId="227" applyFont="1" applyFill="1" applyBorder="1">
      <alignment vertical="center"/>
    </xf>
    <xf numFmtId="0" fontId="60" fillId="0" borderId="21" xfId="227" applyFont="1" applyFill="1" applyBorder="1">
      <alignment vertical="center"/>
    </xf>
    <xf numFmtId="0" fontId="60" fillId="0" borderId="8" xfId="227" applyFont="1" applyFill="1" applyBorder="1" applyAlignment="1">
      <alignment horizontal="center" vertical="center"/>
    </xf>
    <xf numFmtId="180" fontId="60" fillId="0" borderId="8" xfId="227" applyNumberFormat="1" applyFont="1" applyFill="1" applyBorder="1" applyAlignment="1">
      <alignment horizontal="center" vertical="center"/>
    </xf>
    <xf numFmtId="0" fontId="60" fillId="0" borderId="27" xfId="227" applyFont="1" applyFill="1" applyBorder="1">
      <alignment vertical="center"/>
    </xf>
    <xf numFmtId="0" fontId="60" fillId="0" borderId="27" xfId="227" applyFont="1" applyFill="1" applyBorder="1" applyAlignment="1">
      <alignment horizontal="center" vertical="center" wrapText="1"/>
    </xf>
    <xf numFmtId="0" fontId="63" fillId="0" borderId="4" xfId="227" applyFont="1" applyFill="1" applyBorder="1" applyAlignment="1">
      <alignment horizontal="center" vertical="center"/>
    </xf>
    <xf numFmtId="179" fontId="63" fillId="0" borderId="4" xfId="227" applyNumberFormat="1" applyFont="1" applyFill="1" applyBorder="1" applyAlignment="1">
      <alignment horizontal="center" vertical="center"/>
    </xf>
    <xf numFmtId="0" fontId="60" fillId="0" borderId="21" xfId="227" applyFont="1" applyFill="1" applyBorder="1" applyAlignment="1">
      <alignment horizontal="center" vertical="center"/>
    </xf>
    <xf numFmtId="0" fontId="63" fillId="0" borderId="8" xfId="227" applyFont="1" applyFill="1" applyBorder="1" applyAlignment="1">
      <alignment horizontal="center" vertical="center"/>
    </xf>
    <xf numFmtId="179" fontId="63" fillId="0" borderId="8" xfId="227" applyNumberFormat="1" applyFont="1" applyFill="1" applyBorder="1" applyAlignment="1">
      <alignment horizontal="center" vertical="center"/>
    </xf>
    <xf numFmtId="0" fontId="60" fillId="0" borderId="21" xfId="227" applyFont="1" applyFill="1" applyBorder="1" applyAlignment="1">
      <alignment vertical="center" wrapText="1"/>
    </xf>
    <xf numFmtId="0" fontId="63" fillId="0" borderId="21" xfId="227" applyFont="1" applyFill="1" applyBorder="1">
      <alignment vertical="center"/>
    </xf>
    <xf numFmtId="0" fontId="63" fillId="0" borderId="27" xfId="227" applyFont="1" applyFill="1" applyBorder="1">
      <alignment vertical="center"/>
    </xf>
    <xf numFmtId="0" fontId="60" fillId="0" borderId="23" xfId="227" applyFont="1" applyFill="1" applyBorder="1" applyAlignment="1">
      <alignment vertical="center" wrapText="1"/>
    </xf>
    <xf numFmtId="0" fontId="60" fillId="0" borderId="8" xfId="227" applyFont="1" applyFill="1" applyBorder="1" applyAlignment="1">
      <alignment horizontal="left" vertical="center"/>
    </xf>
    <xf numFmtId="0" fontId="63" fillId="0" borderId="21" xfId="227" applyFont="1" applyFill="1" applyBorder="1" applyAlignment="1">
      <alignment horizontal="center" vertical="center"/>
    </xf>
    <xf numFmtId="0" fontId="57" fillId="0" borderId="21" xfId="227" applyFont="1" applyFill="1" applyBorder="1">
      <alignment vertical="center"/>
    </xf>
    <xf numFmtId="0" fontId="63" fillId="0" borderId="27" xfId="227" applyFont="1" applyFill="1" applyBorder="1" applyAlignment="1">
      <alignment horizontal="center" vertical="center"/>
    </xf>
    <xf numFmtId="0" fontId="60" fillId="0" borderId="4" xfId="227" quotePrefix="1" applyFont="1" applyFill="1" applyBorder="1" applyAlignment="1">
      <alignment horizontal="center" vertical="center"/>
    </xf>
    <xf numFmtId="0" fontId="60" fillId="0" borderId="23" xfId="227" applyFont="1" applyFill="1" applyBorder="1" applyAlignment="1">
      <alignment horizontal="center" vertical="center"/>
    </xf>
    <xf numFmtId="0" fontId="66" fillId="0" borderId="21" xfId="227" applyFont="1" applyFill="1" applyBorder="1" applyAlignment="1">
      <alignment horizontal="center" vertical="center"/>
    </xf>
    <xf numFmtId="0" fontId="60" fillId="0" borderId="22" xfId="227" applyFont="1" applyFill="1" applyBorder="1" applyAlignment="1">
      <alignment horizontal="center" vertical="center"/>
    </xf>
    <xf numFmtId="0" fontId="57" fillId="0" borderId="21" xfId="227" applyFont="1" applyBorder="1">
      <alignment vertical="center"/>
    </xf>
    <xf numFmtId="0" fontId="60" fillId="0" borderId="28" xfId="227" applyFont="1" applyFill="1" applyBorder="1" applyAlignment="1">
      <alignment horizontal="center" vertical="center"/>
    </xf>
    <xf numFmtId="0" fontId="57" fillId="0" borderId="8" xfId="227" applyFont="1" applyFill="1" applyBorder="1">
      <alignment vertical="center"/>
    </xf>
    <xf numFmtId="0" fontId="57" fillId="0" borderId="27" xfId="227" applyFont="1" applyFill="1" applyBorder="1">
      <alignment vertical="center"/>
    </xf>
    <xf numFmtId="0" fontId="60" fillId="0" borderId="5" xfId="227" applyNumberFormat="1" applyFont="1" applyFill="1" applyBorder="1" applyAlignment="1">
      <alignment horizontal="center" vertical="center"/>
    </xf>
    <xf numFmtId="9" fontId="66" fillId="0" borderId="21" xfId="227" applyNumberFormat="1" applyFont="1" applyFill="1" applyBorder="1">
      <alignment vertical="center"/>
    </xf>
    <xf numFmtId="9" fontId="66" fillId="0" borderId="27" xfId="227" applyNumberFormat="1" applyFont="1" applyFill="1" applyBorder="1">
      <alignment vertical="center"/>
    </xf>
    <xf numFmtId="0" fontId="76" fillId="0" borderId="21" xfId="227" applyFont="1" applyFill="1" applyBorder="1" applyAlignment="1">
      <alignment horizontal="center" vertical="center"/>
    </xf>
    <xf numFmtId="0" fontId="78" fillId="5" borderId="0" xfId="227" applyFont="1" applyFill="1" applyBorder="1" applyAlignment="1">
      <alignment vertical="center"/>
    </xf>
    <xf numFmtId="0" fontId="60" fillId="0" borderId="8" xfId="227" applyFont="1" applyFill="1" applyBorder="1" applyAlignment="1">
      <alignment horizontal="center" vertical="center"/>
    </xf>
    <xf numFmtId="0" fontId="65" fillId="0" borderId="4" xfId="227" applyNumberFormat="1" applyFont="1" applyFill="1" applyBorder="1" applyAlignment="1">
      <alignment horizontal="center" vertical="center"/>
    </xf>
    <xf numFmtId="0" fontId="65" fillId="0" borderId="19" xfId="227" applyNumberFormat="1" applyFont="1" applyFill="1" applyBorder="1" applyAlignment="1">
      <alignment horizontal="center" vertical="center"/>
    </xf>
    <xf numFmtId="0" fontId="60" fillId="0" borderId="5" xfId="227" applyFont="1" applyFill="1" applyBorder="1" applyAlignment="1">
      <alignment horizontal="center" vertical="center"/>
    </xf>
    <xf numFmtId="0" fontId="60" fillId="0" borderId="18" xfId="227" applyFont="1" applyFill="1" applyBorder="1" applyAlignment="1">
      <alignment horizontal="center" vertical="center"/>
    </xf>
    <xf numFmtId="0" fontId="60" fillId="0" borderId="8" xfId="227" applyFont="1" applyFill="1" applyBorder="1" applyAlignment="1">
      <alignment horizontal="center" vertical="center"/>
    </xf>
    <xf numFmtId="180" fontId="60" fillId="0" borderId="18" xfId="227" applyNumberFormat="1" applyFont="1" applyFill="1" applyBorder="1" applyAlignment="1">
      <alignment horizontal="center" vertical="center"/>
    </xf>
    <xf numFmtId="0" fontId="63" fillId="0" borderId="22" xfId="227" applyFont="1" applyFill="1" applyBorder="1">
      <alignment vertical="center"/>
    </xf>
    <xf numFmtId="0" fontId="60" fillId="0" borderId="7" xfId="227" applyFont="1" applyFill="1" applyBorder="1" applyAlignment="1">
      <alignment horizontal="center" vertical="center"/>
    </xf>
    <xf numFmtId="180" fontId="60" fillId="0" borderId="7" xfId="227" applyNumberFormat="1" applyFont="1" applyFill="1" applyBorder="1" applyAlignment="1">
      <alignment horizontal="center" vertical="center"/>
    </xf>
    <xf numFmtId="0" fontId="63" fillId="0" borderId="42" xfId="227" applyFont="1" applyFill="1" applyBorder="1">
      <alignment vertical="center"/>
    </xf>
    <xf numFmtId="0" fontId="18" fillId="5" borderId="0" xfId="227" applyFill="1" applyAlignment="1">
      <alignment vertical="center" wrapText="1"/>
    </xf>
    <xf numFmtId="0" fontId="18" fillId="0" borderId="0" xfId="227" applyFill="1" applyAlignment="1">
      <alignment vertical="center" wrapText="1"/>
    </xf>
    <xf numFmtId="0" fontId="27" fillId="13" borderId="1" xfId="227" applyFont="1" applyFill="1" applyBorder="1" applyAlignment="1">
      <alignment horizontal="left" vertical="center" wrapText="1"/>
    </xf>
    <xf numFmtId="0" fontId="27" fillId="13" borderId="1" xfId="227" applyFont="1" applyFill="1" applyBorder="1">
      <alignment vertical="center"/>
    </xf>
    <xf numFmtId="0" fontId="27" fillId="13" borderId="1" xfId="227" applyFont="1" applyFill="1" applyBorder="1" applyAlignment="1">
      <alignment horizontal="center" vertical="center" wrapText="1"/>
    </xf>
    <xf numFmtId="0" fontId="60" fillId="0" borderId="5" xfId="227" applyFont="1" applyFill="1" applyBorder="1" applyAlignment="1">
      <alignment horizontal="center" vertical="center" wrapText="1"/>
    </xf>
    <xf numFmtId="0" fontId="63" fillId="0" borderId="5" xfId="227" applyFont="1" applyFill="1" applyBorder="1" applyAlignment="1">
      <alignment horizontal="center" vertical="center" wrapText="1"/>
    </xf>
    <xf numFmtId="0" fontId="65" fillId="0" borderId="5" xfId="227" applyFont="1" applyFill="1" applyBorder="1" applyAlignment="1">
      <alignment horizontal="center" vertical="center" wrapText="1"/>
    </xf>
    <xf numFmtId="0" fontId="60" fillId="0" borderId="21" xfId="227" applyFont="1" applyFill="1" applyBorder="1" applyAlignment="1">
      <alignment horizontal="center" vertical="center" wrapText="1"/>
    </xf>
    <xf numFmtId="0" fontId="65" fillId="0" borderId="21" xfId="227" applyFont="1" applyFill="1" applyBorder="1" applyAlignment="1">
      <alignment vertical="center" wrapText="1"/>
    </xf>
    <xf numFmtId="0" fontId="57" fillId="0" borderId="0" xfId="227" applyFont="1" applyFill="1">
      <alignment vertical="center"/>
    </xf>
    <xf numFmtId="0" fontId="65" fillId="5" borderId="0" xfId="227" applyFont="1" applyFill="1" applyAlignment="1">
      <alignment vertical="center" wrapText="1"/>
    </xf>
    <xf numFmtId="0" fontId="27" fillId="6" borderId="1" xfId="227" applyFont="1" applyFill="1" applyBorder="1" applyAlignment="1">
      <alignment horizontal="center" vertical="center" wrapText="1"/>
    </xf>
    <xf numFmtId="0" fontId="27" fillId="0" borderId="1" xfId="227" applyFont="1" applyFill="1" applyBorder="1" applyAlignment="1">
      <alignment horizontal="center" vertical="center" wrapText="1"/>
    </xf>
    <xf numFmtId="0" fontId="27" fillId="11" borderId="1" xfId="227" applyFont="1" applyFill="1" applyBorder="1" applyAlignment="1">
      <alignment horizontal="center" vertical="center" wrapText="1"/>
    </xf>
    <xf numFmtId="0" fontId="2" fillId="0" borderId="1" xfId="208" applyFont="1" applyFill="1" applyBorder="1">
      <alignment vertical="center"/>
    </xf>
    <xf numFmtId="0" fontId="13" fillId="5" borderId="0" xfId="227" applyFont="1" applyFill="1">
      <alignment vertical="center"/>
    </xf>
    <xf numFmtId="0" fontId="54" fillId="0" borderId="1" xfId="0" applyFont="1" applyBorder="1" applyAlignment="1">
      <alignment horizontal="center" vertical="center"/>
    </xf>
    <xf numFmtId="0" fontId="13" fillId="0" borderId="1" xfId="0" applyFont="1" applyBorder="1" applyAlignment="1">
      <alignment horizontal="center" vertical="center"/>
    </xf>
    <xf numFmtId="176" fontId="13" fillId="0" borderId="1" xfId="0" applyNumberFormat="1" applyFont="1" applyBorder="1" applyAlignment="1">
      <alignment horizontal="center" vertical="center"/>
    </xf>
    <xf numFmtId="0" fontId="13" fillId="0" borderId="1" xfId="0" applyNumberFormat="1" applyFont="1" applyBorder="1" applyAlignment="1">
      <alignment horizontal="center" vertical="center" wrapText="1"/>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18" fillId="0" borderId="0" xfId="227" applyFill="1" applyBorder="1" applyAlignment="1">
      <alignment horizontal="center" vertical="center"/>
    </xf>
    <xf numFmtId="0" fontId="18" fillId="0" borderId="0" xfId="227" applyFill="1" applyBorder="1" applyAlignment="1" applyProtection="1">
      <alignment horizontal="center" vertical="center"/>
    </xf>
    <xf numFmtId="0" fontId="18" fillId="0" borderId="0" xfId="227" applyFont="1" applyFill="1" applyBorder="1" applyAlignment="1">
      <alignment horizontal="center" vertical="center"/>
    </xf>
    <xf numFmtId="0" fontId="28" fillId="0" borderId="0" xfId="227" applyFont="1" applyFill="1" applyBorder="1" applyAlignment="1">
      <alignment horizontal="left" vertical="center"/>
    </xf>
    <xf numFmtId="0" fontId="37" fillId="0" borderId="0" xfId="227" applyFont="1" applyFill="1" applyBorder="1" applyAlignment="1">
      <alignment horizontal="center" vertical="center"/>
    </xf>
    <xf numFmtId="0" fontId="38" fillId="0" borderId="0" xfId="227" applyFont="1" applyFill="1" applyBorder="1" applyAlignment="1">
      <alignment horizontal="center" vertical="center"/>
    </xf>
    <xf numFmtId="0" fontId="39" fillId="0" borderId="0" xfId="227" applyFont="1" applyFill="1" applyBorder="1" applyAlignment="1">
      <alignment horizontal="center" vertical="center"/>
    </xf>
    <xf numFmtId="0" fontId="36" fillId="0" borderId="0" xfId="227" applyFont="1" applyFill="1" applyBorder="1" applyAlignment="1">
      <alignment horizontal="center" vertical="center"/>
    </xf>
    <xf numFmtId="0" fontId="18" fillId="0" borderId="0" xfId="227" applyFont="1" applyFill="1" applyBorder="1" applyAlignment="1">
      <alignment horizontal="left" vertical="center"/>
    </xf>
    <xf numFmtId="0" fontId="18" fillId="0" borderId="0" xfId="227" applyFill="1" applyBorder="1" applyAlignment="1">
      <alignment horizontal="left" vertical="center"/>
    </xf>
    <xf numFmtId="0" fontId="35" fillId="0" borderId="0" xfId="227" applyFont="1" applyFill="1" applyBorder="1" applyAlignment="1">
      <alignment horizontal="left" vertical="center"/>
    </xf>
    <xf numFmtId="0" fontId="28" fillId="0" borderId="0" xfId="227" applyFont="1" applyFill="1" applyBorder="1" applyAlignment="1">
      <alignment vertical="center"/>
    </xf>
    <xf numFmtId="0" fontId="34" fillId="0" borderId="0" xfId="227" applyFont="1" applyFill="1" applyBorder="1" applyAlignment="1">
      <alignment horizontal="center" vertical="center"/>
    </xf>
    <xf numFmtId="180" fontId="13" fillId="0" borderId="0" xfId="227" applyNumberFormat="1" applyFont="1" applyAlignment="1">
      <alignment horizontal="center" vertical="center"/>
    </xf>
    <xf numFmtId="0" fontId="32" fillId="0" borderId="36" xfId="227" applyFont="1" applyFill="1" applyBorder="1" applyAlignment="1">
      <alignment horizontal="left" vertical="center" wrapText="1"/>
    </xf>
    <xf numFmtId="0" fontId="32" fillId="0" borderId="36" xfId="227" applyFont="1" applyFill="1" applyBorder="1" applyAlignment="1">
      <alignment horizontal="left" vertical="center"/>
    </xf>
    <xf numFmtId="0" fontId="18" fillId="0" borderId="15" xfId="227" applyFill="1" applyBorder="1" applyAlignment="1" applyProtection="1">
      <alignment horizontal="center" vertical="center"/>
    </xf>
    <xf numFmtId="0" fontId="18" fillId="0" borderId="16" xfId="227" applyFill="1" applyBorder="1" applyAlignment="1" applyProtection="1">
      <alignment horizontal="center" vertical="center"/>
    </xf>
    <xf numFmtId="181" fontId="18" fillId="0" borderId="15" xfId="227" applyNumberFormat="1" applyFill="1" applyBorder="1" applyAlignment="1">
      <alignment horizontal="center" vertical="center"/>
    </xf>
    <xf numFmtId="181" fontId="18" fillId="0" borderId="17" xfId="227" applyNumberFormat="1" applyFont="1" applyFill="1" applyBorder="1" applyAlignment="1">
      <alignment horizontal="center" vertical="center"/>
    </xf>
    <xf numFmtId="181" fontId="18" fillId="0" borderId="16" xfId="227" applyNumberFormat="1" applyFont="1" applyFill="1" applyBorder="1" applyAlignment="1">
      <alignment horizontal="center" vertical="center"/>
    </xf>
    <xf numFmtId="0" fontId="27" fillId="0" borderId="1" xfId="227" applyFont="1" applyFill="1" applyBorder="1" applyAlignment="1">
      <alignment horizontal="center" vertical="center"/>
    </xf>
    <xf numFmtId="0" fontId="27" fillId="0" borderId="15" xfId="227" applyFont="1" applyFill="1" applyBorder="1" applyAlignment="1">
      <alignment horizontal="left" vertical="center"/>
    </xf>
    <xf numFmtId="0" fontId="27" fillId="0" borderId="17" xfId="227" applyFont="1" applyFill="1" applyBorder="1" applyAlignment="1">
      <alignment horizontal="left" vertical="center"/>
    </xf>
    <xf numFmtId="0" fontId="27" fillId="0" borderId="16" xfId="227" applyFont="1" applyFill="1" applyBorder="1" applyAlignment="1">
      <alignment horizontal="left" vertical="center"/>
    </xf>
    <xf numFmtId="0" fontId="18" fillId="0" borderId="1" xfId="227" applyFill="1" applyBorder="1" applyAlignment="1" applyProtection="1">
      <alignment horizontal="center" vertical="center"/>
    </xf>
    <xf numFmtId="0" fontId="18" fillId="0" borderId="17" xfId="227" applyFill="1" applyBorder="1" applyAlignment="1" applyProtection="1">
      <alignment horizontal="center" vertical="center"/>
    </xf>
    <xf numFmtId="180" fontId="13" fillId="0" borderId="36" xfId="227" applyNumberFormat="1" applyFont="1" applyBorder="1" applyAlignment="1">
      <alignment horizontal="center" vertical="center"/>
    </xf>
    <xf numFmtId="0" fontId="27" fillId="0" borderId="15" xfId="227" applyFont="1" applyFill="1" applyBorder="1" applyAlignment="1">
      <alignment horizontal="center" vertical="center"/>
    </xf>
    <xf numFmtId="0" fontId="27" fillId="0" borderId="16" xfId="227" applyFont="1" applyFill="1" applyBorder="1" applyAlignment="1">
      <alignment horizontal="center" vertical="center"/>
    </xf>
    <xf numFmtId="0" fontId="29" fillId="0" borderId="1" xfId="227" applyFont="1" applyFill="1" applyBorder="1" applyAlignment="1">
      <alignment horizontal="center" vertical="center"/>
    </xf>
    <xf numFmtId="0" fontId="28" fillId="0" borderId="1" xfId="227" applyFont="1" applyFill="1" applyBorder="1" applyAlignment="1">
      <alignment horizontal="center" vertical="center"/>
    </xf>
    <xf numFmtId="0" fontId="30" fillId="4" borderId="1" xfId="227" applyFont="1" applyFill="1" applyBorder="1" applyAlignment="1">
      <alignment horizontal="center" vertical="center"/>
    </xf>
    <xf numFmtId="0" fontId="18" fillId="0" borderId="15" xfId="227" applyNumberFormat="1" applyFont="1" applyFill="1" applyBorder="1" applyAlignment="1">
      <alignment horizontal="center" vertical="center"/>
    </xf>
    <xf numFmtId="0" fontId="18" fillId="0" borderId="17" xfId="227" applyNumberFormat="1" applyFont="1" applyFill="1" applyBorder="1" applyAlignment="1">
      <alignment horizontal="center" vertical="center"/>
    </xf>
    <xf numFmtId="0" fontId="18" fillId="0" borderId="16" xfId="227" applyNumberFormat="1" applyFont="1" applyFill="1" applyBorder="1" applyAlignment="1">
      <alignment horizontal="center" vertical="center"/>
    </xf>
    <xf numFmtId="181" fontId="18" fillId="9" borderId="15" xfId="227" applyNumberFormat="1" applyFont="1" applyFill="1" applyBorder="1" applyAlignment="1">
      <alignment horizontal="center" vertical="center"/>
    </xf>
    <xf numFmtId="181" fontId="18" fillId="9" borderId="17" xfId="227" applyNumberFormat="1" applyFont="1" applyFill="1" applyBorder="1" applyAlignment="1">
      <alignment horizontal="center" vertical="center"/>
    </xf>
    <xf numFmtId="181" fontId="18" fillId="9" borderId="16" xfId="227" applyNumberFormat="1" applyFont="1" applyFill="1" applyBorder="1" applyAlignment="1">
      <alignment horizontal="center" vertical="center"/>
    </xf>
    <xf numFmtId="0" fontId="18" fillId="0" borderId="1" xfId="227" applyNumberFormat="1" applyFill="1" applyBorder="1" applyAlignment="1" applyProtection="1">
      <alignment horizontal="center" vertical="center"/>
    </xf>
    <xf numFmtId="0" fontId="24" fillId="9" borderId="1" xfId="227" applyNumberFormat="1" applyFont="1" applyFill="1" applyBorder="1" applyAlignment="1" applyProtection="1">
      <alignment horizontal="center" vertical="center"/>
    </xf>
    <xf numFmtId="0" fontId="25" fillId="0" borderId="1" xfId="227" applyNumberFormat="1" applyFont="1" applyFill="1" applyBorder="1" applyAlignment="1" applyProtection="1">
      <alignment horizontal="center" vertical="center"/>
    </xf>
    <xf numFmtId="0" fontId="23" fillId="0" borderId="1" xfId="227" applyNumberFormat="1" applyFont="1" applyFill="1" applyBorder="1" applyAlignment="1" applyProtection="1">
      <alignment horizontal="center" vertical="center"/>
    </xf>
    <xf numFmtId="0" fontId="13" fillId="5" borderId="1" xfId="227" applyFont="1" applyFill="1" applyBorder="1" applyAlignment="1" applyProtection="1">
      <alignment horizontal="center" vertical="center"/>
    </xf>
    <xf numFmtId="0" fontId="18" fillId="5" borderId="1" xfId="227" applyFill="1" applyBorder="1" applyAlignment="1" applyProtection="1">
      <alignment horizontal="center" vertical="center"/>
    </xf>
    <xf numFmtId="180" fontId="18" fillId="5" borderId="15" xfId="227" applyNumberFormat="1" applyFill="1" applyBorder="1" applyAlignment="1">
      <alignment horizontal="center" vertical="center"/>
    </xf>
    <xf numFmtId="180" fontId="18" fillId="5" borderId="17" xfId="227" applyNumberFormat="1" applyFill="1" applyBorder="1" applyAlignment="1">
      <alignment horizontal="center" vertical="center"/>
    </xf>
    <xf numFmtId="180" fontId="18" fillId="5" borderId="16" xfId="227" applyNumberFormat="1" applyFill="1" applyBorder="1" applyAlignment="1">
      <alignment horizontal="center" vertical="center"/>
    </xf>
    <xf numFmtId="181" fontId="18" fillId="0" borderId="15" xfId="227" applyNumberFormat="1" applyFont="1" applyFill="1" applyBorder="1" applyAlignment="1">
      <alignment horizontal="center" vertical="center"/>
    </xf>
    <xf numFmtId="180" fontId="13" fillId="5" borderId="1" xfId="227" applyNumberFormat="1" applyFont="1" applyFill="1" applyBorder="1" applyAlignment="1">
      <alignment horizontal="center" vertical="center" wrapText="1"/>
    </xf>
    <xf numFmtId="0" fontId="13" fillId="0" borderId="1" xfId="227" applyFont="1" applyFill="1" applyBorder="1" applyAlignment="1" applyProtection="1">
      <alignment horizontal="center" vertical="center"/>
    </xf>
    <xf numFmtId="0" fontId="19" fillId="0" borderId="32" xfId="227" applyFont="1" applyFill="1" applyBorder="1" applyAlignment="1" applyProtection="1">
      <alignment horizontal="center" vertical="center"/>
    </xf>
    <xf numFmtId="0" fontId="19" fillId="0" borderId="36" xfId="227" applyFont="1" applyFill="1" applyBorder="1" applyAlignment="1" applyProtection="1">
      <alignment horizontal="center" vertical="center"/>
    </xf>
    <xf numFmtId="0" fontId="19" fillId="0" borderId="33" xfId="227" applyFont="1" applyFill="1" applyBorder="1" applyAlignment="1" applyProtection="1">
      <alignment horizontal="center" vertical="center"/>
    </xf>
    <xf numFmtId="0" fontId="19" fillId="0" borderId="34" xfId="227" applyFont="1" applyFill="1" applyBorder="1" applyAlignment="1" applyProtection="1">
      <alignment horizontal="center" vertical="center"/>
    </xf>
    <xf numFmtId="0" fontId="19" fillId="0" borderId="11" xfId="227" applyFont="1" applyFill="1" applyBorder="1" applyAlignment="1" applyProtection="1">
      <alignment horizontal="center" vertical="center"/>
    </xf>
    <xf numFmtId="0" fontId="19" fillId="0" borderId="35" xfId="227" applyFont="1" applyFill="1" applyBorder="1" applyAlignment="1" applyProtection="1">
      <alignment horizontal="center" vertical="center"/>
    </xf>
    <xf numFmtId="0" fontId="13" fillId="0" borderId="1" xfId="227" applyNumberFormat="1" applyFont="1" applyFill="1" applyBorder="1" applyAlignment="1" applyProtection="1">
      <alignment horizontal="center" vertical="center"/>
    </xf>
    <xf numFmtId="0" fontId="23" fillId="0" borderId="15" xfId="227" applyNumberFormat="1" applyFont="1" applyFill="1" applyBorder="1" applyAlignment="1" applyProtection="1">
      <alignment horizontal="center" vertical="center" wrapText="1"/>
    </xf>
    <xf numFmtId="0" fontId="23" fillId="0" borderId="17" xfId="227" applyNumberFormat="1" applyFont="1" applyFill="1" applyBorder="1" applyAlignment="1" applyProtection="1">
      <alignment horizontal="center" vertical="center" wrapText="1"/>
    </xf>
    <xf numFmtId="0" fontId="23" fillId="0" borderId="16" xfId="227" applyNumberFormat="1" applyFont="1" applyFill="1" applyBorder="1" applyAlignment="1" applyProtection="1">
      <alignment horizontal="center" vertical="center" wrapText="1"/>
    </xf>
    <xf numFmtId="176" fontId="50" fillId="0" borderId="15" xfId="227" applyNumberFormat="1" applyFont="1" applyFill="1" applyBorder="1" applyAlignment="1" applyProtection="1">
      <alignment horizontal="center" vertical="center"/>
    </xf>
    <xf numFmtId="176" fontId="50" fillId="0" borderId="17" xfId="227" applyNumberFormat="1" applyFont="1" applyFill="1" applyBorder="1" applyAlignment="1" applyProtection="1">
      <alignment horizontal="center" vertical="center"/>
    </xf>
    <xf numFmtId="176" fontId="50" fillId="0" borderId="16" xfId="227" applyNumberFormat="1" applyFont="1" applyFill="1" applyBorder="1" applyAlignment="1" applyProtection="1">
      <alignment horizontal="center" vertical="center"/>
    </xf>
    <xf numFmtId="0" fontId="20" fillId="5" borderId="37" xfId="227" applyFont="1" applyFill="1" applyBorder="1" applyAlignment="1" applyProtection="1">
      <alignment horizontal="center" vertical="center"/>
    </xf>
    <xf numFmtId="0" fontId="20" fillId="5" borderId="0" xfId="227" applyFont="1" applyFill="1" applyBorder="1" applyAlignment="1" applyProtection="1">
      <alignment horizontal="center" vertical="center"/>
    </xf>
    <xf numFmtId="0" fontId="74" fillId="4" borderId="1" xfId="227" applyNumberFormat="1" applyFont="1" applyFill="1" applyBorder="1" applyAlignment="1" applyProtection="1">
      <alignment horizontal="center" vertical="center"/>
    </xf>
    <xf numFmtId="180" fontId="13" fillId="5" borderId="1" xfId="227" applyNumberFormat="1" applyFont="1" applyFill="1" applyBorder="1" applyAlignment="1">
      <alignment horizontal="center" vertical="center"/>
    </xf>
    <xf numFmtId="0" fontId="18" fillId="5" borderId="1" xfId="227" applyFill="1" applyBorder="1" applyAlignment="1" applyProtection="1">
      <alignment horizontal="center" vertical="center" wrapText="1"/>
    </xf>
    <xf numFmtId="177" fontId="18" fillId="5" borderId="1" xfId="227" applyNumberFormat="1" applyFill="1" applyBorder="1" applyAlignment="1" applyProtection="1">
      <alignment horizontal="center" vertical="center" wrapText="1"/>
    </xf>
    <xf numFmtId="177" fontId="18" fillId="5" borderId="1" xfId="227" applyNumberFormat="1" applyFill="1" applyBorder="1" applyAlignment="1" applyProtection="1">
      <alignment horizontal="center" vertical="center"/>
    </xf>
    <xf numFmtId="0" fontId="18" fillId="0" borderId="1" xfId="227" applyNumberFormat="1" applyFont="1" applyFill="1" applyBorder="1" applyAlignment="1" applyProtection="1">
      <alignment horizontal="center" vertical="center"/>
    </xf>
    <xf numFmtId="180" fontId="18" fillId="5" borderId="1" xfId="227" applyNumberFormat="1" applyFill="1" applyBorder="1" applyAlignment="1">
      <alignment horizontal="center" vertical="center"/>
    </xf>
    <xf numFmtId="176" fontId="27" fillId="5" borderId="1" xfId="227" applyNumberFormat="1" applyFont="1" applyFill="1" applyBorder="1" applyAlignment="1" applyProtection="1">
      <alignment horizontal="center" vertical="center"/>
    </xf>
    <xf numFmtId="180" fontId="13" fillId="5" borderId="15" xfId="227" applyNumberFormat="1" applyFont="1" applyFill="1" applyBorder="1" applyAlignment="1">
      <alignment horizontal="center" vertical="center"/>
    </xf>
    <xf numFmtId="180" fontId="13" fillId="5" borderId="17" xfId="227" applyNumberFormat="1" applyFont="1" applyFill="1" applyBorder="1" applyAlignment="1">
      <alignment horizontal="center" vertical="center"/>
    </xf>
    <xf numFmtId="180" fontId="13" fillId="5" borderId="16" xfId="227" applyNumberFormat="1" applyFont="1" applyFill="1" applyBorder="1" applyAlignment="1">
      <alignment horizontal="center" vertical="center"/>
    </xf>
    <xf numFmtId="180" fontId="13" fillId="5" borderId="15" xfId="227" applyNumberFormat="1" applyFont="1" applyFill="1" applyBorder="1" applyAlignment="1">
      <alignment horizontal="center" vertical="center" wrapText="1"/>
    </xf>
    <xf numFmtId="180" fontId="26" fillId="5" borderId="33" xfId="227" applyNumberFormat="1" applyFont="1" applyFill="1" applyBorder="1" applyAlignment="1">
      <alignment horizontal="center" vertical="center" wrapText="1"/>
    </xf>
    <xf numFmtId="180" fontId="26" fillId="5" borderId="35" xfId="227" applyNumberFormat="1" applyFont="1" applyFill="1" applyBorder="1" applyAlignment="1">
      <alignment horizontal="center" vertical="center" wrapText="1"/>
    </xf>
    <xf numFmtId="177" fontId="18" fillId="0" borderId="36" xfId="227" applyNumberFormat="1" applyBorder="1" applyAlignment="1">
      <alignment horizontal="center" vertical="center"/>
    </xf>
    <xf numFmtId="177" fontId="18" fillId="0" borderId="0" xfId="227" applyNumberFormat="1" applyAlignment="1">
      <alignment horizontal="center" vertical="center"/>
    </xf>
    <xf numFmtId="0" fontId="27" fillId="0" borderId="17" xfId="227" applyFont="1" applyFill="1" applyBorder="1" applyAlignment="1">
      <alignment horizontal="center" vertical="center"/>
    </xf>
    <xf numFmtId="0" fontId="29" fillId="0" borderId="15" xfId="227" applyFont="1" applyFill="1" applyBorder="1" applyAlignment="1">
      <alignment horizontal="center" vertical="center"/>
    </xf>
    <xf numFmtId="0" fontId="29" fillId="0" borderId="17" xfId="227" applyFont="1" applyFill="1" applyBorder="1" applyAlignment="1">
      <alignment horizontal="center" vertical="center"/>
    </xf>
    <xf numFmtId="0" fontId="29" fillId="0" borderId="16" xfId="227" applyFont="1" applyFill="1" applyBorder="1" applyAlignment="1">
      <alignment horizontal="center" vertical="center"/>
    </xf>
    <xf numFmtId="0" fontId="29" fillId="0" borderId="15" xfId="227" applyFont="1" applyFill="1" applyBorder="1" applyAlignment="1">
      <alignment horizontal="left" vertical="center"/>
    </xf>
    <xf numFmtId="0" fontId="29" fillId="0" borderId="17" xfId="227" applyFont="1" applyFill="1" applyBorder="1" applyAlignment="1">
      <alignment horizontal="left" vertical="center"/>
    </xf>
    <xf numFmtId="0" fontId="29" fillId="0" borderId="16" xfId="227" applyFont="1" applyFill="1" applyBorder="1" applyAlignment="1">
      <alignment horizontal="left" vertical="center"/>
    </xf>
    <xf numFmtId="0" fontId="30" fillId="0" borderId="1" xfId="227" applyFont="1" applyFill="1" applyBorder="1" applyAlignment="1">
      <alignment horizontal="center" vertical="center"/>
    </xf>
    <xf numFmtId="180" fontId="18" fillId="5" borderId="1" xfId="227" applyNumberFormat="1" applyFill="1" applyBorder="1" applyAlignment="1">
      <alignment horizontal="center" vertical="center" wrapText="1"/>
    </xf>
    <xf numFmtId="180" fontId="18" fillId="5" borderId="15" xfId="227" applyNumberFormat="1" applyFill="1" applyBorder="1" applyAlignment="1">
      <alignment horizontal="center" vertical="center" wrapText="1"/>
    </xf>
    <xf numFmtId="177" fontId="18" fillId="5" borderId="1" xfId="227" applyNumberFormat="1" applyFill="1" applyBorder="1" applyAlignment="1">
      <alignment horizontal="center" vertical="center" wrapText="1"/>
    </xf>
    <xf numFmtId="177" fontId="18" fillId="5" borderId="15" xfId="227" applyNumberFormat="1" applyFill="1" applyBorder="1" applyAlignment="1">
      <alignment horizontal="center" vertical="center"/>
    </xf>
    <xf numFmtId="177" fontId="18" fillId="5" borderId="17" xfId="227" applyNumberFormat="1" applyFill="1" applyBorder="1" applyAlignment="1">
      <alignment horizontal="center" vertical="center"/>
    </xf>
    <xf numFmtId="177" fontId="18" fillId="5" borderId="16" xfId="227" applyNumberFormat="1" applyFill="1" applyBorder="1" applyAlignment="1">
      <alignment horizontal="center" vertical="center"/>
    </xf>
    <xf numFmtId="177" fontId="18" fillId="5" borderId="1" xfId="227" applyNumberFormat="1" applyFill="1" applyBorder="1" applyAlignment="1">
      <alignment horizontal="center" vertical="center"/>
    </xf>
    <xf numFmtId="0" fontId="25" fillId="0" borderId="15" xfId="227" quotePrefix="1" applyNumberFormat="1" applyFont="1" applyFill="1" applyBorder="1" applyAlignment="1" applyProtection="1">
      <alignment horizontal="center" vertical="center" wrapText="1"/>
    </xf>
    <xf numFmtId="0" fontId="25" fillId="0" borderId="17" xfId="227" applyNumberFormat="1" applyFont="1" applyFill="1" applyBorder="1" applyAlignment="1" applyProtection="1">
      <alignment horizontal="center" vertical="center" wrapText="1"/>
    </xf>
    <xf numFmtId="0" fontId="25" fillId="0" borderId="16" xfId="227" applyNumberFormat="1" applyFont="1" applyFill="1" applyBorder="1" applyAlignment="1" applyProtection="1">
      <alignment horizontal="center" vertical="center" wrapText="1"/>
    </xf>
    <xf numFmtId="0" fontId="53" fillId="9" borderId="1" xfId="227" applyNumberFormat="1" applyFont="1" applyFill="1" applyBorder="1" applyAlignment="1" applyProtection="1">
      <alignment horizontal="center" vertical="center"/>
    </xf>
    <xf numFmtId="177" fontId="26" fillId="5" borderId="0" xfId="227" applyNumberFormat="1" applyFont="1" applyFill="1" applyBorder="1" applyAlignment="1">
      <alignment horizontal="center" vertical="center"/>
    </xf>
    <xf numFmtId="177" fontId="26" fillId="5" borderId="11" xfId="227" applyNumberFormat="1" applyFont="1" applyFill="1" applyBorder="1" applyAlignment="1">
      <alignment horizontal="center" vertical="center"/>
    </xf>
    <xf numFmtId="0" fontId="25" fillId="0" borderId="1" xfId="227" quotePrefix="1" applyNumberFormat="1" applyFont="1" applyFill="1" applyBorder="1" applyAlignment="1" applyProtection="1">
      <alignment horizontal="center" vertical="center"/>
    </xf>
    <xf numFmtId="176" fontId="80" fillId="0" borderId="1" xfId="227" applyNumberFormat="1" applyFont="1" applyFill="1" applyBorder="1" applyAlignment="1" applyProtection="1">
      <alignment horizontal="center" vertical="center"/>
    </xf>
    <xf numFmtId="0" fontId="21" fillId="5" borderId="37" xfId="227" applyFont="1" applyFill="1" applyBorder="1" applyAlignment="1" applyProtection="1">
      <alignment horizontal="center" vertical="center"/>
    </xf>
    <xf numFmtId="0" fontId="21" fillId="5" borderId="0" xfId="227" applyFont="1" applyFill="1" applyBorder="1" applyAlignment="1" applyProtection="1">
      <alignment horizontal="center" vertical="center"/>
    </xf>
    <xf numFmtId="0" fontId="21" fillId="5" borderId="34" xfId="227" applyFont="1" applyFill="1" applyBorder="1" applyAlignment="1" applyProtection="1">
      <alignment horizontal="center" vertical="center"/>
    </xf>
    <xf numFmtId="0" fontId="21" fillId="5" borderId="11" xfId="227" applyFont="1" applyFill="1" applyBorder="1" applyAlignment="1" applyProtection="1">
      <alignment horizontal="center" vertical="center"/>
    </xf>
    <xf numFmtId="0" fontId="72" fillId="5" borderId="0" xfId="227" applyFont="1" applyFill="1" applyAlignment="1">
      <alignment horizontal="center" vertical="center"/>
    </xf>
    <xf numFmtId="0" fontId="63" fillId="5" borderId="0" xfId="227" applyFont="1" applyFill="1" applyBorder="1" applyAlignment="1">
      <alignment horizontal="center" vertical="center" wrapText="1"/>
    </xf>
    <xf numFmtId="0" fontId="70" fillId="5" borderId="0" xfId="227" applyFont="1" applyFill="1" applyBorder="1" applyAlignment="1">
      <alignment horizontal="center" vertical="center"/>
    </xf>
    <xf numFmtId="0" fontId="63" fillId="5" borderId="36" xfId="227" applyFont="1" applyFill="1" applyBorder="1" applyAlignment="1">
      <alignment horizontal="center" vertical="center" wrapText="1"/>
    </xf>
    <xf numFmtId="0" fontId="65" fillId="0" borderId="31" xfId="227" applyFont="1" applyFill="1" applyBorder="1" applyAlignment="1">
      <alignment horizontal="left" vertical="center" wrapText="1"/>
    </xf>
    <xf numFmtId="0" fontId="65" fillId="0" borderId="0" xfId="227" applyFont="1" applyFill="1" applyBorder="1" applyAlignment="1">
      <alignment horizontal="left" vertical="center" wrapText="1"/>
    </xf>
    <xf numFmtId="0" fontId="65" fillId="0" borderId="39" xfId="227" applyFont="1" applyFill="1" applyBorder="1" applyAlignment="1">
      <alignment horizontal="left" vertical="center" wrapText="1"/>
    </xf>
    <xf numFmtId="0" fontId="65" fillId="0" borderId="24" xfId="227" applyFont="1" applyFill="1" applyBorder="1" applyAlignment="1">
      <alignment horizontal="left" vertical="center" wrapText="1"/>
    </xf>
    <xf numFmtId="0" fontId="65" fillId="0" borderId="40" xfId="227" applyFont="1" applyFill="1" applyBorder="1" applyAlignment="1">
      <alignment horizontal="left" vertical="center" wrapText="1"/>
    </xf>
    <xf numFmtId="0" fontId="65" fillId="0" borderId="25" xfId="227" applyFont="1" applyFill="1" applyBorder="1" applyAlignment="1">
      <alignment horizontal="left" vertical="center" wrapText="1"/>
    </xf>
    <xf numFmtId="0" fontId="60" fillId="0" borderId="5" xfId="227" applyFont="1" applyFill="1" applyBorder="1" applyAlignment="1">
      <alignment horizontal="center" vertical="center"/>
    </xf>
    <xf numFmtId="0" fontId="65" fillId="0" borderId="5" xfId="227" applyFont="1" applyFill="1" applyBorder="1" applyAlignment="1">
      <alignment horizontal="center" vertical="center"/>
    </xf>
    <xf numFmtId="0" fontId="60" fillId="0" borderId="5" xfId="227" applyFont="1" applyFill="1" applyBorder="1" applyAlignment="1">
      <alignment horizontal="center" vertical="center" wrapText="1"/>
    </xf>
    <xf numFmtId="0" fontId="60" fillId="0" borderId="8" xfId="227" applyFont="1" applyFill="1" applyBorder="1" applyAlignment="1">
      <alignment horizontal="center" vertical="center"/>
    </xf>
    <xf numFmtId="0" fontId="60" fillId="0" borderId="8" xfId="227" applyFont="1" applyFill="1" applyBorder="1" applyAlignment="1">
      <alignment horizontal="center" vertical="center" wrapText="1"/>
    </xf>
    <xf numFmtId="0" fontId="64" fillId="0" borderId="36" xfId="227" applyFont="1" applyFill="1" applyBorder="1" applyAlignment="1">
      <alignment horizontal="left" vertical="center" wrapText="1"/>
    </xf>
    <xf numFmtId="0" fontId="64" fillId="0" borderId="0" xfId="227" applyFont="1" applyFill="1" applyBorder="1" applyAlignment="1">
      <alignment horizontal="left" vertical="center" wrapText="1"/>
    </xf>
    <xf numFmtId="0" fontId="60" fillId="0" borderId="19" xfId="227" applyFont="1" applyFill="1" applyBorder="1" applyAlignment="1">
      <alignment horizontal="center" vertical="center" wrapText="1"/>
    </xf>
    <xf numFmtId="0" fontId="60" fillId="0" borderId="38" xfId="227" applyFont="1" applyFill="1" applyBorder="1" applyAlignment="1">
      <alignment horizontal="center" vertical="center" wrapText="1"/>
    </xf>
    <xf numFmtId="0" fontId="60" fillId="0" borderId="20" xfId="227" applyFont="1" applyFill="1" applyBorder="1" applyAlignment="1">
      <alignment horizontal="center" vertical="center" wrapText="1"/>
    </xf>
    <xf numFmtId="0" fontId="60" fillId="0" borderId="14" xfId="227" applyFont="1" applyFill="1" applyBorder="1" applyAlignment="1">
      <alignment horizontal="center" vertical="center" wrapText="1"/>
    </xf>
    <xf numFmtId="0" fontId="60" fillId="0" borderId="12" xfId="227" applyFont="1" applyFill="1" applyBorder="1" applyAlignment="1">
      <alignment horizontal="center" vertical="center" wrapText="1"/>
    </xf>
    <xf numFmtId="0" fontId="60" fillId="0" borderId="13" xfId="227" applyFont="1" applyFill="1" applyBorder="1" applyAlignment="1">
      <alignment horizontal="center" vertical="center" wrapText="1"/>
    </xf>
    <xf numFmtId="0" fontId="60" fillId="0" borderId="4" xfId="227" applyFont="1" applyFill="1" applyBorder="1" applyAlignment="1">
      <alignment horizontal="center" vertical="center" wrapText="1"/>
    </xf>
    <xf numFmtId="0" fontId="57" fillId="5" borderId="0" xfId="227" applyFont="1" applyFill="1" applyAlignment="1">
      <alignment horizontal="left" vertical="center" wrapText="1"/>
    </xf>
    <xf numFmtId="0" fontId="60" fillId="0" borderId="18" xfId="227" applyFont="1" applyFill="1" applyBorder="1" applyAlignment="1">
      <alignment horizontal="center" vertical="center"/>
    </xf>
    <xf numFmtId="0" fontId="58" fillId="0" borderId="12" xfId="227" applyNumberFormat="1" applyFont="1" applyFill="1" applyBorder="1" applyAlignment="1">
      <alignment horizontal="center" vertical="center"/>
    </xf>
    <xf numFmtId="0" fontId="58" fillId="0" borderId="5" xfId="227" applyNumberFormat="1" applyFont="1" applyFill="1" applyBorder="1" applyAlignment="1">
      <alignment horizontal="center" vertical="center"/>
    </xf>
    <xf numFmtId="0" fontId="60" fillId="0" borderId="10" xfId="227" applyFont="1" applyFill="1" applyBorder="1" applyAlignment="1">
      <alignment horizontal="center" vertical="center" wrapText="1"/>
    </xf>
    <xf numFmtId="0" fontId="63" fillId="0" borderId="8" xfId="227" applyFont="1" applyFill="1" applyBorder="1" applyAlignment="1">
      <alignment horizontal="center" vertical="center" wrapText="1"/>
    </xf>
    <xf numFmtId="0" fontId="60" fillId="0" borderId="13" xfId="227" applyFont="1" applyFill="1" applyBorder="1" applyAlignment="1">
      <alignment horizontal="center" vertical="center"/>
    </xf>
    <xf numFmtId="0" fontId="63" fillId="0" borderId="4" xfId="227" applyFont="1" applyFill="1" applyBorder="1" applyAlignment="1">
      <alignment horizontal="center" vertical="center" wrapText="1"/>
    </xf>
    <xf numFmtId="0" fontId="63" fillId="0" borderId="5" xfId="227" applyFont="1" applyFill="1" applyBorder="1" applyAlignment="1">
      <alignment horizontal="center" vertical="center" wrapText="1"/>
    </xf>
    <xf numFmtId="0" fontId="65" fillId="0" borderId="19" xfId="227" applyNumberFormat="1" applyFont="1" applyFill="1" applyBorder="1" applyAlignment="1">
      <alignment horizontal="center" vertical="center"/>
    </xf>
    <xf numFmtId="0" fontId="65" fillId="0" borderId="38" xfId="227" applyNumberFormat="1" applyFont="1" applyFill="1" applyBorder="1" applyAlignment="1">
      <alignment horizontal="center" vertical="center"/>
    </xf>
    <xf numFmtId="0" fontId="65" fillId="0" borderId="26" xfId="227" applyNumberFormat="1" applyFont="1" applyFill="1" applyBorder="1" applyAlignment="1">
      <alignment horizontal="center" vertical="center"/>
    </xf>
    <xf numFmtId="0" fontId="65" fillId="0" borderId="4" xfId="227" applyNumberFormat="1" applyFont="1" applyFill="1" applyBorder="1" applyAlignment="1">
      <alignment horizontal="center" vertical="center"/>
    </xf>
    <xf numFmtId="0" fontId="65" fillId="0" borderId="23" xfId="227" applyNumberFormat="1" applyFont="1" applyFill="1" applyBorder="1" applyAlignment="1">
      <alignment horizontal="center" vertical="center"/>
    </xf>
    <xf numFmtId="0" fontId="58" fillId="0" borderId="14" xfId="227" applyNumberFormat="1" applyFont="1" applyFill="1" applyBorder="1" applyAlignment="1">
      <alignment horizontal="center" vertical="center"/>
    </xf>
    <xf numFmtId="0" fontId="58" fillId="0" borderId="4" xfId="227" applyNumberFormat="1" applyFont="1" applyFill="1" applyBorder="1" applyAlignment="1">
      <alignment horizontal="center" vertical="center"/>
    </xf>
    <xf numFmtId="0" fontId="57" fillId="0" borderId="5" xfId="227" applyFont="1" applyBorder="1" applyAlignment="1">
      <alignment horizontal="center" vertical="center"/>
    </xf>
    <xf numFmtId="0" fontId="63" fillId="0" borderId="4" xfId="227" applyFont="1" applyFill="1" applyBorder="1" applyAlignment="1">
      <alignment horizontal="center" vertical="center"/>
    </xf>
    <xf numFmtId="0" fontId="73" fillId="0" borderId="0" xfId="227" applyFont="1" applyFill="1" applyBorder="1" applyAlignment="1">
      <alignment horizontal="center" vertical="center"/>
    </xf>
    <xf numFmtId="0" fontId="60" fillId="0" borderId="24" xfId="227" applyFont="1" applyFill="1" applyBorder="1" applyAlignment="1">
      <alignment horizontal="center" vertical="center" wrapText="1"/>
    </xf>
    <xf numFmtId="0" fontId="60" fillId="0" borderId="40" xfId="227" applyFont="1" applyFill="1" applyBorder="1" applyAlignment="1">
      <alignment horizontal="center" vertical="center" wrapText="1"/>
    </xf>
    <xf numFmtId="0" fontId="60" fillId="0" borderId="25" xfId="227" applyFont="1" applyFill="1" applyBorder="1" applyAlignment="1">
      <alignment horizontal="center" vertical="center" wrapText="1"/>
    </xf>
    <xf numFmtId="0" fontId="60" fillId="0" borderId="29" xfId="227" applyFont="1" applyFill="1" applyBorder="1" applyAlignment="1">
      <alignment horizontal="center" vertical="center" wrapText="1"/>
    </xf>
    <xf numFmtId="0" fontId="60" fillId="0" borderId="6" xfId="227" applyFont="1" applyFill="1" applyBorder="1" applyAlignment="1">
      <alignment horizontal="center" vertical="center" wrapText="1"/>
    </xf>
    <xf numFmtId="0" fontId="60" fillId="0" borderId="9" xfId="227" applyFont="1" applyFill="1" applyBorder="1" applyAlignment="1">
      <alignment horizontal="center" vertical="center" wrapText="1"/>
    </xf>
    <xf numFmtId="0" fontId="75" fillId="0" borderId="0" xfId="227" applyFont="1" applyFill="1" applyBorder="1" applyAlignment="1">
      <alignment horizontal="center" vertical="center"/>
    </xf>
    <xf numFmtId="0" fontId="65" fillId="0" borderId="5" xfId="227" applyFont="1" applyBorder="1" applyAlignment="1">
      <alignment horizontal="center" vertical="center"/>
    </xf>
    <xf numFmtId="0" fontId="60" fillId="0" borderId="41" xfId="227" applyFont="1" applyFill="1" applyBorder="1" applyAlignment="1">
      <alignment horizontal="center" vertical="center" wrapText="1"/>
    </xf>
    <xf numFmtId="0" fontId="27" fillId="11" borderId="2" xfId="227" applyFont="1" applyFill="1" applyBorder="1" applyAlignment="1">
      <alignment horizontal="center" vertical="center" wrapText="1"/>
    </xf>
    <xf numFmtId="0" fontId="27" fillId="11" borderId="30" xfId="227" applyFont="1" applyFill="1" applyBorder="1" applyAlignment="1">
      <alignment horizontal="center" vertical="center" wrapText="1"/>
    </xf>
    <xf numFmtId="0" fontId="27" fillId="11" borderId="3" xfId="227" applyFont="1" applyFill="1" applyBorder="1" applyAlignment="1">
      <alignment horizontal="center" vertical="center" wrapText="1"/>
    </xf>
    <xf numFmtId="0" fontId="27" fillId="0" borderId="2" xfId="227" applyFont="1" applyFill="1" applyBorder="1" applyAlignment="1">
      <alignment horizontal="center" vertical="center" wrapText="1"/>
    </xf>
    <xf numFmtId="0" fontId="27" fillId="0" borderId="30" xfId="227" applyFont="1" applyFill="1" applyBorder="1" applyAlignment="1">
      <alignment horizontal="center" vertical="center" wrapText="1"/>
    </xf>
    <xf numFmtId="0" fontId="27" fillId="0" borderId="3" xfId="227" applyFont="1" applyFill="1" applyBorder="1" applyAlignment="1">
      <alignment horizontal="center" vertical="center" wrapText="1"/>
    </xf>
    <xf numFmtId="0" fontId="18" fillId="0" borderId="15" xfId="227" applyFill="1" applyBorder="1" applyAlignment="1">
      <alignment horizontal="left" vertical="center"/>
    </xf>
    <xf numFmtId="0" fontId="18" fillId="0" borderId="17" xfId="227" applyFill="1" applyBorder="1" applyAlignment="1">
      <alignment horizontal="left" vertical="center"/>
    </xf>
    <xf numFmtId="0" fontId="18" fillId="0" borderId="16" xfId="227" applyFill="1" applyBorder="1" applyAlignment="1">
      <alignment horizontal="left" vertical="center"/>
    </xf>
    <xf numFmtId="0" fontId="18" fillId="0" borderId="15" xfId="227" applyFill="1" applyBorder="1" applyAlignment="1">
      <alignment horizontal="left" vertical="center" wrapText="1"/>
    </xf>
    <xf numFmtId="0" fontId="18" fillId="0" borderId="17" xfId="227" applyFill="1" applyBorder="1" applyAlignment="1">
      <alignment horizontal="left" vertical="center" wrapText="1"/>
    </xf>
    <xf numFmtId="0" fontId="18" fillId="0" borderId="16" xfId="227" applyFill="1" applyBorder="1" applyAlignment="1">
      <alignment horizontal="left" vertical="center" wrapText="1"/>
    </xf>
    <xf numFmtId="0" fontId="2" fillId="0" borderId="15" xfId="208" applyFont="1" applyFill="1" applyBorder="1" applyAlignment="1">
      <alignment horizontal="center" vertical="center"/>
    </xf>
    <xf numFmtId="0" fontId="2" fillId="0" borderId="17" xfId="208" applyFont="1" applyFill="1" applyBorder="1" applyAlignment="1">
      <alignment horizontal="center" vertical="center"/>
    </xf>
    <xf numFmtId="0" fontId="2" fillId="0" borderId="16" xfId="208" applyFont="1" applyFill="1" applyBorder="1" applyAlignment="1">
      <alignment horizontal="center" vertical="center"/>
    </xf>
    <xf numFmtId="0" fontId="45" fillId="0" borderId="1" xfId="227" applyFont="1" applyFill="1" applyBorder="1" applyAlignment="1">
      <alignment horizontal="left" vertical="center" wrapText="1"/>
    </xf>
    <xf numFmtId="0" fontId="27" fillId="0" borderId="1" xfId="227" applyFont="1" applyFill="1" applyBorder="1" applyAlignment="1">
      <alignment horizontal="center" vertical="center" wrapText="1"/>
    </xf>
    <xf numFmtId="0" fontId="27" fillId="11" borderId="1" xfId="227" applyFont="1" applyFill="1" applyBorder="1" applyAlignment="1">
      <alignment horizontal="center" vertical="center" wrapText="1"/>
    </xf>
    <xf numFmtId="0" fontId="45" fillId="0" borderId="15" xfId="227" applyFont="1" applyFill="1" applyBorder="1" applyAlignment="1">
      <alignment horizontal="left" vertical="center" wrapText="1"/>
    </xf>
    <xf numFmtId="0" fontId="45" fillId="0" borderId="17" xfId="227" applyFont="1" applyFill="1" applyBorder="1" applyAlignment="1">
      <alignment horizontal="left" vertical="center" wrapText="1"/>
    </xf>
    <xf numFmtId="0" fontId="45" fillId="0" borderId="16" xfId="227" applyFont="1" applyFill="1" applyBorder="1" applyAlignment="1">
      <alignment horizontal="left" vertical="center" wrapText="1"/>
    </xf>
    <xf numFmtId="49" fontId="27" fillId="11" borderId="1" xfId="227" applyNumberFormat="1" applyFont="1" applyFill="1" applyBorder="1" applyAlignment="1">
      <alignment horizontal="center" vertical="center" wrapText="1"/>
    </xf>
    <xf numFmtId="49" fontId="27" fillId="0" borderId="1" xfId="227" applyNumberFormat="1" applyFont="1" applyFill="1" applyBorder="1" applyAlignment="1">
      <alignment horizontal="center" vertical="center" wrapText="1"/>
    </xf>
    <xf numFmtId="0" fontId="27" fillId="12" borderId="1" xfId="227" applyFont="1" applyFill="1" applyBorder="1" applyAlignment="1">
      <alignment horizontal="center" vertical="center" wrapText="1"/>
    </xf>
    <xf numFmtId="0" fontId="13" fillId="0" borderId="1" xfId="227" applyFont="1" applyBorder="1" applyAlignment="1">
      <alignment horizontal="center" vertical="center"/>
    </xf>
    <xf numFmtId="0" fontId="18" fillId="0" borderId="1" xfId="227" applyBorder="1" applyAlignment="1">
      <alignment horizontal="center" vertical="center"/>
    </xf>
    <xf numFmtId="0" fontId="25" fillId="0" borderId="15" xfId="227" applyFont="1" applyBorder="1" applyAlignment="1">
      <alignment horizontal="center" vertical="center" wrapText="1"/>
    </xf>
    <xf numFmtId="0" fontId="25" fillId="0" borderId="17" xfId="227" applyFont="1" applyBorder="1" applyAlignment="1">
      <alignment horizontal="center" vertical="center" wrapText="1"/>
    </xf>
    <xf numFmtId="0" fontId="18" fillId="0" borderId="1" xfId="227" applyFont="1" applyBorder="1" applyAlignment="1">
      <alignment horizontal="center" vertical="center"/>
    </xf>
    <xf numFmtId="0" fontId="25" fillId="0" borderId="1" xfId="227" applyFont="1" applyBorder="1" applyAlignment="1">
      <alignment horizontal="center" vertical="center"/>
    </xf>
    <xf numFmtId="0" fontId="25" fillId="0" borderId="1" xfId="227" applyNumberFormat="1" applyFont="1" applyBorder="1" applyAlignment="1">
      <alignment horizontal="center" vertical="center"/>
    </xf>
    <xf numFmtId="0" fontId="44" fillId="0" borderId="1" xfId="227" applyFont="1" applyBorder="1" applyAlignment="1">
      <alignment horizontal="center" vertical="center"/>
    </xf>
    <xf numFmtId="176" fontId="50" fillId="0" borderId="1" xfId="227" applyNumberFormat="1" applyFont="1" applyBorder="1" applyAlignment="1">
      <alignment horizontal="center" vertical="center"/>
    </xf>
  </cellXfs>
  <cellStyles count="246">
    <cellStyle name="差_油漆领料单(NEW 2009-3-16)" xfId="1"/>
    <cellStyle name="差_油漆领料单(NEW 2009-3-16)_ED-苏州-D090277(简欧 DSJD12)" xfId="27"/>
    <cellStyle name="常规" xfId="0" builtinId="0"/>
    <cellStyle name="常规 10" xfId="28"/>
    <cellStyle name="常规 10 2" xfId="29"/>
    <cellStyle name="常规 10 2 2" xfId="30"/>
    <cellStyle name="常规 10 2 3" xfId="31"/>
    <cellStyle name="常规 10 2 4" xfId="32"/>
    <cellStyle name="常规 10 2 5" xfId="33"/>
    <cellStyle name="常规 10 3" xfId="34"/>
    <cellStyle name="常规 10 3 2" xfId="35"/>
    <cellStyle name="常规 10 3 3" xfId="36"/>
    <cellStyle name="常规 10 3 3 2" xfId="37"/>
    <cellStyle name="常规 10 3 3 2 2" xfId="38"/>
    <cellStyle name="常规 10 3 3 3" xfId="39"/>
    <cellStyle name="常规 10 3 3 4" xfId="40"/>
    <cellStyle name="常规 10 3 3 5" xfId="41"/>
    <cellStyle name="常规 10 4" xfId="42"/>
    <cellStyle name="常规 10 5" xfId="43"/>
    <cellStyle name="常规 10 5 2" xfId="44"/>
    <cellStyle name="常规 10 6" xfId="45"/>
    <cellStyle name="常规 10 7" xfId="234"/>
    <cellStyle name="常规 11" xfId="46"/>
    <cellStyle name="常规 11 2" xfId="47"/>
    <cellStyle name="常规 11 2 2" xfId="48"/>
    <cellStyle name="常规 11 3" xfId="49"/>
    <cellStyle name="常规 11 4" xfId="50"/>
    <cellStyle name="常规 11 5" xfId="51"/>
    <cellStyle name="常规 12" xfId="52"/>
    <cellStyle name="常规 12 2" xfId="53"/>
    <cellStyle name="常规 13" xfId="54"/>
    <cellStyle name="常规 13 2" xfId="55"/>
    <cellStyle name="常规 13 2 2" xfId="56"/>
    <cellStyle name="常规 13 3" xfId="233"/>
    <cellStyle name="常规 14" xfId="57"/>
    <cellStyle name="常规 15" xfId="58"/>
    <cellStyle name="常规 16" xfId="59"/>
    <cellStyle name="常规 16 2" xfId="60"/>
    <cellStyle name="常规 16 3" xfId="232"/>
    <cellStyle name="常规 17" xfId="61"/>
    <cellStyle name="常规 18" xfId="62"/>
    <cellStyle name="常规 19" xfId="63"/>
    <cellStyle name="常规 2" xfId="2"/>
    <cellStyle name="常规 2 10" xfId="226"/>
    <cellStyle name="常规 2 10 2" xfId="243"/>
    <cellStyle name="常规 2 2" xfId="3"/>
    <cellStyle name="常规 2 2 2" xfId="4"/>
    <cellStyle name="常规 2 2 2 2" xfId="64"/>
    <cellStyle name="常规 2 2 2 2 2" xfId="244"/>
    <cellStyle name="常规 2 2 2 3" xfId="65"/>
    <cellStyle name="常规 2 2 2 3 2" xfId="66"/>
    <cellStyle name="常规 2 2 2 4" xfId="67"/>
    <cellStyle name="常规 2 2 2 5" xfId="68"/>
    <cellStyle name="常规 2 2 3" xfId="26"/>
    <cellStyle name="常规 2 2 3 2" xfId="69"/>
    <cellStyle name="常规 2 2 3 2 2" xfId="70"/>
    <cellStyle name="常规 2 2 3 3" xfId="71"/>
    <cellStyle name="常规 2 2 4" xfId="72"/>
    <cellStyle name="常规 2 2 4 2" xfId="73"/>
    <cellStyle name="常规 2 2 4 3" xfId="74"/>
    <cellStyle name="常规 2 2 5" xfId="75"/>
    <cellStyle name="常规 2 2 5 2" xfId="76"/>
    <cellStyle name="常规 2 2 5 3" xfId="77"/>
    <cellStyle name="常规 2 2 6" xfId="78"/>
    <cellStyle name="常规 2 2 7" xfId="79"/>
    <cellStyle name="常规 2 2 7 2" xfId="80"/>
    <cellStyle name="常规 2 2 8" xfId="81"/>
    <cellStyle name="常规 2 2 8 2" xfId="82"/>
    <cellStyle name="常规 2 2 8 2 2" xfId="83"/>
    <cellStyle name="常规 2 2 8 2 3" xfId="84"/>
    <cellStyle name="常规 2 2 8 3" xfId="85"/>
    <cellStyle name="常规 2 2 9" xfId="228"/>
    <cellStyle name="常规 2 2_80平板踢角线 " xfId="86"/>
    <cellStyle name="常规 2 3" xfId="5"/>
    <cellStyle name="常规 2 3 2" xfId="6"/>
    <cellStyle name="常规 2 3 2 2" xfId="87"/>
    <cellStyle name="常规 2 3 3" xfId="88"/>
    <cellStyle name="常规 2 4" xfId="7"/>
    <cellStyle name="常规 2 4 2" xfId="8"/>
    <cellStyle name="常规 2 4 3" xfId="89"/>
    <cellStyle name="常规 2 4 3 2" xfId="241"/>
    <cellStyle name="常规 2 4 4" xfId="90"/>
    <cellStyle name="常规 2 4 5" xfId="91"/>
    <cellStyle name="常规 2 4 5 2" xfId="236"/>
    <cellStyle name="常规 2 4 6" xfId="92"/>
    <cellStyle name="常规 2 5" xfId="25"/>
    <cellStyle name="常规 2 5 2" xfId="93"/>
    <cellStyle name="常规 2 5 3" xfId="94"/>
    <cellStyle name="常规 2 5 3 2" xfId="95"/>
    <cellStyle name="常规 2 6" xfId="96"/>
    <cellStyle name="常规 2 6 2" xfId="97"/>
    <cellStyle name="常规 2 6 3" xfId="237"/>
    <cellStyle name="常规 2 7" xfId="98"/>
    <cellStyle name="常规 2 8" xfId="99"/>
    <cellStyle name="常规 2 9" xfId="100"/>
    <cellStyle name="常规 2_80平板踢角线 " xfId="101"/>
    <cellStyle name="常规 20" xfId="102"/>
    <cellStyle name="常规 21" xfId="227"/>
    <cellStyle name="常规 22" xfId="238"/>
    <cellStyle name="常规 3" xfId="9"/>
    <cellStyle name="常规 3 2" xfId="10"/>
    <cellStyle name="常规 3 2 2" xfId="103"/>
    <cellStyle name="常规 3 2 3" xfId="104"/>
    <cellStyle name="常规 3 2_80平板踢角线 " xfId="105"/>
    <cellStyle name="常规 3 3" xfId="106"/>
    <cellStyle name="常规 3 4" xfId="107"/>
    <cellStyle name="常规 3 5" xfId="108"/>
    <cellStyle name="常规 3 6" xfId="109"/>
    <cellStyle name="常规 3 7" xfId="110"/>
    <cellStyle name="常规 3 8" xfId="235"/>
    <cellStyle name="常规 3_80平板踢角线 " xfId="111"/>
    <cellStyle name="常规 4" xfId="11"/>
    <cellStyle name="常规 4 2" xfId="12"/>
    <cellStyle name="常规 4 2 2" xfId="13"/>
    <cellStyle name="常规 4 2 2 2" xfId="14"/>
    <cellStyle name="常规 4 2 2 2 2" xfId="112"/>
    <cellStyle name="常规 4 2 2 2 3" xfId="113"/>
    <cellStyle name="常规 4 2 2 3" xfId="15"/>
    <cellStyle name="常规 4 2 2 3 2" xfId="16"/>
    <cellStyle name="常规 4 2 2 3 2 2" xfId="17"/>
    <cellStyle name="常规 4 2 2 3 2 2 2" xfId="114"/>
    <cellStyle name="常规 4 2 2 3 2 2 3" xfId="115"/>
    <cellStyle name="常规 4 2 2 3 2 3" xfId="116"/>
    <cellStyle name="常规 4 2 2 3 2 4" xfId="117"/>
    <cellStyle name="常规 4 2 2 3 2 4 2" xfId="118"/>
    <cellStyle name="常规 4 2 2 3 3" xfId="18"/>
    <cellStyle name="常规 4 2 2 3 3 2" xfId="119"/>
    <cellStyle name="常规 4 2 2 3 3 2 2" xfId="120"/>
    <cellStyle name="常规 4 2 2 3 3 2 3" xfId="121"/>
    <cellStyle name="常规 4 2 2 3 4" xfId="122"/>
    <cellStyle name="常规 4 2 2 3 4 2" xfId="123"/>
    <cellStyle name="常规 4 2 2 3 5" xfId="124"/>
    <cellStyle name="常规 4 2 2 3 5 2" xfId="125"/>
    <cellStyle name="常规 4 2 2 3 5 2 2" xfId="126"/>
    <cellStyle name="常规 4 2 2 3 5 2 2 2" xfId="127"/>
    <cellStyle name="常规 4 2 2 3 5 2 2 2 2" xfId="128"/>
    <cellStyle name="常规 4 2 2 3 5 2 2 2 2 2" xfId="129"/>
    <cellStyle name="常规 4 2 2 3 5 2 2 2 2 2 2" xfId="130"/>
    <cellStyle name="常规 4 2 2 3 5 2 2 2 2 3" xfId="131"/>
    <cellStyle name="常规 4 2 2 3 5 2 2 3" xfId="132"/>
    <cellStyle name="常规 4 2 2 3 5 2 2 3 2" xfId="133"/>
    <cellStyle name="常规 4 2 2 3 5 2 2 3 2 2" xfId="134"/>
    <cellStyle name="常规 4 2 2 3 5 2 2 3 3" xfId="135"/>
    <cellStyle name="常规 4 2 2 3 5 2 2 4" xfId="136"/>
    <cellStyle name="常规 4 2 2 3 5 2 2 4 2" xfId="137"/>
    <cellStyle name="常规 4 2 2 3 5 2 3" xfId="138"/>
    <cellStyle name="常规 4 2 2 3 5 3" xfId="139"/>
    <cellStyle name="常规 4 2 2 3 5 4" xfId="140"/>
    <cellStyle name="常规 4 2 2 3 6" xfId="141"/>
    <cellStyle name="常规 4 2 2 3 6 2" xfId="142"/>
    <cellStyle name="常规 4 2 2 3 6 2 2" xfId="143"/>
    <cellStyle name="常规 4 2 2 3 6 2 2 2" xfId="144"/>
    <cellStyle name="常规 4 2 2 3 6 2 2 3" xfId="145"/>
    <cellStyle name="常规 4 2 2 3 6 2 3" xfId="146"/>
    <cellStyle name="常规 4 2 2 3 6 3" xfId="147"/>
    <cellStyle name="常规 4 2 2 3 7" xfId="148"/>
    <cellStyle name="常规 4 2 2 3 7 2" xfId="149"/>
    <cellStyle name="常规 4 2 2 4" xfId="150"/>
    <cellStyle name="常规 4 2 2 4 2" xfId="151"/>
    <cellStyle name="常规 4 2 2 4 2 2" xfId="152"/>
    <cellStyle name="常规 4 2 2 4 3" xfId="153"/>
    <cellStyle name="常规 4 2 2 4_DSGD-04维尼奥拉三格6.25" xfId="154"/>
    <cellStyle name="常规 4 2 2 5" xfId="155"/>
    <cellStyle name="常规 4 2 2 6" xfId="156"/>
    <cellStyle name="常规 4 2 2 7" xfId="157"/>
    <cellStyle name="常规 4 2 2 8" xfId="158"/>
    <cellStyle name="常规 4 2 2 9" xfId="159"/>
    <cellStyle name="常规 4 2 3" xfId="160"/>
    <cellStyle name="常规 4 2 3 2" xfId="161"/>
    <cellStyle name="常规 4 2 4" xfId="162"/>
    <cellStyle name="常规 4 2 4 2" xfId="163"/>
    <cellStyle name="常规 4 2 4 3" xfId="164"/>
    <cellStyle name="常规 4 2 4 3 2" xfId="165"/>
    <cellStyle name="常规 4 2 5" xfId="166"/>
    <cellStyle name="常规 4 2 5 2" xfId="167"/>
    <cellStyle name="常规 4 2 6" xfId="168"/>
    <cellStyle name="常规 4 2 7" xfId="169"/>
    <cellStyle name="常规 4 2_丛林印象模板0429（科技木）内门" xfId="170"/>
    <cellStyle name="常规 4 3" xfId="19"/>
    <cellStyle name="常规 4 4" xfId="20"/>
    <cellStyle name="常规 4 4 2" xfId="171"/>
    <cellStyle name="常规 4 4 2 2" xfId="172"/>
    <cellStyle name="常规 4 4 3" xfId="173"/>
    <cellStyle name="常规 4 4 4" xfId="174"/>
    <cellStyle name="常规 4 4 4 2" xfId="175"/>
    <cellStyle name="常规 4 4 5" xfId="176"/>
    <cellStyle name="常规 4 4 6" xfId="177"/>
    <cellStyle name="常规 4 4 7" xfId="178"/>
    <cellStyle name="常规 4 4_X13色诱" xfId="179"/>
    <cellStyle name="常规 4 5" xfId="180"/>
    <cellStyle name="常规 4 5 2" xfId="181"/>
    <cellStyle name="常规 4 5 2 2" xfId="182"/>
    <cellStyle name="常规 4 5 3" xfId="183"/>
    <cellStyle name="常规 4 6" xfId="184"/>
    <cellStyle name="常规 4_DSGD-03维尼奥拉（6.23）" xfId="185"/>
    <cellStyle name="常规 5" xfId="21"/>
    <cellStyle name="常规 5 2" xfId="186"/>
    <cellStyle name="常规 5 2 2" xfId="187"/>
    <cellStyle name="常规 5 2 3" xfId="188"/>
    <cellStyle name="常规 5 3" xfId="189"/>
    <cellStyle name="常规 5 3 2" xfId="190"/>
    <cellStyle name="常规 5 3 2 2" xfId="191"/>
    <cellStyle name="常规 5 3 2 2 2" xfId="192"/>
    <cellStyle name="常规 5 4" xfId="193"/>
    <cellStyle name="常规 5 4 2" xfId="194"/>
    <cellStyle name="常规 5 4 2 2" xfId="195"/>
    <cellStyle name="常规 5 5" xfId="196"/>
    <cellStyle name="常规 5 6" xfId="197"/>
    <cellStyle name="常规 5 7" xfId="198"/>
    <cellStyle name="常规 6" xfId="22"/>
    <cellStyle name="常规 6 2" xfId="199"/>
    <cellStyle name="常规 6 2 2" xfId="200"/>
    <cellStyle name="常规 6 2 2 2" xfId="201"/>
    <cellStyle name="常规 6 2 2 3" xfId="202"/>
    <cellStyle name="常规 6 2 3" xfId="203"/>
    <cellStyle name="常规 6 2 4" xfId="204"/>
    <cellStyle name="常规 6 2 5" xfId="205"/>
    <cellStyle name="常规 6 2 6" xfId="206"/>
    <cellStyle name="常规 6 3" xfId="207"/>
    <cellStyle name="常规 7" xfId="208"/>
    <cellStyle name="常规 7 2" xfId="209"/>
    <cellStyle name="常规 7 2 2" xfId="231"/>
    <cellStyle name="常规 7 3" xfId="230"/>
    <cellStyle name="常规 7 3 3" xfId="245"/>
    <cellStyle name="常规 7 4" xfId="239"/>
    <cellStyle name="常规 8" xfId="210"/>
    <cellStyle name="常规 8 2" xfId="211"/>
    <cellStyle name="常规 8 3" xfId="212"/>
    <cellStyle name="常规 8 3 2" xfId="213"/>
    <cellStyle name="常规 8 3 3" xfId="214"/>
    <cellStyle name="常规 8 3 3 2" xfId="215"/>
    <cellStyle name="常规 8 3 3 3" xfId="216"/>
    <cellStyle name="常规 8 3 4" xfId="217"/>
    <cellStyle name="常规 8 3 5" xfId="218"/>
    <cellStyle name="常规 8 4" xfId="219"/>
    <cellStyle name="常规 8 4 2" xfId="220"/>
    <cellStyle name="常规 8 5" xfId="221"/>
    <cellStyle name="常规 9" xfId="222"/>
    <cellStyle name="常规 9 2" xfId="223"/>
    <cellStyle name="常规_6月份不良统计分析_1" xfId="240"/>
    <cellStyle name="超链接" xfId="229" builtinId="8"/>
    <cellStyle name="超链接 2" xfId="224"/>
    <cellStyle name="超链接 3" xfId="242"/>
    <cellStyle name="好_半成品油漆领料单模板(NEW 2009-4-1)" xfId="23"/>
    <cellStyle name="好_油漆领料单(NEW 2009-3-16)" xfId="24"/>
    <cellStyle name="好_油漆领料单(NEW 2009-3-16)_ED-苏州-D090277(简欧 DSJD12)" xfId="225"/>
  </cellStyles>
  <dxfs count="20">
    <dxf>
      <font>
        <color theme="0"/>
      </font>
    </dxf>
    <dxf>
      <font>
        <color theme="0"/>
      </font>
    </dxf>
    <dxf>
      <font>
        <color theme="0"/>
      </font>
    </dxf>
    <dxf>
      <font>
        <color theme="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32</xdr:col>
      <xdr:colOff>276225</xdr:colOff>
      <xdr:row>0</xdr:row>
      <xdr:rowOff>180975</xdr:rowOff>
    </xdr:from>
    <xdr:to>
      <xdr:col>36</xdr:col>
      <xdr:colOff>876300</xdr:colOff>
      <xdr:row>3</xdr:row>
      <xdr:rowOff>114300</xdr:rowOff>
    </xdr:to>
    <xdr:sp macro="" textlink="">
      <xdr:nvSpPr>
        <xdr:cNvPr id="2" name="矩形 1"/>
        <xdr:cNvSpPr/>
      </xdr:nvSpPr>
      <xdr:spPr>
        <a:xfrm>
          <a:off x="9753600" y="180975"/>
          <a:ext cx="3343275" cy="619125"/>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500" baseline="0">
              <a:ln>
                <a:solidFill>
                  <a:srgbClr val="0070C0"/>
                </a:solidFill>
              </a:ln>
              <a:solidFill>
                <a:sysClr val="windowText" lastClr="000000"/>
              </a:solidFill>
              <a:effectLst/>
              <a:latin typeface="+mn-ea"/>
              <a:ea typeface="+mn-ea"/>
            </a:rPr>
            <a:t>所有</a:t>
          </a:r>
          <a:r>
            <a:rPr lang="en-US" altLang="zh-CN" sz="1500" baseline="0">
              <a:ln>
                <a:solidFill>
                  <a:srgbClr val="0070C0"/>
                </a:solidFill>
              </a:ln>
              <a:solidFill>
                <a:sysClr val="windowText" lastClr="000000"/>
              </a:solidFill>
              <a:effectLst/>
              <a:latin typeface="+mn-ea"/>
              <a:ea typeface="+mn-ea"/>
            </a:rPr>
            <a:t>25</a:t>
          </a:r>
          <a:r>
            <a:rPr lang="zh-CN" altLang="en-US" sz="1500" baseline="0">
              <a:ln>
                <a:solidFill>
                  <a:srgbClr val="0070C0"/>
                </a:solidFill>
              </a:ln>
              <a:solidFill>
                <a:sysClr val="windowText" lastClr="000000"/>
              </a:solidFill>
              <a:effectLst/>
              <a:latin typeface="+mn-ea"/>
              <a:ea typeface="+mn-ea"/>
            </a:rPr>
            <a:t>厚共用侧板均需使用加高底座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2011&#24180;\&#34915;&#24125;&#38388;\&#39033;&#33495;&#26494;\4&#26376;\20\&#24429;&#21355;&#19996;%20%20%20S400029352%20%20&#34915;&#24125;&#383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27809;&#25105;&#35841;&#37117;&#36827;&#19981;&#21435;&#65292;&#22079;&#22079;/&#26700;&#38754;/&#26588;&#20307;&#21644;&#38376;&#26495;&#27169;&#26495;/&#27833;&#28422;&#26408;&#30382;&#38376;&#26495;&#26032;&#27169;&#29256;20100622/&#27249;&#26588;&#27833;&#28422;&#27169;&#26495;/&#26588;&#20307;&#21644;&#38376;&#26495;&#27169;&#26495;/&#27833;&#28422;&#26408;&#30382;&#38376;&#26495;&#26032;&#27169;&#29256;20100622/&#24037;&#33402;&#35746;&#21333;&#30005;&#23376;&#29256;/&#34915;&#24125;&#38388;---&#24212;&#32654;&#22915;/&#20041;&#20044;%20%20&#34915;&#24125;&#38388;%20%20S400024316%20%20&#24212;&#32654;&#229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915;&#24125;&#38388;&#27169;&#26495;/&#34915;&#22721;&#26588;&#27169;&#26495;%20-%20&#21103;&#264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216;&#26415;&#31185;&#25991;&#20214;/&#24037;&#33402;&#25991;&#20214;/&#26032;&#21253;&#35013;&#26041;&#26696;/&#21253;&#35013;&#26041;&#26696;&#19979;&#21457;2012.2.2/&#21253;&#35013;&#26448;&#26009;&#26126;&#32454;1112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下料单2"/>
      <sheetName val="新领料单"/>
      <sheetName val="交接表"/>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转"/>
      <sheetName val="柜体"/>
      <sheetName val="柜体1 "/>
      <sheetName val="柜体3"/>
      <sheetName val="料单"/>
      <sheetName val="包覆"/>
      <sheetName val="包装"/>
      <sheetName val="吸转"/>
      <sheetName val="吸塑"/>
      <sheetName val="吸料"/>
      <sheetName val="混转"/>
      <sheetName val="混油"/>
      <sheetName val="混料"/>
      <sheetName val="油漆料单"/>
      <sheetName val="清转"/>
      <sheetName val="清油"/>
      <sheetName val="清料"/>
      <sheetName val="热压单"/>
      <sheetName val="清油油漆"/>
      <sheetName val="香颂"/>
      <sheetName val="附页"/>
    </sheetNames>
    <sheetDataSet>
      <sheetData sheetId="0"/>
      <sheetData sheetId="1"/>
      <sheetData sheetId="2"/>
      <sheetData sheetId="3"/>
      <sheetData sheetId="4"/>
      <sheetData sheetId="5">
        <row r="8">
          <cell r="X8" t="str">
            <v>荷花白PU包覆纸</v>
          </cell>
        </row>
        <row r="16">
          <cell r="V16">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heet1 (2)"/>
      <sheetName val="Sheet2"/>
      <sheetName val="采购表"/>
      <sheetName val="对照表"/>
      <sheetName val="新包装材料"/>
      <sheetName val="Sheet4"/>
    </sheetNames>
    <sheetDataSet>
      <sheetData sheetId="0" refreshError="1"/>
      <sheetData sheetId="1" refreshError="1"/>
      <sheetData sheetId="2" refreshError="1"/>
      <sheetData sheetId="3" refreshError="1"/>
      <sheetData sheetId="4" refreshError="1"/>
      <sheetData sheetId="5" refreshError="1">
        <row r="38">
          <cell r="B38" t="str">
            <v>FC-BZ011024</v>
          </cell>
          <cell r="C38" t="str">
            <v>侧板U型护边（五层AB楞）2500*305*90</v>
          </cell>
        </row>
        <row r="39">
          <cell r="B39" t="str">
            <v>FC-BZ011025</v>
          </cell>
          <cell r="C39" t="str">
            <v>顶底层U型护边（五层AB楞）2500*315*145</v>
          </cell>
        </row>
        <row r="40">
          <cell r="B40" t="str">
            <v>FC-BZ011026</v>
          </cell>
          <cell r="C40" t="str">
            <v>板式600单元190四屉对口箱（五层AB楞）617*875*542</v>
          </cell>
        </row>
        <row r="41">
          <cell r="B41" t="str">
            <v>FC-BZ011027</v>
          </cell>
          <cell r="C41" t="str">
            <v>板式600单元190两屉对口箱（五层AB楞）617*491*542</v>
          </cell>
        </row>
        <row r="42">
          <cell r="B42" t="str">
            <v>FC-BZ011028</v>
          </cell>
          <cell r="C42" t="str">
            <v>板式600单元126两屉对口箱（五层AB楞）617*363*542</v>
          </cell>
        </row>
        <row r="43">
          <cell r="B43" t="str">
            <v>FC-BZ011029</v>
          </cell>
          <cell r="C43" t="str">
            <v>板式900单元190四屉对口箱（五层AB楞）917*875*542</v>
          </cell>
        </row>
        <row r="44">
          <cell r="B44" t="str">
            <v>FC-BZ011030</v>
          </cell>
          <cell r="C44" t="str">
            <v>板式900单元190两屉对口箱（五层AB楞）917*491*542</v>
          </cell>
        </row>
        <row r="45">
          <cell r="B45" t="str">
            <v>FC-BZ011031</v>
          </cell>
          <cell r="C45" t="str">
            <v>板式900单元126两屉对口箱（五层AB楞）917*363*542</v>
          </cell>
        </row>
        <row r="46">
          <cell r="B46" t="str">
            <v>FC-BZ011032</v>
          </cell>
          <cell r="C46" t="str">
            <v>板式900单元井字格对口箱（五层AB楞）917*752*607</v>
          </cell>
        </row>
        <row r="47">
          <cell r="B47" t="str">
            <v>FC-BZ010833</v>
          </cell>
          <cell r="C47" t="str">
            <v>本地衣帽间65高护角240*305</v>
          </cell>
        </row>
        <row r="48">
          <cell r="B48" t="str">
            <v>FC-BZ010834</v>
          </cell>
          <cell r="C48" t="str">
            <v>本地衣帽间120高护角240*360</v>
          </cell>
        </row>
        <row r="49">
          <cell r="B49" t="str">
            <v>FC-BZ010781</v>
          </cell>
          <cell r="C49" t="str">
            <v>门扇U型苯板护边（15mm厚苯板）600*65*57</v>
          </cell>
        </row>
        <row r="50">
          <cell r="B50" t="str">
            <v>FC-BZ020025</v>
          </cell>
          <cell r="C50" t="str">
            <v>2MMEPE膜带标1150mm</v>
          </cell>
        </row>
        <row r="51">
          <cell r="B51" t="str">
            <v>FC-BZ010922</v>
          </cell>
          <cell r="C51" t="str">
            <v>平板苯板（10mm厚苯板）1900*400*10</v>
          </cell>
        </row>
        <row r="52">
          <cell r="B52" t="str">
            <v>FC-BZ010806</v>
          </cell>
          <cell r="C52" t="str">
            <v>平板苯板（10mm厚苯板）2000*1000*10</v>
          </cell>
        </row>
        <row r="53">
          <cell r="B53" t="str">
            <v>FC-BZ010963</v>
          </cell>
          <cell r="C53" t="str">
            <v>大护角</v>
          </cell>
        </row>
        <row r="54">
          <cell r="B54" t="str">
            <v>FC-BZ010962</v>
          </cell>
          <cell r="C54" t="str">
            <v>小护角</v>
          </cell>
        </row>
        <row r="55">
          <cell r="B55" t="str">
            <v>FC-BZ010856</v>
          </cell>
          <cell r="C55" t="str">
            <v>L型苯板护角（15mm厚）120*1000*120</v>
          </cell>
        </row>
        <row r="56">
          <cell r="B56" t="str">
            <v>FC-BZ010110</v>
          </cell>
          <cell r="C56" t="str">
            <v>包装纸板1500mm*2400mm</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47"/>
  <sheetViews>
    <sheetView tabSelected="1" view="pageBreakPreview" zoomScaleSheetLayoutView="100" workbookViewId="0">
      <selection activeCell="E32" sqref="E32"/>
    </sheetView>
  </sheetViews>
  <sheetFormatPr defaultRowHeight="14.25"/>
  <cols>
    <col min="1" max="1" width="8" style="63" customWidth="1"/>
    <col min="2" max="2" width="10.125" style="84" customWidth="1"/>
    <col min="3" max="3" width="13.875" style="84" customWidth="1"/>
    <col min="4" max="4" width="11.875" style="63" customWidth="1"/>
    <col min="5" max="5" width="7.875" style="63" customWidth="1"/>
    <col min="6" max="6" width="7.75" style="63" customWidth="1"/>
    <col min="7" max="7" width="9" style="63" customWidth="1"/>
    <col min="8" max="8" width="9.125" style="63" customWidth="1"/>
    <col min="9" max="9" width="7.625" style="63" customWidth="1"/>
    <col min="10" max="10" width="6.625" style="63" customWidth="1"/>
    <col min="11" max="16384" width="9" style="63"/>
  </cols>
  <sheetData>
    <row r="1" spans="1:12" ht="27" customHeight="1">
      <c r="A1" s="207" t="s">
        <v>400</v>
      </c>
      <c r="B1" s="207"/>
      <c r="C1" s="207"/>
      <c r="D1" s="207"/>
      <c r="E1" s="207"/>
      <c r="F1" s="207"/>
      <c r="G1" s="207"/>
      <c r="H1" s="207"/>
      <c r="I1" s="207"/>
      <c r="J1" s="207"/>
    </row>
    <row r="2" spans="1:12" ht="21" customHeight="1">
      <c r="A2" s="85" t="s">
        <v>401</v>
      </c>
      <c r="B2" s="208" t="str">
        <f>柜体!D3</f>
        <v>胡志强</v>
      </c>
      <c r="C2" s="208"/>
      <c r="D2" s="92" t="s">
        <v>469</v>
      </c>
      <c r="E2" s="208" t="str">
        <f>柜体!D4</f>
        <v>S400369032</v>
      </c>
      <c r="F2" s="208"/>
      <c r="G2" s="208"/>
      <c r="H2" s="70" t="s">
        <v>402</v>
      </c>
      <c r="I2" s="209">
        <f>柜体!AD1</f>
        <v>0</v>
      </c>
      <c r="J2" s="209"/>
    </row>
    <row r="3" spans="1:12" ht="21" customHeight="1">
      <c r="A3" s="70" t="s">
        <v>403</v>
      </c>
      <c r="B3" s="208" t="str">
        <f>柜体!N3</f>
        <v>左岸都市II</v>
      </c>
      <c r="C3" s="208"/>
      <c r="D3" s="70" t="s">
        <v>404</v>
      </c>
      <c r="E3" s="208" t="str">
        <f>柜体!H8&amp;柜转!L4&amp;附页!H8</f>
        <v>深胡桃+</v>
      </c>
      <c r="F3" s="208"/>
      <c r="G3" s="208"/>
      <c r="H3" s="70" t="s">
        <v>405</v>
      </c>
      <c r="I3" s="209">
        <f>柜体!AD2</f>
        <v>0</v>
      </c>
      <c r="J3" s="209"/>
    </row>
    <row r="4" spans="1:12" ht="21" customHeight="1">
      <c r="A4" s="92" t="s">
        <v>459</v>
      </c>
      <c r="B4" s="208" t="str">
        <f>柜体!X4</f>
        <v>西安</v>
      </c>
      <c r="C4" s="208"/>
      <c r="D4" s="93" t="s">
        <v>460</v>
      </c>
      <c r="E4" s="210">
        <f>柜体!X5</f>
        <v>0</v>
      </c>
      <c r="F4" s="210"/>
      <c r="G4" s="210"/>
      <c r="H4" s="92" t="s">
        <v>406</v>
      </c>
      <c r="I4" s="209">
        <f>柜体!X3</f>
        <v>43085</v>
      </c>
      <c r="J4" s="209"/>
      <c r="L4" s="67" t="s">
        <v>473</v>
      </c>
    </row>
    <row r="5" spans="1:12" ht="21" customHeight="1">
      <c r="A5" s="70" t="s">
        <v>407</v>
      </c>
      <c r="B5" s="70" t="s">
        <v>408</v>
      </c>
      <c r="C5" s="70" t="s">
        <v>409</v>
      </c>
      <c r="D5" s="70" t="s">
        <v>410</v>
      </c>
      <c r="E5" s="70" t="s">
        <v>411</v>
      </c>
      <c r="F5" s="70" t="s">
        <v>412</v>
      </c>
      <c r="G5" s="70" t="s">
        <v>413</v>
      </c>
      <c r="H5" s="89" t="s">
        <v>463</v>
      </c>
      <c r="I5" s="208" t="s">
        <v>464</v>
      </c>
      <c r="J5" s="208"/>
    </row>
    <row r="6" spans="1:12" ht="21" customHeight="1">
      <c r="A6" s="70" t="s">
        <v>414</v>
      </c>
      <c r="B6" s="208"/>
      <c r="C6" s="208"/>
      <c r="D6" s="70" t="s">
        <v>415</v>
      </c>
      <c r="E6" s="208"/>
      <c r="F6" s="208"/>
      <c r="G6" s="208"/>
      <c r="H6" s="70" t="s">
        <v>416</v>
      </c>
      <c r="I6" s="208"/>
      <c r="J6" s="208"/>
    </row>
    <row r="7" spans="1:12" ht="21" customHeight="1">
      <c r="A7" s="70" t="s">
        <v>417</v>
      </c>
      <c r="B7" s="70" t="s">
        <v>418</v>
      </c>
      <c r="C7" s="70" t="s">
        <v>419</v>
      </c>
      <c r="D7" s="70" t="s">
        <v>420</v>
      </c>
      <c r="E7" s="70" t="s">
        <v>421</v>
      </c>
      <c r="F7" s="70" t="s">
        <v>402</v>
      </c>
      <c r="G7" s="70" t="s">
        <v>422</v>
      </c>
      <c r="H7" s="70" t="s">
        <v>423</v>
      </c>
      <c r="I7" s="70" t="s">
        <v>424</v>
      </c>
      <c r="J7" s="70" t="s">
        <v>425</v>
      </c>
    </row>
    <row r="8" spans="1:12" ht="21" customHeight="1">
      <c r="A8" s="70">
        <v>1</v>
      </c>
      <c r="B8" s="214" t="s">
        <v>426</v>
      </c>
      <c r="C8" s="71" t="s">
        <v>427</v>
      </c>
      <c r="D8" s="70"/>
      <c r="E8" s="70" t="s">
        <v>428</v>
      </c>
      <c r="F8" s="70"/>
      <c r="G8" s="70"/>
      <c r="H8" s="70"/>
      <c r="I8" s="70"/>
      <c r="J8" s="72"/>
    </row>
    <row r="9" spans="1:12" ht="21" customHeight="1">
      <c r="A9" s="70">
        <v>2</v>
      </c>
      <c r="B9" s="214"/>
      <c r="C9" s="71" t="s">
        <v>429</v>
      </c>
      <c r="D9" s="70"/>
      <c r="E9" s="70" t="s">
        <v>430</v>
      </c>
      <c r="F9" s="70"/>
      <c r="G9" s="70"/>
      <c r="H9" s="70"/>
      <c r="I9" s="70"/>
      <c r="J9" s="72"/>
    </row>
    <row r="10" spans="1:12" ht="21" customHeight="1">
      <c r="A10" s="70">
        <v>3</v>
      </c>
      <c r="B10" s="214"/>
      <c r="C10" s="73" t="s">
        <v>431</v>
      </c>
      <c r="D10" s="70"/>
      <c r="E10" s="70" t="s">
        <v>430</v>
      </c>
      <c r="F10" s="70"/>
      <c r="G10" s="70"/>
      <c r="H10" s="70"/>
      <c r="I10" s="70"/>
      <c r="J10" s="72"/>
    </row>
    <row r="11" spans="1:12" ht="21" customHeight="1">
      <c r="A11" s="70">
        <v>4</v>
      </c>
      <c r="B11" s="214" t="s">
        <v>432</v>
      </c>
      <c r="C11" s="71" t="s">
        <v>433</v>
      </c>
      <c r="D11" s="70">
        <f>柜体!C19</f>
        <v>14</v>
      </c>
      <c r="E11" s="70" t="s">
        <v>430</v>
      </c>
      <c r="F11" s="70"/>
      <c r="G11" s="70"/>
      <c r="H11" s="70"/>
      <c r="I11" s="70"/>
      <c r="J11" s="72"/>
    </row>
    <row r="12" spans="1:12" ht="21" customHeight="1">
      <c r="A12" s="70">
        <v>5</v>
      </c>
      <c r="B12" s="214"/>
      <c r="C12" s="71" t="s">
        <v>429</v>
      </c>
      <c r="D12" s="70">
        <f>柜体!K19</f>
        <v>14</v>
      </c>
      <c r="E12" s="70" t="s">
        <v>430</v>
      </c>
      <c r="F12" s="70"/>
      <c r="G12" s="70"/>
      <c r="H12" s="70"/>
      <c r="I12" s="70"/>
      <c r="J12" s="72"/>
    </row>
    <row r="13" spans="1:12" ht="21" customHeight="1">
      <c r="A13" s="70">
        <v>6</v>
      </c>
      <c r="B13" s="214"/>
      <c r="C13" s="73" t="s">
        <v>434</v>
      </c>
      <c r="D13" s="70">
        <f>柜体!Q19</f>
        <v>12</v>
      </c>
      <c r="E13" s="70" t="s">
        <v>430</v>
      </c>
      <c r="F13" s="70"/>
      <c r="G13" s="70"/>
      <c r="H13" s="70"/>
      <c r="I13" s="70"/>
      <c r="J13" s="72"/>
    </row>
    <row r="14" spans="1:12" ht="21" customHeight="1">
      <c r="A14" s="99">
        <v>7</v>
      </c>
      <c r="B14" s="100" t="s">
        <v>485</v>
      </c>
      <c r="C14" s="73" t="s">
        <v>486</v>
      </c>
      <c r="D14" s="99"/>
      <c r="E14" s="99" t="s">
        <v>487</v>
      </c>
      <c r="F14" s="99"/>
      <c r="G14" s="99"/>
      <c r="H14" s="99"/>
      <c r="I14" s="99"/>
      <c r="J14" s="72"/>
    </row>
    <row r="15" spans="1:12" ht="21" customHeight="1">
      <c r="A15" s="99">
        <v>8</v>
      </c>
      <c r="B15" s="214" t="s">
        <v>435</v>
      </c>
      <c r="C15" s="71" t="s">
        <v>436</v>
      </c>
      <c r="D15" s="70"/>
      <c r="E15" s="70" t="s">
        <v>430</v>
      </c>
      <c r="F15" s="70"/>
      <c r="G15" s="70"/>
      <c r="H15" s="70"/>
      <c r="I15" s="70"/>
      <c r="J15" s="72"/>
    </row>
    <row r="16" spans="1:12" ht="21" customHeight="1">
      <c r="A16" s="99">
        <v>9</v>
      </c>
      <c r="B16" s="214"/>
      <c r="C16" s="71" t="s">
        <v>437</v>
      </c>
      <c r="D16" s="70"/>
      <c r="E16" s="70" t="s">
        <v>430</v>
      </c>
      <c r="F16" s="70"/>
      <c r="G16" s="70"/>
      <c r="H16" s="70"/>
      <c r="I16" s="70"/>
      <c r="J16" s="72"/>
    </row>
    <row r="17" spans="1:10" ht="21" customHeight="1">
      <c r="A17" s="99">
        <v>10</v>
      </c>
      <c r="B17" s="214" t="s">
        <v>438</v>
      </c>
      <c r="C17" s="71" t="s">
        <v>439</v>
      </c>
      <c r="D17" s="70"/>
      <c r="E17" s="70" t="s">
        <v>430</v>
      </c>
      <c r="F17" s="70"/>
      <c r="G17" s="70"/>
      <c r="H17" s="70"/>
      <c r="I17" s="70"/>
      <c r="J17" s="72"/>
    </row>
    <row r="18" spans="1:10" ht="21" customHeight="1">
      <c r="A18" s="99">
        <v>11</v>
      </c>
      <c r="B18" s="214"/>
      <c r="C18" s="71" t="s">
        <v>440</v>
      </c>
      <c r="D18" s="70"/>
      <c r="E18" s="70" t="s">
        <v>430</v>
      </c>
      <c r="F18" s="70"/>
      <c r="G18" s="70"/>
      <c r="H18" s="70"/>
      <c r="I18" s="70"/>
      <c r="J18" s="72"/>
    </row>
    <row r="19" spans="1:10" ht="21" customHeight="1">
      <c r="A19" s="99">
        <v>12</v>
      </c>
      <c r="B19" s="214"/>
      <c r="C19" s="71" t="s">
        <v>441</v>
      </c>
      <c r="D19" s="70"/>
      <c r="E19" s="70" t="s">
        <v>430</v>
      </c>
      <c r="F19" s="70"/>
      <c r="G19" s="70"/>
      <c r="H19" s="70"/>
      <c r="I19" s="70"/>
      <c r="J19" s="72"/>
    </row>
    <row r="20" spans="1:10" ht="21" customHeight="1">
      <c r="A20" s="99">
        <v>13</v>
      </c>
      <c r="B20" s="214"/>
      <c r="C20" s="71" t="s">
        <v>442</v>
      </c>
      <c r="D20" s="70"/>
      <c r="E20" s="70" t="s">
        <v>430</v>
      </c>
      <c r="F20" s="70"/>
      <c r="G20" s="70"/>
      <c r="H20" s="70"/>
      <c r="I20" s="70"/>
      <c r="J20" s="72"/>
    </row>
    <row r="21" spans="1:10" ht="21" customHeight="1">
      <c r="A21" s="99">
        <v>14</v>
      </c>
      <c r="B21" s="214" t="s">
        <v>443</v>
      </c>
      <c r="C21" s="71" t="s">
        <v>444</v>
      </c>
      <c r="D21" s="70"/>
      <c r="E21" s="70" t="s">
        <v>445</v>
      </c>
      <c r="F21" s="70"/>
      <c r="G21" s="70"/>
      <c r="H21" s="70"/>
      <c r="I21" s="70"/>
      <c r="J21" s="72"/>
    </row>
    <row r="22" spans="1:10" ht="21" customHeight="1">
      <c r="A22" s="99">
        <v>15</v>
      </c>
      <c r="B22" s="214"/>
      <c r="C22" s="71" t="s">
        <v>446</v>
      </c>
      <c r="D22" s="70">
        <f>柜体!W19</f>
        <v>4.558853</v>
      </c>
      <c r="E22" s="70" t="s">
        <v>447</v>
      </c>
      <c r="F22" s="70"/>
      <c r="G22" s="70"/>
      <c r="H22" s="70"/>
      <c r="I22" s="70"/>
      <c r="J22" s="72"/>
    </row>
    <row r="23" spans="1:10" ht="21" customHeight="1">
      <c r="A23" s="99">
        <v>16</v>
      </c>
      <c r="B23" s="214"/>
      <c r="C23" s="74" t="s">
        <v>448</v>
      </c>
      <c r="D23" s="70">
        <v>1</v>
      </c>
      <c r="E23" s="70" t="s">
        <v>449</v>
      </c>
      <c r="F23" s="70"/>
      <c r="G23" s="70"/>
      <c r="H23" s="70"/>
      <c r="I23" s="70"/>
      <c r="J23" s="72"/>
    </row>
    <row r="24" spans="1:10" ht="21" customHeight="1">
      <c r="A24" s="99">
        <v>17</v>
      </c>
      <c r="B24" s="213" t="s">
        <v>450</v>
      </c>
      <c r="C24" s="75" t="s">
        <v>451</v>
      </c>
      <c r="D24" s="70"/>
      <c r="E24" s="70" t="s">
        <v>447</v>
      </c>
      <c r="F24" s="70"/>
      <c r="G24" s="70"/>
      <c r="H24" s="70"/>
      <c r="I24" s="70"/>
      <c r="J24" s="72"/>
    </row>
    <row r="25" spans="1:10" ht="21" customHeight="1">
      <c r="A25" s="99">
        <v>18</v>
      </c>
      <c r="B25" s="213"/>
      <c r="C25" s="75" t="s">
        <v>452</v>
      </c>
      <c r="D25" s="70"/>
      <c r="E25" s="70" t="s">
        <v>447</v>
      </c>
      <c r="F25" s="70"/>
      <c r="G25" s="70"/>
      <c r="H25" s="70"/>
      <c r="I25" s="70"/>
      <c r="J25" s="72"/>
    </row>
    <row r="26" spans="1:10" ht="25.5" customHeight="1">
      <c r="A26" s="99">
        <v>19</v>
      </c>
      <c r="B26" s="211" t="s">
        <v>465</v>
      </c>
      <c r="C26" s="88" t="s">
        <v>466</v>
      </c>
      <c r="D26" s="91"/>
      <c r="E26" s="91" t="s">
        <v>467</v>
      </c>
      <c r="F26" s="91"/>
      <c r="G26" s="91"/>
      <c r="H26" s="91"/>
      <c r="I26" s="91"/>
      <c r="J26" s="87"/>
    </row>
    <row r="27" spans="1:10" ht="19.5" customHeight="1">
      <c r="A27" s="99">
        <v>20</v>
      </c>
      <c r="B27" s="212"/>
      <c r="C27" s="88" t="s">
        <v>468</v>
      </c>
      <c r="D27" s="91"/>
      <c r="E27" s="91" t="s">
        <v>467</v>
      </c>
      <c r="F27" s="91"/>
      <c r="G27" s="91"/>
      <c r="H27" s="91"/>
      <c r="I27" s="91"/>
      <c r="J27" s="87"/>
    </row>
    <row r="28" spans="1:10" ht="23.25" customHeight="1">
      <c r="A28" s="99">
        <v>21</v>
      </c>
      <c r="B28" s="73" t="s">
        <v>453</v>
      </c>
      <c r="C28" s="75" t="s">
        <v>454</v>
      </c>
      <c r="D28" s="70">
        <f>柜体!C19</f>
        <v>14</v>
      </c>
      <c r="E28" s="70" t="s">
        <v>430</v>
      </c>
      <c r="F28" s="70"/>
      <c r="G28" s="70"/>
      <c r="H28" s="70"/>
      <c r="I28" s="70"/>
      <c r="J28" s="72"/>
    </row>
    <row r="29" spans="1:10">
      <c r="A29" s="76"/>
      <c r="B29" s="76"/>
      <c r="C29" s="77"/>
      <c r="D29" s="76"/>
      <c r="E29" s="76"/>
      <c r="F29" s="76"/>
      <c r="G29" s="76"/>
      <c r="H29" s="76"/>
      <c r="I29" s="76"/>
      <c r="J29" s="78"/>
    </row>
    <row r="30" spans="1:10">
      <c r="A30" s="76"/>
      <c r="B30" s="76"/>
      <c r="C30" s="79"/>
      <c r="D30" s="76"/>
      <c r="E30" s="76"/>
      <c r="F30" s="76"/>
      <c r="G30" s="76"/>
      <c r="H30" s="76"/>
      <c r="I30" s="76"/>
      <c r="J30" s="78"/>
    </row>
    <row r="31" spans="1:10">
      <c r="A31" s="76"/>
      <c r="B31" s="76"/>
      <c r="C31" s="80"/>
      <c r="D31" s="76"/>
      <c r="E31" s="76"/>
      <c r="F31" s="76"/>
      <c r="G31" s="76"/>
      <c r="H31" s="76"/>
      <c r="I31" s="76"/>
      <c r="J31" s="78"/>
    </row>
    <row r="32" spans="1:10">
      <c r="A32" s="76"/>
      <c r="B32" s="76"/>
      <c r="C32" s="80"/>
      <c r="D32" s="76"/>
      <c r="E32" s="76"/>
      <c r="F32" s="76"/>
      <c r="G32" s="76"/>
      <c r="H32" s="76"/>
      <c r="I32" s="76"/>
      <c r="J32" s="78"/>
    </row>
    <row r="33" spans="1:10">
      <c r="A33" s="76"/>
      <c r="B33" s="76"/>
      <c r="C33" s="76"/>
      <c r="D33" s="76"/>
      <c r="E33" s="76"/>
      <c r="F33" s="76"/>
      <c r="G33" s="76"/>
      <c r="H33" s="76"/>
      <c r="I33" s="76"/>
      <c r="J33" s="78"/>
    </row>
    <row r="34" spans="1:10">
      <c r="A34" s="76"/>
      <c r="B34" s="76"/>
      <c r="C34" s="76"/>
      <c r="D34" s="76"/>
      <c r="E34" s="76"/>
      <c r="F34" s="76"/>
      <c r="G34" s="76"/>
      <c r="H34" s="76"/>
      <c r="I34" s="76"/>
      <c r="J34" s="78"/>
    </row>
    <row r="35" spans="1:10">
      <c r="A35" s="76"/>
      <c r="B35" s="76"/>
      <c r="C35" s="76"/>
      <c r="D35" s="76"/>
      <c r="E35" s="76"/>
      <c r="F35" s="76"/>
      <c r="G35" s="76"/>
      <c r="H35" s="76"/>
      <c r="I35" s="76"/>
      <c r="J35" s="78"/>
    </row>
    <row r="36" spans="1:10">
      <c r="A36" s="76"/>
      <c r="B36" s="76"/>
      <c r="C36" s="76"/>
      <c r="D36" s="76"/>
      <c r="E36" s="76"/>
      <c r="F36" s="76"/>
      <c r="G36" s="76"/>
      <c r="H36" s="76"/>
      <c r="I36" s="76"/>
      <c r="J36" s="78"/>
    </row>
    <row r="37" spans="1:10" ht="18.75" customHeight="1">
      <c r="A37" s="76"/>
      <c r="B37" s="76"/>
      <c r="C37" s="77"/>
      <c r="D37" s="76"/>
      <c r="E37" s="76"/>
      <c r="F37" s="76"/>
      <c r="G37" s="76"/>
      <c r="H37" s="76"/>
      <c r="I37" s="76"/>
      <c r="J37" s="78"/>
    </row>
    <row r="38" spans="1:10">
      <c r="A38" s="76"/>
      <c r="B38" s="76"/>
      <c r="C38" s="77"/>
      <c r="D38" s="76"/>
      <c r="E38" s="76"/>
      <c r="F38" s="76"/>
      <c r="G38" s="76"/>
      <c r="H38" s="76"/>
      <c r="I38" s="76"/>
      <c r="J38" s="78"/>
    </row>
    <row r="39" spans="1:10">
      <c r="A39" s="76"/>
      <c r="B39" s="76"/>
      <c r="C39" s="81"/>
      <c r="D39" s="76"/>
      <c r="E39" s="76"/>
      <c r="F39" s="76"/>
      <c r="G39" s="76"/>
      <c r="H39" s="76"/>
      <c r="I39" s="76"/>
      <c r="J39" s="78"/>
    </row>
    <row r="40" spans="1:10">
      <c r="A40" s="76"/>
      <c r="B40" s="76"/>
      <c r="C40" s="76"/>
      <c r="D40" s="76"/>
      <c r="E40" s="76"/>
      <c r="F40" s="76"/>
      <c r="G40" s="76"/>
      <c r="H40" s="76"/>
      <c r="I40" s="76"/>
      <c r="J40" s="78"/>
    </row>
    <row r="41" spans="1:10">
      <c r="A41" s="76"/>
      <c r="B41" s="76"/>
      <c r="C41" s="76"/>
      <c r="D41" s="76"/>
      <c r="E41" s="76"/>
      <c r="F41" s="76"/>
      <c r="G41" s="76"/>
      <c r="H41" s="76"/>
      <c r="I41" s="76"/>
      <c r="J41" s="78"/>
    </row>
    <row r="42" spans="1:10">
      <c r="A42" s="76"/>
      <c r="B42" s="76"/>
      <c r="C42" s="82"/>
      <c r="D42" s="76"/>
      <c r="E42" s="76"/>
      <c r="F42" s="76"/>
      <c r="G42" s="76"/>
      <c r="H42" s="76"/>
      <c r="I42" s="76"/>
      <c r="J42" s="78"/>
    </row>
    <row r="43" spans="1:10">
      <c r="A43" s="76"/>
      <c r="B43" s="76"/>
      <c r="C43" s="82"/>
      <c r="D43" s="76"/>
      <c r="E43" s="76"/>
      <c r="F43" s="76"/>
      <c r="G43" s="76"/>
      <c r="H43" s="76"/>
      <c r="I43" s="76"/>
      <c r="J43" s="78"/>
    </row>
    <row r="44" spans="1:10">
      <c r="A44" s="76"/>
      <c r="B44" s="76"/>
      <c r="C44" s="76"/>
      <c r="D44" s="76"/>
      <c r="E44" s="76"/>
      <c r="F44" s="76"/>
      <c r="G44" s="76"/>
      <c r="H44" s="76"/>
      <c r="I44" s="76"/>
      <c r="J44" s="78"/>
    </row>
    <row r="45" spans="1:10">
      <c r="A45" s="76"/>
      <c r="B45" s="76"/>
      <c r="C45" s="76"/>
      <c r="D45" s="76"/>
      <c r="E45" s="76"/>
      <c r="F45" s="76"/>
      <c r="G45" s="76"/>
      <c r="H45" s="76"/>
      <c r="I45" s="76"/>
      <c r="J45" s="78"/>
    </row>
    <row r="46" spans="1:10">
      <c r="A46" s="76"/>
      <c r="B46" s="76"/>
      <c r="C46" s="76"/>
      <c r="D46" s="76"/>
      <c r="E46" s="76"/>
      <c r="F46" s="76"/>
      <c r="G46" s="76"/>
      <c r="H46" s="76"/>
      <c r="I46" s="76"/>
      <c r="J46" s="78"/>
    </row>
    <row r="47" spans="1:10">
      <c r="A47" s="1"/>
      <c r="B47" s="83"/>
      <c r="C47" s="83"/>
      <c r="D47" s="1"/>
      <c r="E47" s="1"/>
      <c r="F47" s="1"/>
      <c r="G47" s="1"/>
      <c r="H47" s="1"/>
      <c r="I47" s="1"/>
      <c r="J47" s="1"/>
    </row>
  </sheetData>
  <mergeCells count="21">
    <mergeCell ref="B26:B27"/>
    <mergeCell ref="B24:B25"/>
    <mergeCell ref="B8:B10"/>
    <mergeCell ref="B11:B13"/>
    <mergeCell ref="B15:B16"/>
    <mergeCell ref="B17:B20"/>
    <mergeCell ref="B21:B23"/>
    <mergeCell ref="E4:G4"/>
    <mergeCell ref="I4:J4"/>
    <mergeCell ref="B6:C6"/>
    <mergeCell ref="E6:G6"/>
    <mergeCell ref="I6:J6"/>
    <mergeCell ref="B4:C4"/>
    <mergeCell ref="I5:J5"/>
    <mergeCell ref="A1:J1"/>
    <mergeCell ref="B2:C2"/>
    <mergeCell ref="E2:G2"/>
    <mergeCell ref="I2:J2"/>
    <mergeCell ref="E3:G3"/>
    <mergeCell ref="I3:J3"/>
    <mergeCell ref="B3:C3"/>
  </mergeCells>
  <phoneticPr fontId="17" type="noConversion"/>
  <conditionalFormatting sqref="C18:C19">
    <cfRule type="duplicateValues" dxfId="19" priority="14" stopIfTrue="1"/>
  </conditionalFormatting>
  <conditionalFormatting sqref="C21">
    <cfRule type="duplicateValues" dxfId="18" priority="13" stopIfTrue="1"/>
  </conditionalFormatting>
  <conditionalFormatting sqref="C20 C22">
    <cfRule type="duplicateValues" dxfId="17" priority="12" stopIfTrue="1"/>
  </conditionalFormatting>
  <conditionalFormatting sqref="C20">
    <cfRule type="duplicateValues" dxfId="16" priority="11"/>
  </conditionalFormatting>
  <conditionalFormatting sqref="C13:C17">
    <cfRule type="duplicateValues" dxfId="15" priority="10" stopIfTrue="1"/>
  </conditionalFormatting>
  <conditionalFormatting sqref="C10">
    <cfRule type="duplicateValues" dxfId="14" priority="9" stopIfTrue="1"/>
  </conditionalFormatting>
  <conditionalFormatting sqref="C11">
    <cfRule type="duplicateValues" dxfId="13" priority="8" stopIfTrue="1"/>
  </conditionalFormatting>
  <conditionalFormatting sqref="C12">
    <cfRule type="duplicateValues" dxfId="12" priority="7" stopIfTrue="1"/>
  </conditionalFormatting>
  <conditionalFormatting sqref="C17">
    <cfRule type="duplicateValues" dxfId="11" priority="6" stopIfTrue="1"/>
  </conditionalFormatting>
  <conditionalFormatting sqref="C23">
    <cfRule type="duplicateValues" dxfId="10" priority="5"/>
  </conditionalFormatting>
  <conditionalFormatting sqref="C39">
    <cfRule type="duplicateValues" dxfId="9" priority="4" stopIfTrue="1"/>
  </conditionalFormatting>
  <conditionalFormatting sqref="C13:C14">
    <cfRule type="duplicateValues" dxfId="8" priority="3" stopIfTrue="1"/>
  </conditionalFormatting>
  <conditionalFormatting sqref="C14">
    <cfRule type="duplicateValues" dxfId="7" priority="2" stopIfTrue="1"/>
  </conditionalFormatting>
  <conditionalFormatting sqref="C14">
    <cfRule type="duplicateValues" dxfId="6" priority="1" stopIfTrue="1"/>
  </conditionalFormatting>
  <pageMargins left="0.59055118110236227" right="0.59055118110236227" top="0.43307086614173229" bottom="0.23622047244094491" header="0.23622047244094491" footer="0.23622047244094491"/>
  <pageSetup paperSize="9" scale="92"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9"/>
  <dimension ref="A1:CC532"/>
  <sheetViews>
    <sheetView tabSelected="1" view="pageBreakPreview" topLeftCell="A7" zoomScaleSheetLayoutView="100" zoomScalePageLayoutView="70" workbookViewId="0">
      <selection activeCell="E32" sqref="E32"/>
    </sheetView>
  </sheetViews>
  <sheetFormatPr defaultColWidth="3.125" defaultRowHeight="18" customHeight="1"/>
  <cols>
    <col min="1" max="2" width="2.375" style="10" customWidth="1"/>
    <col min="3" max="5" width="3" style="10" customWidth="1"/>
    <col min="6" max="10" width="2.625" style="10" customWidth="1"/>
    <col min="11" max="11" width="2.375" style="10" customWidth="1"/>
    <col min="12" max="12" width="3.75" style="10" customWidth="1"/>
    <col min="13" max="13" width="2.625" style="10" customWidth="1"/>
    <col min="14" max="14" width="4.625" style="10" customWidth="1"/>
    <col min="15" max="15" width="3" style="10" customWidth="1"/>
    <col min="16" max="16" width="4.25" style="10" customWidth="1"/>
    <col min="17" max="17" width="2.25" style="10" customWidth="1"/>
    <col min="18" max="18" width="2.375" style="10" customWidth="1"/>
    <col min="19" max="21" width="4.75" style="10" customWidth="1"/>
    <col min="22" max="22" width="7" style="10" customWidth="1"/>
    <col min="23" max="23" width="8.25" style="10" customWidth="1"/>
    <col min="24" max="28" width="2.875" style="10" customWidth="1"/>
    <col min="29" max="29" width="9.25" style="10" customWidth="1"/>
    <col min="30" max="30" width="4.75" style="10" customWidth="1"/>
    <col min="31" max="31" width="4.625" style="10" customWidth="1"/>
    <col min="32" max="33" width="9.75" style="22" customWidth="1"/>
    <col min="34" max="35" width="8.875" style="25" customWidth="1"/>
    <col min="36" max="36" width="8.5" style="25" customWidth="1"/>
    <col min="37" max="37" width="11.875" style="25" customWidth="1"/>
    <col min="38" max="38" width="12" style="25" customWidth="1"/>
    <col min="39" max="40" width="11.875" style="25" customWidth="1"/>
    <col min="41" max="41" width="11.5" style="25" customWidth="1"/>
    <col min="42" max="42" width="11.375" style="25" customWidth="1"/>
    <col min="43" max="43" width="7.875" style="25" customWidth="1"/>
    <col min="44" max="44" width="8.875" style="25" customWidth="1"/>
    <col min="45" max="45" width="7.625" style="25" customWidth="1"/>
    <col min="46" max="46" width="12.875" style="25" customWidth="1"/>
    <col min="47" max="47" width="11.5" style="25" customWidth="1"/>
    <col min="48" max="48" width="10" style="25" customWidth="1"/>
    <col min="49" max="49" width="12.75" style="10" customWidth="1"/>
    <col min="50" max="50" width="11.375" style="10" customWidth="1"/>
    <col min="51" max="51" width="13.125" style="10" customWidth="1"/>
    <col min="52" max="55" width="8.5" style="10" customWidth="1"/>
    <col min="56" max="61" width="6.875" style="10" customWidth="1"/>
    <col min="62" max="66" width="3.125" style="10"/>
    <col min="67" max="67" width="4.625" style="10" customWidth="1"/>
    <col min="68" max="243" width="3.125" style="10"/>
    <col min="244" max="245" width="2.625" style="10" customWidth="1"/>
    <col min="246" max="248" width="3.25" style="10" customWidth="1"/>
    <col min="249" max="250" width="3" style="10" customWidth="1"/>
    <col min="251" max="253" width="3.25" style="10" customWidth="1"/>
    <col min="254" max="255" width="2.375" style="10" customWidth="1"/>
    <col min="256" max="261" width="3" style="10" customWidth="1"/>
    <col min="262" max="264" width="3.875" style="10" customWidth="1"/>
    <col min="265" max="266" width="9.875" style="10" customWidth="1"/>
    <col min="267" max="271" width="2.5" style="10" customWidth="1"/>
    <col min="272" max="274" width="4.625" style="10" customWidth="1"/>
    <col min="275" max="275" width="6.5" style="10" bestFit="1" customWidth="1"/>
    <col min="276" max="279" width="8.5" style="10" bestFit="1" customWidth="1"/>
    <col min="280" max="283" width="12.625" style="10" bestFit="1" customWidth="1"/>
    <col min="284" max="285" width="12.5" style="10" bestFit="1" customWidth="1"/>
    <col min="286" max="287" width="12.625" style="10" bestFit="1" customWidth="1"/>
    <col min="288" max="288" width="12.5" style="10" bestFit="1" customWidth="1"/>
    <col min="289" max="294" width="12" style="10" customWidth="1"/>
    <col min="295" max="297" width="6.625" style="10" customWidth="1"/>
    <col min="298" max="302" width="7.625" style="10" customWidth="1"/>
    <col min="303" max="304" width="12.875" style="10" bestFit="1" customWidth="1"/>
    <col min="305" max="322" width="3.125" style="10"/>
    <col min="323" max="323" width="4.625" style="10" customWidth="1"/>
    <col min="324" max="499" width="3.125" style="10"/>
    <col min="500" max="501" width="2.625" style="10" customWidth="1"/>
    <col min="502" max="504" width="3.25" style="10" customWidth="1"/>
    <col min="505" max="506" width="3" style="10" customWidth="1"/>
    <col min="507" max="509" width="3.25" style="10" customWidth="1"/>
    <col min="510" max="511" width="2.375" style="10" customWidth="1"/>
    <col min="512" max="517" width="3" style="10" customWidth="1"/>
    <col min="518" max="520" width="3.875" style="10" customWidth="1"/>
    <col min="521" max="522" width="9.875" style="10" customWidth="1"/>
    <col min="523" max="527" width="2.5" style="10" customWidth="1"/>
    <col min="528" max="530" width="4.625" style="10" customWidth="1"/>
    <col min="531" max="531" width="6.5" style="10" bestFit="1" customWidth="1"/>
    <col min="532" max="535" width="8.5" style="10" bestFit="1" customWidth="1"/>
    <col min="536" max="539" width="12.625" style="10" bestFit="1" customWidth="1"/>
    <col min="540" max="541" width="12.5" style="10" bestFit="1" customWidth="1"/>
    <col min="542" max="543" width="12.625" style="10" bestFit="1" customWidth="1"/>
    <col min="544" max="544" width="12.5" style="10" bestFit="1" customWidth="1"/>
    <col min="545" max="550" width="12" style="10" customWidth="1"/>
    <col min="551" max="553" width="6.625" style="10" customWidth="1"/>
    <col min="554" max="558" width="7.625" style="10" customWidth="1"/>
    <col min="559" max="560" width="12.875" style="10" bestFit="1" customWidth="1"/>
    <col min="561" max="578" width="3.125" style="10"/>
    <col min="579" max="579" width="4.625" style="10" customWidth="1"/>
    <col min="580" max="755" width="3.125" style="10"/>
    <col min="756" max="757" width="2.625" style="10" customWidth="1"/>
    <col min="758" max="760" width="3.25" style="10" customWidth="1"/>
    <col min="761" max="762" width="3" style="10" customWidth="1"/>
    <col min="763" max="765" width="3.25" style="10" customWidth="1"/>
    <col min="766" max="767" width="2.375" style="10" customWidth="1"/>
    <col min="768" max="773" width="3" style="10" customWidth="1"/>
    <col min="774" max="776" width="3.875" style="10" customWidth="1"/>
    <col min="777" max="778" width="9.875" style="10" customWidth="1"/>
    <col min="779" max="783" width="2.5" style="10" customWidth="1"/>
    <col min="784" max="786" width="4.625" style="10" customWidth="1"/>
    <col min="787" max="787" width="6.5" style="10" bestFit="1" customWidth="1"/>
    <col min="788" max="791" width="8.5" style="10" bestFit="1" customWidth="1"/>
    <col min="792" max="795" width="12.625" style="10" bestFit="1" customWidth="1"/>
    <col min="796" max="797" width="12.5" style="10" bestFit="1" customWidth="1"/>
    <col min="798" max="799" width="12.625" style="10" bestFit="1" customWidth="1"/>
    <col min="800" max="800" width="12.5" style="10" bestFit="1" customWidth="1"/>
    <col min="801" max="806" width="12" style="10" customWidth="1"/>
    <col min="807" max="809" width="6.625" style="10" customWidth="1"/>
    <col min="810" max="814" width="7.625" style="10" customWidth="1"/>
    <col min="815" max="816" width="12.875" style="10" bestFit="1" customWidth="1"/>
    <col min="817" max="834" width="3.125" style="10"/>
    <col min="835" max="835" width="4.625" style="10" customWidth="1"/>
    <col min="836" max="1011" width="3.125" style="10"/>
    <col min="1012" max="1013" width="2.625" style="10" customWidth="1"/>
    <col min="1014" max="1016" width="3.25" style="10" customWidth="1"/>
    <col min="1017" max="1018" width="3" style="10" customWidth="1"/>
    <col min="1019" max="1021" width="3.25" style="10" customWidth="1"/>
    <col min="1022" max="1023" width="2.375" style="10" customWidth="1"/>
    <col min="1024" max="1029" width="3" style="10" customWidth="1"/>
    <col min="1030" max="1032" width="3.875" style="10" customWidth="1"/>
    <col min="1033" max="1034" width="9.875" style="10" customWidth="1"/>
    <col min="1035" max="1039" width="2.5" style="10" customWidth="1"/>
    <col min="1040" max="1042" width="4.625" style="10" customWidth="1"/>
    <col min="1043" max="1043" width="6.5" style="10" bestFit="1" customWidth="1"/>
    <col min="1044" max="1047" width="8.5" style="10" bestFit="1" customWidth="1"/>
    <col min="1048" max="1051" width="12.625" style="10" bestFit="1" customWidth="1"/>
    <col min="1052" max="1053" width="12.5" style="10" bestFit="1" customWidth="1"/>
    <col min="1054" max="1055" width="12.625" style="10" bestFit="1" customWidth="1"/>
    <col min="1056" max="1056" width="12.5" style="10" bestFit="1" customWidth="1"/>
    <col min="1057" max="1062" width="12" style="10" customWidth="1"/>
    <col min="1063" max="1065" width="6.625" style="10" customWidth="1"/>
    <col min="1066" max="1070" width="7.625" style="10" customWidth="1"/>
    <col min="1071" max="1072" width="12.875" style="10" bestFit="1" customWidth="1"/>
    <col min="1073" max="1090" width="3.125" style="10"/>
    <col min="1091" max="1091" width="4.625" style="10" customWidth="1"/>
    <col min="1092" max="1267" width="3.125" style="10"/>
    <col min="1268" max="1269" width="2.625" style="10" customWidth="1"/>
    <col min="1270" max="1272" width="3.25" style="10" customWidth="1"/>
    <col min="1273" max="1274" width="3" style="10" customWidth="1"/>
    <col min="1275" max="1277" width="3.25" style="10" customWidth="1"/>
    <col min="1278" max="1279" width="2.375" style="10" customWidth="1"/>
    <col min="1280" max="1285" width="3" style="10" customWidth="1"/>
    <col min="1286" max="1288" width="3.875" style="10" customWidth="1"/>
    <col min="1289" max="1290" width="9.875" style="10" customWidth="1"/>
    <col min="1291" max="1295" width="2.5" style="10" customWidth="1"/>
    <col min="1296" max="1298" width="4.625" style="10" customWidth="1"/>
    <col min="1299" max="1299" width="6.5" style="10" bestFit="1" customWidth="1"/>
    <col min="1300" max="1303" width="8.5" style="10" bestFit="1" customWidth="1"/>
    <col min="1304" max="1307" width="12.625" style="10" bestFit="1" customWidth="1"/>
    <col min="1308" max="1309" width="12.5" style="10" bestFit="1" customWidth="1"/>
    <col min="1310" max="1311" width="12.625" style="10" bestFit="1" customWidth="1"/>
    <col min="1312" max="1312" width="12.5" style="10" bestFit="1" customWidth="1"/>
    <col min="1313" max="1318" width="12" style="10" customWidth="1"/>
    <col min="1319" max="1321" width="6.625" style="10" customWidth="1"/>
    <col min="1322" max="1326" width="7.625" style="10" customWidth="1"/>
    <col min="1327" max="1328" width="12.875" style="10" bestFit="1" customWidth="1"/>
    <col min="1329" max="1346" width="3.125" style="10"/>
    <col min="1347" max="1347" width="4.625" style="10" customWidth="1"/>
    <col min="1348" max="1523" width="3.125" style="10"/>
    <col min="1524" max="1525" width="2.625" style="10" customWidth="1"/>
    <col min="1526" max="1528" width="3.25" style="10" customWidth="1"/>
    <col min="1529" max="1530" width="3" style="10" customWidth="1"/>
    <col min="1531" max="1533" width="3.25" style="10" customWidth="1"/>
    <col min="1534" max="1535" width="2.375" style="10" customWidth="1"/>
    <col min="1536" max="1541" width="3" style="10" customWidth="1"/>
    <col min="1542" max="1544" width="3.875" style="10" customWidth="1"/>
    <col min="1545" max="1546" width="9.875" style="10" customWidth="1"/>
    <col min="1547" max="1551" width="2.5" style="10" customWidth="1"/>
    <col min="1552" max="1554" width="4.625" style="10" customWidth="1"/>
    <col min="1555" max="1555" width="6.5" style="10" bestFit="1" customWidth="1"/>
    <col min="1556" max="1559" width="8.5" style="10" bestFit="1" customWidth="1"/>
    <col min="1560" max="1563" width="12.625" style="10" bestFit="1" customWidth="1"/>
    <col min="1564" max="1565" width="12.5" style="10" bestFit="1" customWidth="1"/>
    <col min="1566" max="1567" width="12.625" style="10" bestFit="1" customWidth="1"/>
    <col min="1568" max="1568" width="12.5" style="10" bestFit="1" customWidth="1"/>
    <col min="1569" max="1574" width="12" style="10" customWidth="1"/>
    <col min="1575" max="1577" width="6.625" style="10" customWidth="1"/>
    <col min="1578" max="1582" width="7.625" style="10" customWidth="1"/>
    <col min="1583" max="1584" width="12.875" style="10" bestFit="1" customWidth="1"/>
    <col min="1585" max="1602" width="3.125" style="10"/>
    <col min="1603" max="1603" width="4.625" style="10" customWidth="1"/>
    <col min="1604" max="1779" width="3.125" style="10"/>
    <col min="1780" max="1781" width="2.625" style="10" customWidth="1"/>
    <col min="1782" max="1784" width="3.25" style="10" customWidth="1"/>
    <col min="1785" max="1786" width="3" style="10" customWidth="1"/>
    <col min="1787" max="1789" width="3.25" style="10" customWidth="1"/>
    <col min="1790" max="1791" width="2.375" style="10" customWidth="1"/>
    <col min="1792" max="1797" width="3" style="10" customWidth="1"/>
    <col min="1798" max="1800" width="3.875" style="10" customWidth="1"/>
    <col min="1801" max="1802" width="9.875" style="10" customWidth="1"/>
    <col min="1803" max="1807" width="2.5" style="10" customWidth="1"/>
    <col min="1808" max="1810" width="4.625" style="10" customWidth="1"/>
    <col min="1811" max="1811" width="6.5" style="10" bestFit="1" customWidth="1"/>
    <col min="1812" max="1815" width="8.5" style="10" bestFit="1" customWidth="1"/>
    <col min="1816" max="1819" width="12.625" style="10" bestFit="1" customWidth="1"/>
    <col min="1820" max="1821" width="12.5" style="10" bestFit="1" customWidth="1"/>
    <col min="1822" max="1823" width="12.625" style="10" bestFit="1" customWidth="1"/>
    <col min="1824" max="1824" width="12.5" style="10" bestFit="1" customWidth="1"/>
    <col min="1825" max="1830" width="12" style="10" customWidth="1"/>
    <col min="1831" max="1833" width="6.625" style="10" customWidth="1"/>
    <col min="1834" max="1838" width="7.625" style="10" customWidth="1"/>
    <col min="1839" max="1840" width="12.875" style="10" bestFit="1" customWidth="1"/>
    <col min="1841" max="1858" width="3.125" style="10"/>
    <col min="1859" max="1859" width="4.625" style="10" customWidth="1"/>
    <col min="1860" max="2035" width="3.125" style="10"/>
    <col min="2036" max="2037" width="2.625" style="10" customWidth="1"/>
    <col min="2038" max="2040" width="3.25" style="10" customWidth="1"/>
    <col min="2041" max="2042" width="3" style="10" customWidth="1"/>
    <col min="2043" max="2045" width="3.25" style="10" customWidth="1"/>
    <col min="2046" max="2047" width="2.375" style="10" customWidth="1"/>
    <col min="2048" max="2053" width="3" style="10" customWidth="1"/>
    <col min="2054" max="2056" width="3.875" style="10" customWidth="1"/>
    <col min="2057" max="2058" width="9.875" style="10" customWidth="1"/>
    <col min="2059" max="2063" width="2.5" style="10" customWidth="1"/>
    <col min="2064" max="2066" width="4.625" style="10" customWidth="1"/>
    <col min="2067" max="2067" width="6.5" style="10" bestFit="1" customWidth="1"/>
    <col min="2068" max="2071" width="8.5" style="10" bestFit="1" customWidth="1"/>
    <col min="2072" max="2075" width="12.625" style="10" bestFit="1" customWidth="1"/>
    <col min="2076" max="2077" width="12.5" style="10" bestFit="1" customWidth="1"/>
    <col min="2078" max="2079" width="12.625" style="10" bestFit="1" customWidth="1"/>
    <col min="2080" max="2080" width="12.5" style="10" bestFit="1" customWidth="1"/>
    <col min="2081" max="2086" width="12" style="10" customWidth="1"/>
    <col min="2087" max="2089" width="6.625" style="10" customWidth="1"/>
    <col min="2090" max="2094" width="7.625" style="10" customWidth="1"/>
    <col min="2095" max="2096" width="12.875" style="10" bestFit="1" customWidth="1"/>
    <col min="2097" max="2114" width="3.125" style="10"/>
    <col min="2115" max="2115" width="4.625" style="10" customWidth="1"/>
    <col min="2116" max="2291" width="3.125" style="10"/>
    <col min="2292" max="2293" width="2.625" style="10" customWidth="1"/>
    <col min="2294" max="2296" width="3.25" style="10" customWidth="1"/>
    <col min="2297" max="2298" width="3" style="10" customWidth="1"/>
    <col min="2299" max="2301" width="3.25" style="10" customWidth="1"/>
    <col min="2302" max="2303" width="2.375" style="10" customWidth="1"/>
    <col min="2304" max="2309" width="3" style="10" customWidth="1"/>
    <col min="2310" max="2312" width="3.875" style="10" customWidth="1"/>
    <col min="2313" max="2314" width="9.875" style="10" customWidth="1"/>
    <col min="2315" max="2319" width="2.5" style="10" customWidth="1"/>
    <col min="2320" max="2322" width="4.625" style="10" customWidth="1"/>
    <col min="2323" max="2323" width="6.5" style="10" bestFit="1" customWidth="1"/>
    <col min="2324" max="2327" width="8.5" style="10" bestFit="1" customWidth="1"/>
    <col min="2328" max="2331" width="12.625" style="10" bestFit="1" customWidth="1"/>
    <col min="2332" max="2333" width="12.5" style="10" bestFit="1" customWidth="1"/>
    <col min="2334" max="2335" width="12.625" style="10" bestFit="1" customWidth="1"/>
    <col min="2336" max="2336" width="12.5" style="10" bestFit="1" customWidth="1"/>
    <col min="2337" max="2342" width="12" style="10" customWidth="1"/>
    <col min="2343" max="2345" width="6.625" style="10" customWidth="1"/>
    <col min="2346" max="2350" width="7.625" style="10" customWidth="1"/>
    <col min="2351" max="2352" width="12.875" style="10" bestFit="1" customWidth="1"/>
    <col min="2353" max="2370" width="3.125" style="10"/>
    <col min="2371" max="2371" width="4.625" style="10" customWidth="1"/>
    <col min="2372" max="2547" width="3.125" style="10"/>
    <col min="2548" max="2549" width="2.625" style="10" customWidth="1"/>
    <col min="2550" max="2552" width="3.25" style="10" customWidth="1"/>
    <col min="2553" max="2554" width="3" style="10" customWidth="1"/>
    <col min="2555" max="2557" width="3.25" style="10" customWidth="1"/>
    <col min="2558" max="2559" width="2.375" style="10" customWidth="1"/>
    <col min="2560" max="2565" width="3" style="10" customWidth="1"/>
    <col min="2566" max="2568" width="3.875" style="10" customWidth="1"/>
    <col min="2569" max="2570" width="9.875" style="10" customWidth="1"/>
    <col min="2571" max="2575" width="2.5" style="10" customWidth="1"/>
    <col min="2576" max="2578" width="4.625" style="10" customWidth="1"/>
    <col min="2579" max="2579" width="6.5" style="10" bestFit="1" customWidth="1"/>
    <col min="2580" max="2583" width="8.5" style="10" bestFit="1" customWidth="1"/>
    <col min="2584" max="2587" width="12.625" style="10" bestFit="1" customWidth="1"/>
    <col min="2588" max="2589" width="12.5" style="10" bestFit="1" customWidth="1"/>
    <col min="2590" max="2591" width="12.625" style="10" bestFit="1" customWidth="1"/>
    <col min="2592" max="2592" width="12.5" style="10" bestFit="1" customWidth="1"/>
    <col min="2593" max="2598" width="12" style="10" customWidth="1"/>
    <col min="2599" max="2601" width="6.625" style="10" customWidth="1"/>
    <col min="2602" max="2606" width="7.625" style="10" customWidth="1"/>
    <col min="2607" max="2608" width="12.875" style="10" bestFit="1" customWidth="1"/>
    <col min="2609" max="2626" width="3.125" style="10"/>
    <col min="2627" max="2627" width="4.625" style="10" customWidth="1"/>
    <col min="2628" max="2803" width="3.125" style="10"/>
    <col min="2804" max="2805" width="2.625" style="10" customWidth="1"/>
    <col min="2806" max="2808" width="3.25" style="10" customWidth="1"/>
    <col min="2809" max="2810" width="3" style="10" customWidth="1"/>
    <col min="2811" max="2813" width="3.25" style="10" customWidth="1"/>
    <col min="2814" max="2815" width="2.375" style="10" customWidth="1"/>
    <col min="2816" max="2821" width="3" style="10" customWidth="1"/>
    <col min="2822" max="2824" width="3.875" style="10" customWidth="1"/>
    <col min="2825" max="2826" width="9.875" style="10" customWidth="1"/>
    <col min="2827" max="2831" width="2.5" style="10" customWidth="1"/>
    <col min="2832" max="2834" width="4.625" style="10" customWidth="1"/>
    <col min="2835" max="2835" width="6.5" style="10" bestFit="1" customWidth="1"/>
    <col min="2836" max="2839" width="8.5" style="10" bestFit="1" customWidth="1"/>
    <col min="2840" max="2843" width="12.625" style="10" bestFit="1" customWidth="1"/>
    <col min="2844" max="2845" width="12.5" style="10" bestFit="1" customWidth="1"/>
    <col min="2846" max="2847" width="12.625" style="10" bestFit="1" customWidth="1"/>
    <col min="2848" max="2848" width="12.5" style="10" bestFit="1" customWidth="1"/>
    <col min="2849" max="2854" width="12" style="10" customWidth="1"/>
    <col min="2855" max="2857" width="6.625" style="10" customWidth="1"/>
    <col min="2858" max="2862" width="7.625" style="10" customWidth="1"/>
    <col min="2863" max="2864" width="12.875" style="10" bestFit="1" customWidth="1"/>
    <col min="2865" max="2882" width="3.125" style="10"/>
    <col min="2883" max="2883" width="4.625" style="10" customWidth="1"/>
    <col min="2884" max="3059" width="3.125" style="10"/>
    <col min="3060" max="3061" width="2.625" style="10" customWidth="1"/>
    <col min="3062" max="3064" width="3.25" style="10" customWidth="1"/>
    <col min="3065" max="3066" width="3" style="10" customWidth="1"/>
    <col min="3067" max="3069" width="3.25" style="10" customWidth="1"/>
    <col min="3070" max="3071" width="2.375" style="10" customWidth="1"/>
    <col min="3072" max="3077" width="3" style="10" customWidth="1"/>
    <col min="3078" max="3080" width="3.875" style="10" customWidth="1"/>
    <col min="3081" max="3082" width="9.875" style="10" customWidth="1"/>
    <col min="3083" max="3087" width="2.5" style="10" customWidth="1"/>
    <col min="3088" max="3090" width="4.625" style="10" customWidth="1"/>
    <col min="3091" max="3091" width="6.5" style="10" bestFit="1" customWidth="1"/>
    <col min="3092" max="3095" width="8.5" style="10" bestFit="1" customWidth="1"/>
    <col min="3096" max="3099" width="12.625" style="10" bestFit="1" customWidth="1"/>
    <col min="3100" max="3101" width="12.5" style="10" bestFit="1" customWidth="1"/>
    <col min="3102" max="3103" width="12.625" style="10" bestFit="1" customWidth="1"/>
    <col min="3104" max="3104" width="12.5" style="10" bestFit="1" customWidth="1"/>
    <col min="3105" max="3110" width="12" style="10" customWidth="1"/>
    <col min="3111" max="3113" width="6.625" style="10" customWidth="1"/>
    <col min="3114" max="3118" width="7.625" style="10" customWidth="1"/>
    <col min="3119" max="3120" width="12.875" style="10" bestFit="1" customWidth="1"/>
    <col min="3121" max="3138" width="3.125" style="10"/>
    <col min="3139" max="3139" width="4.625" style="10" customWidth="1"/>
    <col min="3140" max="3315" width="3.125" style="10"/>
    <col min="3316" max="3317" width="2.625" style="10" customWidth="1"/>
    <col min="3318" max="3320" width="3.25" style="10" customWidth="1"/>
    <col min="3321" max="3322" width="3" style="10" customWidth="1"/>
    <col min="3323" max="3325" width="3.25" style="10" customWidth="1"/>
    <col min="3326" max="3327" width="2.375" style="10" customWidth="1"/>
    <col min="3328" max="3333" width="3" style="10" customWidth="1"/>
    <col min="3334" max="3336" width="3.875" style="10" customWidth="1"/>
    <col min="3337" max="3338" width="9.875" style="10" customWidth="1"/>
    <col min="3339" max="3343" width="2.5" style="10" customWidth="1"/>
    <col min="3344" max="3346" width="4.625" style="10" customWidth="1"/>
    <col min="3347" max="3347" width="6.5" style="10" bestFit="1" customWidth="1"/>
    <col min="3348" max="3351" width="8.5" style="10" bestFit="1" customWidth="1"/>
    <col min="3352" max="3355" width="12.625" style="10" bestFit="1" customWidth="1"/>
    <col min="3356" max="3357" width="12.5" style="10" bestFit="1" customWidth="1"/>
    <col min="3358" max="3359" width="12.625" style="10" bestFit="1" customWidth="1"/>
    <col min="3360" max="3360" width="12.5" style="10" bestFit="1" customWidth="1"/>
    <col min="3361" max="3366" width="12" style="10" customWidth="1"/>
    <col min="3367" max="3369" width="6.625" style="10" customWidth="1"/>
    <col min="3370" max="3374" width="7.625" style="10" customWidth="1"/>
    <col min="3375" max="3376" width="12.875" style="10" bestFit="1" customWidth="1"/>
    <col min="3377" max="3394" width="3.125" style="10"/>
    <col min="3395" max="3395" width="4.625" style="10" customWidth="1"/>
    <col min="3396" max="3571" width="3.125" style="10"/>
    <col min="3572" max="3573" width="2.625" style="10" customWidth="1"/>
    <col min="3574" max="3576" width="3.25" style="10" customWidth="1"/>
    <col min="3577" max="3578" width="3" style="10" customWidth="1"/>
    <col min="3579" max="3581" width="3.25" style="10" customWidth="1"/>
    <col min="3582" max="3583" width="2.375" style="10" customWidth="1"/>
    <col min="3584" max="3589" width="3" style="10" customWidth="1"/>
    <col min="3590" max="3592" width="3.875" style="10" customWidth="1"/>
    <col min="3593" max="3594" width="9.875" style="10" customWidth="1"/>
    <col min="3595" max="3599" width="2.5" style="10" customWidth="1"/>
    <col min="3600" max="3602" width="4.625" style="10" customWidth="1"/>
    <col min="3603" max="3603" width="6.5" style="10" bestFit="1" customWidth="1"/>
    <col min="3604" max="3607" width="8.5" style="10" bestFit="1" customWidth="1"/>
    <col min="3608" max="3611" width="12.625" style="10" bestFit="1" customWidth="1"/>
    <col min="3612" max="3613" width="12.5" style="10" bestFit="1" customWidth="1"/>
    <col min="3614" max="3615" width="12.625" style="10" bestFit="1" customWidth="1"/>
    <col min="3616" max="3616" width="12.5" style="10" bestFit="1" customWidth="1"/>
    <col min="3617" max="3622" width="12" style="10" customWidth="1"/>
    <col min="3623" max="3625" width="6.625" style="10" customWidth="1"/>
    <col min="3626" max="3630" width="7.625" style="10" customWidth="1"/>
    <col min="3631" max="3632" width="12.875" style="10" bestFit="1" customWidth="1"/>
    <col min="3633" max="3650" width="3.125" style="10"/>
    <col min="3651" max="3651" width="4.625" style="10" customWidth="1"/>
    <col min="3652" max="3827" width="3.125" style="10"/>
    <col min="3828" max="3829" width="2.625" style="10" customWidth="1"/>
    <col min="3830" max="3832" width="3.25" style="10" customWidth="1"/>
    <col min="3833" max="3834" width="3" style="10" customWidth="1"/>
    <col min="3835" max="3837" width="3.25" style="10" customWidth="1"/>
    <col min="3838" max="3839" width="2.375" style="10" customWidth="1"/>
    <col min="3840" max="3845" width="3" style="10" customWidth="1"/>
    <col min="3846" max="3848" width="3.875" style="10" customWidth="1"/>
    <col min="3849" max="3850" width="9.875" style="10" customWidth="1"/>
    <col min="3851" max="3855" width="2.5" style="10" customWidth="1"/>
    <col min="3856" max="3858" width="4.625" style="10" customWidth="1"/>
    <col min="3859" max="3859" width="6.5" style="10" bestFit="1" customWidth="1"/>
    <col min="3860" max="3863" width="8.5" style="10" bestFit="1" customWidth="1"/>
    <col min="3864" max="3867" width="12.625" style="10" bestFit="1" customWidth="1"/>
    <col min="3868" max="3869" width="12.5" style="10" bestFit="1" customWidth="1"/>
    <col min="3870" max="3871" width="12.625" style="10" bestFit="1" customWidth="1"/>
    <col min="3872" max="3872" width="12.5" style="10" bestFit="1" customWidth="1"/>
    <col min="3873" max="3878" width="12" style="10" customWidth="1"/>
    <col min="3879" max="3881" width="6.625" style="10" customWidth="1"/>
    <col min="3882" max="3886" width="7.625" style="10" customWidth="1"/>
    <col min="3887" max="3888" width="12.875" style="10" bestFit="1" customWidth="1"/>
    <col min="3889" max="3906" width="3.125" style="10"/>
    <col min="3907" max="3907" width="4.625" style="10" customWidth="1"/>
    <col min="3908" max="4083" width="3.125" style="10"/>
    <col min="4084" max="4085" width="2.625" style="10" customWidth="1"/>
    <col min="4086" max="4088" width="3.25" style="10" customWidth="1"/>
    <col min="4089" max="4090" width="3" style="10" customWidth="1"/>
    <col min="4091" max="4093" width="3.25" style="10" customWidth="1"/>
    <col min="4094" max="4095" width="2.375" style="10" customWidth="1"/>
    <col min="4096" max="4101" width="3" style="10" customWidth="1"/>
    <col min="4102" max="4104" width="3.875" style="10" customWidth="1"/>
    <col min="4105" max="4106" width="9.875" style="10" customWidth="1"/>
    <col min="4107" max="4111" width="2.5" style="10" customWidth="1"/>
    <col min="4112" max="4114" width="4.625" style="10" customWidth="1"/>
    <col min="4115" max="4115" width="6.5" style="10" bestFit="1" customWidth="1"/>
    <col min="4116" max="4119" width="8.5" style="10" bestFit="1" customWidth="1"/>
    <col min="4120" max="4123" width="12.625" style="10" bestFit="1" customWidth="1"/>
    <col min="4124" max="4125" width="12.5" style="10" bestFit="1" customWidth="1"/>
    <col min="4126" max="4127" width="12.625" style="10" bestFit="1" customWidth="1"/>
    <col min="4128" max="4128" width="12.5" style="10" bestFit="1" customWidth="1"/>
    <col min="4129" max="4134" width="12" style="10" customWidth="1"/>
    <col min="4135" max="4137" width="6.625" style="10" customWidth="1"/>
    <col min="4138" max="4142" width="7.625" style="10" customWidth="1"/>
    <col min="4143" max="4144" width="12.875" style="10" bestFit="1" customWidth="1"/>
    <col min="4145" max="4162" width="3.125" style="10"/>
    <col min="4163" max="4163" width="4.625" style="10" customWidth="1"/>
    <col min="4164" max="4339" width="3.125" style="10"/>
    <col min="4340" max="4341" width="2.625" style="10" customWidth="1"/>
    <col min="4342" max="4344" width="3.25" style="10" customWidth="1"/>
    <col min="4345" max="4346" width="3" style="10" customWidth="1"/>
    <col min="4347" max="4349" width="3.25" style="10" customWidth="1"/>
    <col min="4350" max="4351" width="2.375" style="10" customWidth="1"/>
    <col min="4352" max="4357" width="3" style="10" customWidth="1"/>
    <col min="4358" max="4360" width="3.875" style="10" customWidth="1"/>
    <col min="4361" max="4362" width="9.875" style="10" customWidth="1"/>
    <col min="4363" max="4367" width="2.5" style="10" customWidth="1"/>
    <col min="4368" max="4370" width="4.625" style="10" customWidth="1"/>
    <col min="4371" max="4371" width="6.5" style="10" bestFit="1" customWidth="1"/>
    <col min="4372" max="4375" width="8.5" style="10" bestFit="1" customWidth="1"/>
    <col min="4376" max="4379" width="12.625" style="10" bestFit="1" customWidth="1"/>
    <col min="4380" max="4381" width="12.5" style="10" bestFit="1" customWidth="1"/>
    <col min="4382" max="4383" width="12.625" style="10" bestFit="1" customWidth="1"/>
    <col min="4384" max="4384" width="12.5" style="10" bestFit="1" customWidth="1"/>
    <col min="4385" max="4390" width="12" style="10" customWidth="1"/>
    <col min="4391" max="4393" width="6.625" style="10" customWidth="1"/>
    <col min="4394" max="4398" width="7.625" style="10" customWidth="1"/>
    <col min="4399" max="4400" width="12.875" style="10" bestFit="1" customWidth="1"/>
    <col min="4401" max="4418" width="3.125" style="10"/>
    <col min="4419" max="4419" width="4.625" style="10" customWidth="1"/>
    <col min="4420" max="4595" width="3.125" style="10"/>
    <col min="4596" max="4597" width="2.625" style="10" customWidth="1"/>
    <col min="4598" max="4600" width="3.25" style="10" customWidth="1"/>
    <col min="4601" max="4602" width="3" style="10" customWidth="1"/>
    <col min="4603" max="4605" width="3.25" style="10" customWidth="1"/>
    <col min="4606" max="4607" width="2.375" style="10" customWidth="1"/>
    <col min="4608" max="4613" width="3" style="10" customWidth="1"/>
    <col min="4614" max="4616" width="3.875" style="10" customWidth="1"/>
    <col min="4617" max="4618" width="9.875" style="10" customWidth="1"/>
    <col min="4619" max="4623" width="2.5" style="10" customWidth="1"/>
    <col min="4624" max="4626" width="4.625" style="10" customWidth="1"/>
    <col min="4627" max="4627" width="6.5" style="10" bestFit="1" customWidth="1"/>
    <col min="4628" max="4631" width="8.5" style="10" bestFit="1" customWidth="1"/>
    <col min="4632" max="4635" width="12.625" style="10" bestFit="1" customWidth="1"/>
    <col min="4636" max="4637" width="12.5" style="10" bestFit="1" customWidth="1"/>
    <col min="4638" max="4639" width="12.625" style="10" bestFit="1" customWidth="1"/>
    <col min="4640" max="4640" width="12.5" style="10" bestFit="1" customWidth="1"/>
    <col min="4641" max="4646" width="12" style="10" customWidth="1"/>
    <col min="4647" max="4649" width="6.625" style="10" customWidth="1"/>
    <col min="4650" max="4654" width="7.625" style="10" customWidth="1"/>
    <col min="4655" max="4656" width="12.875" style="10" bestFit="1" customWidth="1"/>
    <col min="4657" max="4674" width="3.125" style="10"/>
    <col min="4675" max="4675" width="4.625" style="10" customWidth="1"/>
    <col min="4676" max="4851" width="3.125" style="10"/>
    <col min="4852" max="4853" width="2.625" style="10" customWidth="1"/>
    <col min="4854" max="4856" width="3.25" style="10" customWidth="1"/>
    <col min="4857" max="4858" width="3" style="10" customWidth="1"/>
    <col min="4859" max="4861" width="3.25" style="10" customWidth="1"/>
    <col min="4862" max="4863" width="2.375" style="10" customWidth="1"/>
    <col min="4864" max="4869" width="3" style="10" customWidth="1"/>
    <col min="4870" max="4872" width="3.875" style="10" customWidth="1"/>
    <col min="4873" max="4874" width="9.875" style="10" customWidth="1"/>
    <col min="4875" max="4879" width="2.5" style="10" customWidth="1"/>
    <col min="4880" max="4882" width="4.625" style="10" customWidth="1"/>
    <col min="4883" max="4883" width="6.5" style="10" bestFit="1" customWidth="1"/>
    <col min="4884" max="4887" width="8.5" style="10" bestFit="1" customWidth="1"/>
    <col min="4888" max="4891" width="12.625" style="10" bestFit="1" customWidth="1"/>
    <col min="4892" max="4893" width="12.5" style="10" bestFit="1" customWidth="1"/>
    <col min="4894" max="4895" width="12.625" style="10" bestFit="1" customWidth="1"/>
    <col min="4896" max="4896" width="12.5" style="10" bestFit="1" customWidth="1"/>
    <col min="4897" max="4902" width="12" style="10" customWidth="1"/>
    <col min="4903" max="4905" width="6.625" style="10" customWidth="1"/>
    <col min="4906" max="4910" width="7.625" style="10" customWidth="1"/>
    <col min="4911" max="4912" width="12.875" style="10" bestFit="1" customWidth="1"/>
    <col min="4913" max="4930" width="3.125" style="10"/>
    <col min="4931" max="4931" width="4.625" style="10" customWidth="1"/>
    <col min="4932" max="5107" width="3.125" style="10"/>
    <col min="5108" max="5109" width="2.625" style="10" customWidth="1"/>
    <col min="5110" max="5112" width="3.25" style="10" customWidth="1"/>
    <col min="5113" max="5114" width="3" style="10" customWidth="1"/>
    <col min="5115" max="5117" width="3.25" style="10" customWidth="1"/>
    <col min="5118" max="5119" width="2.375" style="10" customWidth="1"/>
    <col min="5120" max="5125" width="3" style="10" customWidth="1"/>
    <col min="5126" max="5128" width="3.875" style="10" customWidth="1"/>
    <col min="5129" max="5130" width="9.875" style="10" customWidth="1"/>
    <col min="5131" max="5135" width="2.5" style="10" customWidth="1"/>
    <col min="5136" max="5138" width="4.625" style="10" customWidth="1"/>
    <col min="5139" max="5139" width="6.5" style="10" bestFit="1" customWidth="1"/>
    <col min="5140" max="5143" width="8.5" style="10" bestFit="1" customWidth="1"/>
    <col min="5144" max="5147" width="12.625" style="10" bestFit="1" customWidth="1"/>
    <col min="5148" max="5149" width="12.5" style="10" bestFit="1" customWidth="1"/>
    <col min="5150" max="5151" width="12.625" style="10" bestFit="1" customWidth="1"/>
    <col min="5152" max="5152" width="12.5" style="10" bestFit="1" customWidth="1"/>
    <col min="5153" max="5158" width="12" style="10" customWidth="1"/>
    <col min="5159" max="5161" width="6.625" style="10" customWidth="1"/>
    <col min="5162" max="5166" width="7.625" style="10" customWidth="1"/>
    <col min="5167" max="5168" width="12.875" style="10" bestFit="1" customWidth="1"/>
    <col min="5169" max="5186" width="3.125" style="10"/>
    <col min="5187" max="5187" width="4.625" style="10" customWidth="1"/>
    <col min="5188" max="5363" width="3.125" style="10"/>
    <col min="5364" max="5365" width="2.625" style="10" customWidth="1"/>
    <col min="5366" max="5368" width="3.25" style="10" customWidth="1"/>
    <col min="5369" max="5370" width="3" style="10" customWidth="1"/>
    <col min="5371" max="5373" width="3.25" style="10" customWidth="1"/>
    <col min="5374" max="5375" width="2.375" style="10" customWidth="1"/>
    <col min="5376" max="5381" width="3" style="10" customWidth="1"/>
    <col min="5382" max="5384" width="3.875" style="10" customWidth="1"/>
    <col min="5385" max="5386" width="9.875" style="10" customWidth="1"/>
    <col min="5387" max="5391" width="2.5" style="10" customWidth="1"/>
    <col min="5392" max="5394" width="4.625" style="10" customWidth="1"/>
    <col min="5395" max="5395" width="6.5" style="10" bestFit="1" customWidth="1"/>
    <col min="5396" max="5399" width="8.5" style="10" bestFit="1" customWidth="1"/>
    <col min="5400" max="5403" width="12.625" style="10" bestFit="1" customWidth="1"/>
    <col min="5404" max="5405" width="12.5" style="10" bestFit="1" customWidth="1"/>
    <col min="5406" max="5407" width="12.625" style="10" bestFit="1" customWidth="1"/>
    <col min="5408" max="5408" width="12.5" style="10" bestFit="1" customWidth="1"/>
    <col min="5409" max="5414" width="12" style="10" customWidth="1"/>
    <col min="5415" max="5417" width="6.625" style="10" customWidth="1"/>
    <col min="5418" max="5422" width="7.625" style="10" customWidth="1"/>
    <col min="5423" max="5424" width="12.875" style="10" bestFit="1" customWidth="1"/>
    <col min="5425" max="5442" width="3.125" style="10"/>
    <col min="5443" max="5443" width="4.625" style="10" customWidth="1"/>
    <col min="5444" max="5619" width="3.125" style="10"/>
    <col min="5620" max="5621" width="2.625" style="10" customWidth="1"/>
    <col min="5622" max="5624" width="3.25" style="10" customWidth="1"/>
    <col min="5625" max="5626" width="3" style="10" customWidth="1"/>
    <col min="5627" max="5629" width="3.25" style="10" customWidth="1"/>
    <col min="5630" max="5631" width="2.375" style="10" customWidth="1"/>
    <col min="5632" max="5637" width="3" style="10" customWidth="1"/>
    <col min="5638" max="5640" width="3.875" style="10" customWidth="1"/>
    <col min="5641" max="5642" width="9.875" style="10" customWidth="1"/>
    <col min="5643" max="5647" width="2.5" style="10" customWidth="1"/>
    <col min="5648" max="5650" width="4.625" style="10" customWidth="1"/>
    <col min="5651" max="5651" width="6.5" style="10" bestFit="1" customWidth="1"/>
    <col min="5652" max="5655" width="8.5" style="10" bestFit="1" customWidth="1"/>
    <col min="5656" max="5659" width="12.625" style="10" bestFit="1" customWidth="1"/>
    <col min="5660" max="5661" width="12.5" style="10" bestFit="1" customWidth="1"/>
    <col min="5662" max="5663" width="12.625" style="10" bestFit="1" customWidth="1"/>
    <col min="5664" max="5664" width="12.5" style="10" bestFit="1" customWidth="1"/>
    <col min="5665" max="5670" width="12" style="10" customWidth="1"/>
    <col min="5671" max="5673" width="6.625" style="10" customWidth="1"/>
    <col min="5674" max="5678" width="7.625" style="10" customWidth="1"/>
    <col min="5679" max="5680" width="12.875" style="10" bestFit="1" customWidth="1"/>
    <col min="5681" max="5698" width="3.125" style="10"/>
    <col min="5699" max="5699" width="4.625" style="10" customWidth="1"/>
    <col min="5700" max="5875" width="3.125" style="10"/>
    <col min="5876" max="5877" width="2.625" style="10" customWidth="1"/>
    <col min="5878" max="5880" width="3.25" style="10" customWidth="1"/>
    <col min="5881" max="5882" width="3" style="10" customWidth="1"/>
    <col min="5883" max="5885" width="3.25" style="10" customWidth="1"/>
    <col min="5886" max="5887" width="2.375" style="10" customWidth="1"/>
    <col min="5888" max="5893" width="3" style="10" customWidth="1"/>
    <col min="5894" max="5896" width="3.875" style="10" customWidth="1"/>
    <col min="5897" max="5898" width="9.875" style="10" customWidth="1"/>
    <col min="5899" max="5903" width="2.5" style="10" customWidth="1"/>
    <col min="5904" max="5906" width="4.625" style="10" customWidth="1"/>
    <col min="5907" max="5907" width="6.5" style="10" bestFit="1" customWidth="1"/>
    <col min="5908" max="5911" width="8.5" style="10" bestFit="1" customWidth="1"/>
    <col min="5912" max="5915" width="12.625" style="10" bestFit="1" customWidth="1"/>
    <col min="5916" max="5917" width="12.5" style="10" bestFit="1" customWidth="1"/>
    <col min="5918" max="5919" width="12.625" style="10" bestFit="1" customWidth="1"/>
    <col min="5920" max="5920" width="12.5" style="10" bestFit="1" customWidth="1"/>
    <col min="5921" max="5926" width="12" style="10" customWidth="1"/>
    <col min="5927" max="5929" width="6.625" style="10" customWidth="1"/>
    <col min="5930" max="5934" width="7.625" style="10" customWidth="1"/>
    <col min="5935" max="5936" width="12.875" style="10" bestFit="1" customWidth="1"/>
    <col min="5937" max="5954" width="3.125" style="10"/>
    <col min="5955" max="5955" width="4.625" style="10" customWidth="1"/>
    <col min="5956" max="6131" width="3.125" style="10"/>
    <col min="6132" max="6133" width="2.625" style="10" customWidth="1"/>
    <col min="6134" max="6136" width="3.25" style="10" customWidth="1"/>
    <col min="6137" max="6138" width="3" style="10" customWidth="1"/>
    <col min="6139" max="6141" width="3.25" style="10" customWidth="1"/>
    <col min="6142" max="6143" width="2.375" style="10" customWidth="1"/>
    <col min="6144" max="6149" width="3" style="10" customWidth="1"/>
    <col min="6150" max="6152" width="3.875" style="10" customWidth="1"/>
    <col min="6153" max="6154" width="9.875" style="10" customWidth="1"/>
    <col min="6155" max="6159" width="2.5" style="10" customWidth="1"/>
    <col min="6160" max="6162" width="4.625" style="10" customWidth="1"/>
    <col min="6163" max="6163" width="6.5" style="10" bestFit="1" customWidth="1"/>
    <col min="6164" max="6167" width="8.5" style="10" bestFit="1" customWidth="1"/>
    <col min="6168" max="6171" width="12.625" style="10" bestFit="1" customWidth="1"/>
    <col min="6172" max="6173" width="12.5" style="10" bestFit="1" customWidth="1"/>
    <col min="6174" max="6175" width="12.625" style="10" bestFit="1" customWidth="1"/>
    <col min="6176" max="6176" width="12.5" style="10" bestFit="1" customWidth="1"/>
    <col min="6177" max="6182" width="12" style="10" customWidth="1"/>
    <col min="6183" max="6185" width="6.625" style="10" customWidth="1"/>
    <col min="6186" max="6190" width="7.625" style="10" customWidth="1"/>
    <col min="6191" max="6192" width="12.875" style="10" bestFit="1" customWidth="1"/>
    <col min="6193" max="6210" width="3.125" style="10"/>
    <col min="6211" max="6211" width="4.625" style="10" customWidth="1"/>
    <col min="6212" max="6387" width="3.125" style="10"/>
    <col min="6388" max="6389" width="2.625" style="10" customWidth="1"/>
    <col min="6390" max="6392" width="3.25" style="10" customWidth="1"/>
    <col min="6393" max="6394" width="3" style="10" customWidth="1"/>
    <col min="6395" max="6397" width="3.25" style="10" customWidth="1"/>
    <col min="6398" max="6399" width="2.375" style="10" customWidth="1"/>
    <col min="6400" max="6405" width="3" style="10" customWidth="1"/>
    <col min="6406" max="6408" width="3.875" style="10" customWidth="1"/>
    <col min="6409" max="6410" width="9.875" style="10" customWidth="1"/>
    <col min="6411" max="6415" width="2.5" style="10" customWidth="1"/>
    <col min="6416" max="6418" width="4.625" style="10" customWidth="1"/>
    <col min="6419" max="6419" width="6.5" style="10" bestFit="1" customWidth="1"/>
    <col min="6420" max="6423" width="8.5" style="10" bestFit="1" customWidth="1"/>
    <col min="6424" max="6427" width="12.625" style="10" bestFit="1" customWidth="1"/>
    <col min="6428" max="6429" width="12.5" style="10" bestFit="1" customWidth="1"/>
    <col min="6430" max="6431" width="12.625" style="10" bestFit="1" customWidth="1"/>
    <col min="6432" max="6432" width="12.5" style="10" bestFit="1" customWidth="1"/>
    <col min="6433" max="6438" width="12" style="10" customWidth="1"/>
    <col min="6439" max="6441" width="6.625" style="10" customWidth="1"/>
    <col min="6442" max="6446" width="7.625" style="10" customWidth="1"/>
    <col min="6447" max="6448" width="12.875" style="10" bestFit="1" customWidth="1"/>
    <col min="6449" max="6466" width="3.125" style="10"/>
    <col min="6467" max="6467" width="4.625" style="10" customWidth="1"/>
    <col min="6468" max="6643" width="3.125" style="10"/>
    <col min="6644" max="6645" width="2.625" style="10" customWidth="1"/>
    <col min="6646" max="6648" width="3.25" style="10" customWidth="1"/>
    <col min="6649" max="6650" width="3" style="10" customWidth="1"/>
    <col min="6651" max="6653" width="3.25" style="10" customWidth="1"/>
    <col min="6654" max="6655" width="2.375" style="10" customWidth="1"/>
    <col min="6656" max="6661" width="3" style="10" customWidth="1"/>
    <col min="6662" max="6664" width="3.875" style="10" customWidth="1"/>
    <col min="6665" max="6666" width="9.875" style="10" customWidth="1"/>
    <col min="6667" max="6671" width="2.5" style="10" customWidth="1"/>
    <col min="6672" max="6674" width="4.625" style="10" customWidth="1"/>
    <col min="6675" max="6675" width="6.5" style="10" bestFit="1" customWidth="1"/>
    <col min="6676" max="6679" width="8.5" style="10" bestFit="1" customWidth="1"/>
    <col min="6680" max="6683" width="12.625" style="10" bestFit="1" customWidth="1"/>
    <col min="6684" max="6685" width="12.5" style="10" bestFit="1" customWidth="1"/>
    <col min="6686" max="6687" width="12.625" style="10" bestFit="1" customWidth="1"/>
    <col min="6688" max="6688" width="12.5" style="10" bestFit="1" customWidth="1"/>
    <col min="6689" max="6694" width="12" style="10" customWidth="1"/>
    <col min="6695" max="6697" width="6.625" style="10" customWidth="1"/>
    <col min="6698" max="6702" width="7.625" style="10" customWidth="1"/>
    <col min="6703" max="6704" width="12.875" style="10" bestFit="1" customWidth="1"/>
    <col min="6705" max="6722" width="3.125" style="10"/>
    <col min="6723" max="6723" width="4.625" style="10" customWidth="1"/>
    <col min="6724" max="6899" width="3.125" style="10"/>
    <col min="6900" max="6901" width="2.625" style="10" customWidth="1"/>
    <col min="6902" max="6904" width="3.25" style="10" customWidth="1"/>
    <col min="6905" max="6906" width="3" style="10" customWidth="1"/>
    <col min="6907" max="6909" width="3.25" style="10" customWidth="1"/>
    <col min="6910" max="6911" width="2.375" style="10" customWidth="1"/>
    <col min="6912" max="6917" width="3" style="10" customWidth="1"/>
    <col min="6918" max="6920" width="3.875" style="10" customWidth="1"/>
    <col min="6921" max="6922" width="9.875" style="10" customWidth="1"/>
    <col min="6923" max="6927" width="2.5" style="10" customWidth="1"/>
    <col min="6928" max="6930" width="4.625" style="10" customWidth="1"/>
    <col min="6931" max="6931" width="6.5" style="10" bestFit="1" customWidth="1"/>
    <col min="6932" max="6935" width="8.5" style="10" bestFit="1" customWidth="1"/>
    <col min="6936" max="6939" width="12.625" style="10" bestFit="1" customWidth="1"/>
    <col min="6940" max="6941" width="12.5" style="10" bestFit="1" customWidth="1"/>
    <col min="6942" max="6943" width="12.625" style="10" bestFit="1" customWidth="1"/>
    <col min="6944" max="6944" width="12.5" style="10" bestFit="1" customWidth="1"/>
    <col min="6945" max="6950" width="12" style="10" customWidth="1"/>
    <col min="6951" max="6953" width="6.625" style="10" customWidth="1"/>
    <col min="6954" max="6958" width="7.625" style="10" customWidth="1"/>
    <col min="6959" max="6960" width="12.875" style="10" bestFit="1" customWidth="1"/>
    <col min="6961" max="6978" width="3.125" style="10"/>
    <col min="6979" max="6979" width="4.625" style="10" customWidth="1"/>
    <col min="6980" max="7155" width="3.125" style="10"/>
    <col min="7156" max="7157" width="2.625" style="10" customWidth="1"/>
    <col min="7158" max="7160" width="3.25" style="10" customWidth="1"/>
    <col min="7161" max="7162" width="3" style="10" customWidth="1"/>
    <col min="7163" max="7165" width="3.25" style="10" customWidth="1"/>
    <col min="7166" max="7167" width="2.375" style="10" customWidth="1"/>
    <col min="7168" max="7173" width="3" style="10" customWidth="1"/>
    <col min="7174" max="7176" width="3.875" style="10" customWidth="1"/>
    <col min="7177" max="7178" width="9.875" style="10" customWidth="1"/>
    <col min="7179" max="7183" width="2.5" style="10" customWidth="1"/>
    <col min="7184" max="7186" width="4.625" style="10" customWidth="1"/>
    <col min="7187" max="7187" width="6.5" style="10" bestFit="1" customWidth="1"/>
    <col min="7188" max="7191" width="8.5" style="10" bestFit="1" customWidth="1"/>
    <col min="7192" max="7195" width="12.625" style="10" bestFit="1" customWidth="1"/>
    <col min="7196" max="7197" width="12.5" style="10" bestFit="1" customWidth="1"/>
    <col min="7198" max="7199" width="12.625" style="10" bestFit="1" customWidth="1"/>
    <col min="7200" max="7200" width="12.5" style="10" bestFit="1" customWidth="1"/>
    <col min="7201" max="7206" width="12" style="10" customWidth="1"/>
    <col min="7207" max="7209" width="6.625" style="10" customWidth="1"/>
    <col min="7210" max="7214" width="7.625" style="10" customWidth="1"/>
    <col min="7215" max="7216" width="12.875" style="10" bestFit="1" customWidth="1"/>
    <col min="7217" max="7234" width="3.125" style="10"/>
    <col min="7235" max="7235" width="4.625" style="10" customWidth="1"/>
    <col min="7236" max="7411" width="3.125" style="10"/>
    <col min="7412" max="7413" width="2.625" style="10" customWidth="1"/>
    <col min="7414" max="7416" width="3.25" style="10" customWidth="1"/>
    <col min="7417" max="7418" width="3" style="10" customWidth="1"/>
    <col min="7419" max="7421" width="3.25" style="10" customWidth="1"/>
    <col min="7422" max="7423" width="2.375" style="10" customWidth="1"/>
    <col min="7424" max="7429" width="3" style="10" customWidth="1"/>
    <col min="7430" max="7432" width="3.875" style="10" customWidth="1"/>
    <col min="7433" max="7434" width="9.875" style="10" customWidth="1"/>
    <col min="7435" max="7439" width="2.5" style="10" customWidth="1"/>
    <col min="7440" max="7442" width="4.625" style="10" customWidth="1"/>
    <col min="7443" max="7443" width="6.5" style="10" bestFit="1" customWidth="1"/>
    <col min="7444" max="7447" width="8.5" style="10" bestFit="1" customWidth="1"/>
    <col min="7448" max="7451" width="12.625" style="10" bestFit="1" customWidth="1"/>
    <col min="7452" max="7453" width="12.5" style="10" bestFit="1" customWidth="1"/>
    <col min="7454" max="7455" width="12.625" style="10" bestFit="1" customWidth="1"/>
    <col min="7456" max="7456" width="12.5" style="10" bestFit="1" customWidth="1"/>
    <col min="7457" max="7462" width="12" style="10" customWidth="1"/>
    <col min="7463" max="7465" width="6.625" style="10" customWidth="1"/>
    <col min="7466" max="7470" width="7.625" style="10" customWidth="1"/>
    <col min="7471" max="7472" width="12.875" style="10" bestFit="1" customWidth="1"/>
    <col min="7473" max="7490" width="3.125" style="10"/>
    <col min="7491" max="7491" width="4.625" style="10" customWidth="1"/>
    <col min="7492" max="7667" width="3.125" style="10"/>
    <col min="7668" max="7669" width="2.625" style="10" customWidth="1"/>
    <col min="7670" max="7672" width="3.25" style="10" customWidth="1"/>
    <col min="7673" max="7674" width="3" style="10" customWidth="1"/>
    <col min="7675" max="7677" width="3.25" style="10" customWidth="1"/>
    <col min="7678" max="7679" width="2.375" style="10" customWidth="1"/>
    <col min="7680" max="7685" width="3" style="10" customWidth="1"/>
    <col min="7686" max="7688" width="3.875" style="10" customWidth="1"/>
    <col min="7689" max="7690" width="9.875" style="10" customWidth="1"/>
    <col min="7691" max="7695" width="2.5" style="10" customWidth="1"/>
    <col min="7696" max="7698" width="4.625" style="10" customWidth="1"/>
    <col min="7699" max="7699" width="6.5" style="10" bestFit="1" customWidth="1"/>
    <col min="7700" max="7703" width="8.5" style="10" bestFit="1" customWidth="1"/>
    <col min="7704" max="7707" width="12.625" style="10" bestFit="1" customWidth="1"/>
    <col min="7708" max="7709" width="12.5" style="10" bestFit="1" customWidth="1"/>
    <col min="7710" max="7711" width="12.625" style="10" bestFit="1" customWidth="1"/>
    <col min="7712" max="7712" width="12.5" style="10" bestFit="1" customWidth="1"/>
    <col min="7713" max="7718" width="12" style="10" customWidth="1"/>
    <col min="7719" max="7721" width="6.625" style="10" customWidth="1"/>
    <col min="7722" max="7726" width="7.625" style="10" customWidth="1"/>
    <col min="7727" max="7728" width="12.875" style="10" bestFit="1" customWidth="1"/>
    <col min="7729" max="7746" width="3.125" style="10"/>
    <col min="7747" max="7747" width="4.625" style="10" customWidth="1"/>
    <col min="7748" max="7923" width="3.125" style="10"/>
    <col min="7924" max="7925" width="2.625" style="10" customWidth="1"/>
    <col min="7926" max="7928" width="3.25" style="10" customWidth="1"/>
    <col min="7929" max="7930" width="3" style="10" customWidth="1"/>
    <col min="7931" max="7933" width="3.25" style="10" customWidth="1"/>
    <col min="7934" max="7935" width="2.375" style="10" customWidth="1"/>
    <col min="7936" max="7941" width="3" style="10" customWidth="1"/>
    <col min="7942" max="7944" width="3.875" style="10" customWidth="1"/>
    <col min="7945" max="7946" width="9.875" style="10" customWidth="1"/>
    <col min="7947" max="7951" width="2.5" style="10" customWidth="1"/>
    <col min="7952" max="7954" width="4.625" style="10" customWidth="1"/>
    <col min="7955" max="7955" width="6.5" style="10" bestFit="1" customWidth="1"/>
    <col min="7956" max="7959" width="8.5" style="10" bestFit="1" customWidth="1"/>
    <col min="7960" max="7963" width="12.625" style="10" bestFit="1" customWidth="1"/>
    <col min="7964" max="7965" width="12.5" style="10" bestFit="1" customWidth="1"/>
    <col min="7966" max="7967" width="12.625" style="10" bestFit="1" customWidth="1"/>
    <col min="7968" max="7968" width="12.5" style="10" bestFit="1" customWidth="1"/>
    <col min="7969" max="7974" width="12" style="10" customWidth="1"/>
    <col min="7975" max="7977" width="6.625" style="10" customWidth="1"/>
    <col min="7978" max="7982" width="7.625" style="10" customWidth="1"/>
    <col min="7983" max="7984" width="12.875" style="10" bestFit="1" customWidth="1"/>
    <col min="7985" max="8002" width="3.125" style="10"/>
    <col min="8003" max="8003" width="4.625" style="10" customWidth="1"/>
    <col min="8004" max="8179" width="3.125" style="10"/>
    <col min="8180" max="8181" width="2.625" style="10" customWidth="1"/>
    <col min="8182" max="8184" width="3.25" style="10" customWidth="1"/>
    <col min="8185" max="8186" width="3" style="10" customWidth="1"/>
    <col min="8187" max="8189" width="3.25" style="10" customWidth="1"/>
    <col min="8190" max="8191" width="2.375" style="10" customWidth="1"/>
    <col min="8192" max="8197" width="3" style="10" customWidth="1"/>
    <col min="8198" max="8200" width="3.875" style="10" customWidth="1"/>
    <col min="8201" max="8202" width="9.875" style="10" customWidth="1"/>
    <col min="8203" max="8207" width="2.5" style="10" customWidth="1"/>
    <col min="8208" max="8210" width="4.625" style="10" customWidth="1"/>
    <col min="8211" max="8211" width="6.5" style="10" bestFit="1" customWidth="1"/>
    <col min="8212" max="8215" width="8.5" style="10" bestFit="1" customWidth="1"/>
    <col min="8216" max="8219" width="12.625" style="10" bestFit="1" customWidth="1"/>
    <col min="8220" max="8221" width="12.5" style="10" bestFit="1" customWidth="1"/>
    <col min="8222" max="8223" width="12.625" style="10" bestFit="1" customWidth="1"/>
    <col min="8224" max="8224" width="12.5" style="10" bestFit="1" customWidth="1"/>
    <col min="8225" max="8230" width="12" style="10" customWidth="1"/>
    <col min="8231" max="8233" width="6.625" style="10" customWidth="1"/>
    <col min="8234" max="8238" width="7.625" style="10" customWidth="1"/>
    <col min="8239" max="8240" width="12.875" style="10" bestFit="1" customWidth="1"/>
    <col min="8241" max="8258" width="3.125" style="10"/>
    <col min="8259" max="8259" width="4.625" style="10" customWidth="1"/>
    <col min="8260" max="8435" width="3.125" style="10"/>
    <col min="8436" max="8437" width="2.625" style="10" customWidth="1"/>
    <col min="8438" max="8440" width="3.25" style="10" customWidth="1"/>
    <col min="8441" max="8442" width="3" style="10" customWidth="1"/>
    <col min="8443" max="8445" width="3.25" style="10" customWidth="1"/>
    <col min="8446" max="8447" width="2.375" style="10" customWidth="1"/>
    <col min="8448" max="8453" width="3" style="10" customWidth="1"/>
    <col min="8454" max="8456" width="3.875" style="10" customWidth="1"/>
    <col min="8457" max="8458" width="9.875" style="10" customWidth="1"/>
    <col min="8459" max="8463" width="2.5" style="10" customWidth="1"/>
    <col min="8464" max="8466" width="4.625" style="10" customWidth="1"/>
    <col min="8467" max="8467" width="6.5" style="10" bestFit="1" customWidth="1"/>
    <col min="8468" max="8471" width="8.5" style="10" bestFit="1" customWidth="1"/>
    <col min="8472" max="8475" width="12.625" style="10" bestFit="1" customWidth="1"/>
    <col min="8476" max="8477" width="12.5" style="10" bestFit="1" customWidth="1"/>
    <col min="8478" max="8479" width="12.625" style="10" bestFit="1" customWidth="1"/>
    <col min="8480" max="8480" width="12.5" style="10" bestFit="1" customWidth="1"/>
    <col min="8481" max="8486" width="12" style="10" customWidth="1"/>
    <col min="8487" max="8489" width="6.625" style="10" customWidth="1"/>
    <col min="8490" max="8494" width="7.625" style="10" customWidth="1"/>
    <col min="8495" max="8496" width="12.875" style="10" bestFit="1" customWidth="1"/>
    <col min="8497" max="8514" width="3.125" style="10"/>
    <col min="8515" max="8515" width="4.625" style="10" customWidth="1"/>
    <col min="8516" max="8691" width="3.125" style="10"/>
    <col min="8692" max="8693" width="2.625" style="10" customWidth="1"/>
    <col min="8694" max="8696" width="3.25" style="10" customWidth="1"/>
    <col min="8697" max="8698" width="3" style="10" customWidth="1"/>
    <col min="8699" max="8701" width="3.25" style="10" customWidth="1"/>
    <col min="8702" max="8703" width="2.375" style="10" customWidth="1"/>
    <col min="8704" max="8709" width="3" style="10" customWidth="1"/>
    <col min="8710" max="8712" width="3.875" style="10" customWidth="1"/>
    <col min="8713" max="8714" width="9.875" style="10" customWidth="1"/>
    <col min="8715" max="8719" width="2.5" style="10" customWidth="1"/>
    <col min="8720" max="8722" width="4.625" style="10" customWidth="1"/>
    <col min="8723" max="8723" width="6.5" style="10" bestFit="1" customWidth="1"/>
    <col min="8724" max="8727" width="8.5" style="10" bestFit="1" customWidth="1"/>
    <col min="8728" max="8731" width="12.625" style="10" bestFit="1" customWidth="1"/>
    <col min="8732" max="8733" width="12.5" style="10" bestFit="1" customWidth="1"/>
    <col min="8734" max="8735" width="12.625" style="10" bestFit="1" customWidth="1"/>
    <col min="8736" max="8736" width="12.5" style="10" bestFit="1" customWidth="1"/>
    <col min="8737" max="8742" width="12" style="10" customWidth="1"/>
    <col min="8743" max="8745" width="6.625" style="10" customWidth="1"/>
    <col min="8746" max="8750" width="7.625" style="10" customWidth="1"/>
    <col min="8751" max="8752" width="12.875" style="10" bestFit="1" customWidth="1"/>
    <col min="8753" max="8770" width="3.125" style="10"/>
    <col min="8771" max="8771" width="4.625" style="10" customWidth="1"/>
    <col min="8772" max="8947" width="3.125" style="10"/>
    <col min="8948" max="8949" width="2.625" style="10" customWidth="1"/>
    <col min="8950" max="8952" width="3.25" style="10" customWidth="1"/>
    <col min="8953" max="8954" width="3" style="10" customWidth="1"/>
    <col min="8955" max="8957" width="3.25" style="10" customWidth="1"/>
    <col min="8958" max="8959" width="2.375" style="10" customWidth="1"/>
    <col min="8960" max="8965" width="3" style="10" customWidth="1"/>
    <col min="8966" max="8968" width="3.875" style="10" customWidth="1"/>
    <col min="8969" max="8970" width="9.875" style="10" customWidth="1"/>
    <col min="8971" max="8975" width="2.5" style="10" customWidth="1"/>
    <col min="8976" max="8978" width="4.625" style="10" customWidth="1"/>
    <col min="8979" max="8979" width="6.5" style="10" bestFit="1" customWidth="1"/>
    <col min="8980" max="8983" width="8.5" style="10" bestFit="1" customWidth="1"/>
    <col min="8984" max="8987" width="12.625" style="10" bestFit="1" customWidth="1"/>
    <col min="8988" max="8989" width="12.5" style="10" bestFit="1" customWidth="1"/>
    <col min="8990" max="8991" width="12.625" style="10" bestFit="1" customWidth="1"/>
    <col min="8992" max="8992" width="12.5" style="10" bestFit="1" customWidth="1"/>
    <col min="8993" max="8998" width="12" style="10" customWidth="1"/>
    <col min="8999" max="9001" width="6.625" style="10" customWidth="1"/>
    <col min="9002" max="9006" width="7.625" style="10" customWidth="1"/>
    <col min="9007" max="9008" width="12.875" style="10" bestFit="1" customWidth="1"/>
    <col min="9009" max="9026" width="3.125" style="10"/>
    <col min="9027" max="9027" width="4.625" style="10" customWidth="1"/>
    <col min="9028" max="9203" width="3.125" style="10"/>
    <col min="9204" max="9205" width="2.625" style="10" customWidth="1"/>
    <col min="9206" max="9208" width="3.25" style="10" customWidth="1"/>
    <col min="9209" max="9210" width="3" style="10" customWidth="1"/>
    <col min="9211" max="9213" width="3.25" style="10" customWidth="1"/>
    <col min="9214" max="9215" width="2.375" style="10" customWidth="1"/>
    <col min="9216" max="9221" width="3" style="10" customWidth="1"/>
    <col min="9222" max="9224" width="3.875" style="10" customWidth="1"/>
    <col min="9225" max="9226" width="9.875" style="10" customWidth="1"/>
    <col min="9227" max="9231" width="2.5" style="10" customWidth="1"/>
    <col min="9232" max="9234" width="4.625" style="10" customWidth="1"/>
    <col min="9235" max="9235" width="6.5" style="10" bestFit="1" customWidth="1"/>
    <col min="9236" max="9239" width="8.5" style="10" bestFit="1" customWidth="1"/>
    <col min="9240" max="9243" width="12.625" style="10" bestFit="1" customWidth="1"/>
    <col min="9244" max="9245" width="12.5" style="10" bestFit="1" customWidth="1"/>
    <col min="9246" max="9247" width="12.625" style="10" bestFit="1" customWidth="1"/>
    <col min="9248" max="9248" width="12.5" style="10" bestFit="1" customWidth="1"/>
    <col min="9249" max="9254" width="12" style="10" customWidth="1"/>
    <col min="9255" max="9257" width="6.625" style="10" customWidth="1"/>
    <col min="9258" max="9262" width="7.625" style="10" customWidth="1"/>
    <col min="9263" max="9264" width="12.875" style="10" bestFit="1" customWidth="1"/>
    <col min="9265" max="9282" width="3.125" style="10"/>
    <col min="9283" max="9283" width="4.625" style="10" customWidth="1"/>
    <col min="9284" max="9459" width="3.125" style="10"/>
    <col min="9460" max="9461" width="2.625" style="10" customWidth="1"/>
    <col min="9462" max="9464" width="3.25" style="10" customWidth="1"/>
    <col min="9465" max="9466" width="3" style="10" customWidth="1"/>
    <col min="9467" max="9469" width="3.25" style="10" customWidth="1"/>
    <col min="9470" max="9471" width="2.375" style="10" customWidth="1"/>
    <col min="9472" max="9477" width="3" style="10" customWidth="1"/>
    <col min="9478" max="9480" width="3.875" style="10" customWidth="1"/>
    <col min="9481" max="9482" width="9.875" style="10" customWidth="1"/>
    <col min="9483" max="9487" width="2.5" style="10" customWidth="1"/>
    <col min="9488" max="9490" width="4.625" style="10" customWidth="1"/>
    <col min="9491" max="9491" width="6.5" style="10" bestFit="1" customWidth="1"/>
    <col min="9492" max="9495" width="8.5" style="10" bestFit="1" customWidth="1"/>
    <col min="9496" max="9499" width="12.625" style="10" bestFit="1" customWidth="1"/>
    <col min="9500" max="9501" width="12.5" style="10" bestFit="1" customWidth="1"/>
    <col min="9502" max="9503" width="12.625" style="10" bestFit="1" customWidth="1"/>
    <col min="9504" max="9504" width="12.5" style="10" bestFit="1" customWidth="1"/>
    <col min="9505" max="9510" width="12" style="10" customWidth="1"/>
    <col min="9511" max="9513" width="6.625" style="10" customWidth="1"/>
    <col min="9514" max="9518" width="7.625" style="10" customWidth="1"/>
    <col min="9519" max="9520" width="12.875" style="10" bestFit="1" customWidth="1"/>
    <col min="9521" max="9538" width="3.125" style="10"/>
    <col min="9539" max="9539" width="4.625" style="10" customWidth="1"/>
    <col min="9540" max="9715" width="3.125" style="10"/>
    <col min="9716" max="9717" width="2.625" style="10" customWidth="1"/>
    <col min="9718" max="9720" width="3.25" style="10" customWidth="1"/>
    <col min="9721" max="9722" width="3" style="10" customWidth="1"/>
    <col min="9723" max="9725" width="3.25" style="10" customWidth="1"/>
    <col min="9726" max="9727" width="2.375" style="10" customWidth="1"/>
    <col min="9728" max="9733" width="3" style="10" customWidth="1"/>
    <col min="9734" max="9736" width="3.875" style="10" customWidth="1"/>
    <col min="9737" max="9738" width="9.875" style="10" customWidth="1"/>
    <col min="9739" max="9743" width="2.5" style="10" customWidth="1"/>
    <col min="9744" max="9746" width="4.625" style="10" customWidth="1"/>
    <col min="9747" max="9747" width="6.5" style="10" bestFit="1" customWidth="1"/>
    <col min="9748" max="9751" width="8.5" style="10" bestFit="1" customWidth="1"/>
    <col min="9752" max="9755" width="12.625" style="10" bestFit="1" customWidth="1"/>
    <col min="9756" max="9757" width="12.5" style="10" bestFit="1" customWidth="1"/>
    <col min="9758" max="9759" width="12.625" style="10" bestFit="1" customWidth="1"/>
    <col min="9760" max="9760" width="12.5" style="10" bestFit="1" customWidth="1"/>
    <col min="9761" max="9766" width="12" style="10" customWidth="1"/>
    <col min="9767" max="9769" width="6.625" style="10" customWidth="1"/>
    <col min="9770" max="9774" width="7.625" style="10" customWidth="1"/>
    <col min="9775" max="9776" width="12.875" style="10" bestFit="1" customWidth="1"/>
    <col min="9777" max="9794" width="3.125" style="10"/>
    <col min="9795" max="9795" width="4.625" style="10" customWidth="1"/>
    <col min="9796" max="9971" width="3.125" style="10"/>
    <col min="9972" max="9973" width="2.625" style="10" customWidth="1"/>
    <col min="9974" max="9976" width="3.25" style="10" customWidth="1"/>
    <col min="9977" max="9978" width="3" style="10" customWidth="1"/>
    <col min="9979" max="9981" width="3.25" style="10" customWidth="1"/>
    <col min="9982" max="9983" width="2.375" style="10" customWidth="1"/>
    <col min="9984" max="9989" width="3" style="10" customWidth="1"/>
    <col min="9990" max="9992" width="3.875" style="10" customWidth="1"/>
    <col min="9993" max="9994" width="9.875" style="10" customWidth="1"/>
    <col min="9995" max="9999" width="2.5" style="10" customWidth="1"/>
    <col min="10000" max="10002" width="4.625" style="10" customWidth="1"/>
    <col min="10003" max="10003" width="6.5" style="10" bestFit="1" customWidth="1"/>
    <col min="10004" max="10007" width="8.5" style="10" bestFit="1" customWidth="1"/>
    <col min="10008" max="10011" width="12.625" style="10" bestFit="1" customWidth="1"/>
    <col min="10012" max="10013" width="12.5" style="10" bestFit="1" customWidth="1"/>
    <col min="10014" max="10015" width="12.625" style="10" bestFit="1" customWidth="1"/>
    <col min="10016" max="10016" width="12.5" style="10" bestFit="1" customWidth="1"/>
    <col min="10017" max="10022" width="12" style="10" customWidth="1"/>
    <col min="10023" max="10025" width="6.625" style="10" customWidth="1"/>
    <col min="10026" max="10030" width="7.625" style="10" customWidth="1"/>
    <col min="10031" max="10032" width="12.875" style="10" bestFit="1" customWidth="1"/>
    <col min="10033" max="10050" width="3.125" style="10"/>
    <col min="10051" max="10051" width="4.625" style="10" customWidth="1"/>
    <col min="10052" max="10227" width="3.125" style="10"/>
    <col min="10228" max="10229" width="2.625" style="10" customWidth="1"/>
    <col min="10230" max="10232" width="3.25" style="10" customWidth="1"/>
    <col min="10233" max="10234" width="3" style="10" customWidth="1"/>
    <col min="10235" max="10237" width="3.25" style="10" customWidth="1"/>
    <col min="10238" max="10239" width="2.375" style="10" customWidth="1"/>
    <col min="10240" max="10245" width="3" style="10" customWidth="1"/>
    <col min="10246" max="10248" width="3.875" style="10" customWidth="1"/>
    <col min="10249" max="10250" width="9.875" style="10" customWidth="1"/>
    <col min="10251" max="10255" width="2.5" style="10" customWidth="1"/>
    <col min="10256" max="10258" width="4.625" style="10" customWidth="1"/>
    <col min="10259" max="10259" width="6.5" style="10" bestFit="1" customWidth="1"/>
    <col min="10260" max="10263" width="8.5" style="10" bestFit="1" customWidth="1"/>
    <col min="10264" max="10267" width="12.625" style="10" bestFit="1" customWidth="1"/>
    <col min="10268" max="10269" width="12.5" style="10" bestFit="1" customWidth="1"/>
    <col min="10270" max="10271" width="12.625" style="10" bestFit="1" customWidth="1"/>
    <col min="10272" max="10272" width="12.5" style="10" bestFit="1" customWidth="1"/>
    <col min="10273" max="10278" width="12" style="10" customWidth="1"/>
    <col min="10279" max="10281" width="6.625" style="10" customWidth="1"/>
    <col min="10282" max="10286" width="7.625" style="10" customWidth="1"/>
    <col min="10287" max="10288" width="12.875" style="10" bestFit="1" customWidth="1"/>
    <col min="10289" max="10306" width="3.125" style="10"/>
    <col min="10307" max="10307" width="4.625" style="10" customWidth="1"/>
    <col min="10308" max="10483" width="3.125" style="10"/>
    <col min="10484" max="10485" width="2.625" style="10" customWidth="1"/>
    <col min="10486" max="10488" width="3.25" style="10" customWidth="1"/>
    <col min="10489" max="10490" width="3" style="10" customWidth="1"/>
    <col min="10491" max="10493" width="3.25" style="10" customWidth="1"/>
    <col min="10494" max="10495" width="2.375" style="10" customWidth="1"/>
    <col min="10496" max="10501" width="3" style="10" customWidth="1"/>
    <col min="10502" max="10504" width="3.875" style="10" customWidth="1"/>
    <col min="10505" max="10506" width="9.875" style="10" customWidth="1"/>
    <col min="10507" max="10511" width="2.5" style="10" customWidth="1"/>
    <col min="10512" max="10514" width="4.625" style="10" customWidth="1"/>
    <col min="10515" max="10515" width="6.5" style="10" bestFit="1" customWidth="1"/>
    <col min="10516" max="10519" width="8.5" style="10" bestFit="1" customWidth="1"/>
    <col min="10520" max="10523" width="12.625" style="10" bestFit="1" customWidth="1"/>
    <col min="10524" max="10525" width="12.5" style="10" bestFit="1" customWidth="1"/>
    <col min="10526" max="10527" width="12.625" style="10" bestFit="1" customWidth="1"/>
    <col min="10528" max="10528" width="12.5" style="10" bestFit="1" customWidth="1"/>
    <col min="10529" max="10534" width="12" style="10" customWidth="1"/>
    <col min="10535" max="10537" width="6.625" style="10" customWidth="1"/>
    <col min="10538" max="10542" width="7.625" style="10" customWidth="1"/>
    <col min="10543" max="10544" width="12.875" style="10" bestFit="1" customWidth="1"/>
    <col min="10545" max="10562" width="3.125" style="10"/>
    <col min="10563" max="10563" width="4.625" style="10" customWidth="1"/>
    <col min="10564" max="10739" width="3.125" style="10"/>
    <col min="10740" max="10741" width="2.625" style="10" customWidth="1"/>
    <col min="10742" max="10744" width="3.25" style="10" customWidth="1"/>
    <col min="10745" max="10746" width="3" style="10" customWidth="1"/>
    <col min="10747" max="10749" width="3.25" style="10" customWidth="1"/>
    <col min="10750" max="10751" width="2.375" style="10" customWidth="1"/>
    <col min="10752" max="10757" width="3" style="10" customWidth="1"/>
    <col min="10758" max="10760" width="3.875" style="10" customWidth="1"/>
    <col min="10761" max="10762" width="9.875" style="10" customWidth="1"/>
    <col min="10763" max="10767" width="2.5" style="10" customWidth="1"/>
    <col min="10768" max="10770" width="4.625" style="10" customWidth="1"/>
    <col min="10771" max="10771" width="6.5" style="10" bestFit="1" customWidth="1"/>
    <col min="10772" max="10775" width="8.5" style="10" bestFit="1" customWidth="1"/>
    <col min="10776" max="10779" width="12.625" style="10" bestFit="1" customWidth="1"/>
    <col min="10780" max="10781" width="12.5" style="10" bestFit="1" customWidth="1"/>
    <col min="10782" max="10783" width="12.625" style="10" bestFit="1" customWidth="1"/>
    <col min="10784" max="10784" width="12.5" style="10" bestFit="1" customWidth="1"/>
    <col min="10785" max="10790" width="12" style="10" customWidth="1"/>
    <col min="10791" max="10793" width="6.625" style="10" customWidth="1"/>
    <col min="10794" max="10798" width="7.625" style="10" customWidth="1"/>
    <col min="10799" max="10800" width="12.875" style="10" bestFit="1" customWidth="1"/>
    <col min="10801" max="10818" width="3.125" style="10"/>
    <col min="10819" max="10819" width="4.625" style="10" customWidth="1"/>
    <col min="10820" max="10995" width="3.125" style="10"/>
    <col min="10996" max="10997" width="2.625" style="10" customWidth="1"/>
    <col min="10998" max="11000" width="3.25" style="10" customWidth="1"/>
    <col min="11001" max="11002" width="3" style="10" customWidth="1"/>
    <col min="11003" max="11005" width="3.25" style="10" customWidth="1"/>
    <col min="11006" max="11007" width="2.375" style="10" customWidth="1"/>
    <col min="11008" max="11013" width="3" style="10" customWidth="1"/>
    <col min="11014" max="11016" width="3.875" style="10" customWidth="1"/>
    <col min="11017" max="11018" width="9.875" style="10" customWidth="1"/>
    <col min="11019" max="11023" width="2.5" style="10" customWidth="1"/>
    <col min="11024" max="11026" width="4.625" style="10" customWidth="1"/>
    <col min="11027" max="11027" width="6.5" style="10" bestFit="1" customWidth="1"/>
    <col min="11028" max="11031" width="8.5" style="10" bestFit="1" customWidth="1"/>
    <col min="11032" max="11035" width="12.625" style="10" bestFit="1" customWidth="1"/>
    <col min="11036" max="11037" width="12.5" style="10" bestFit="1" customWidth="1"/>
    <col min="11038" max="11039" width="12.625" style="10" bestFit="1" customWidth="1"/>
    <col min="11040" max="11040" width="12.5" style="10" bestFit="1" customWidth="1"/>
    <col min="11041" max="11046" width="12" style="10" customWidth="1"/>
    <col min="11047" max="11049" width="6.625" style="10" customWidth="1"/>
    <col min="11050" max="11054" width="7.625" style="10" customWidth="1"/>
    <col min="11055" max="11056" width="12.875" style="10" bestFit="1" customWidth="1"/>
    <col min="11057" max="11074" width="3.125" style="10"/>
    <col min="11075" max="11075" width="4.625" style="10" customWidth="1"/>
    <col min="11076" max="11251" width="3.125" style="10"/>
    <col min="11252" max="11253" width="2.625" style="10" customWidth="1"/>
    <col min="11254" max="11256" width="3.25" style="10" customWidth="1"/>
    <col min="11257" max="11258" width="3" style="10" customWidth="1"/>
    <col min="11259" max="11261" width="3.25" style="10" customWidth="1"/>
    <col min="11262" max="11263" width="2.375" style="10" customWidth="1"/>
    <col min="11264" max="11269" width="3" style="10" customWidth="1"/>
    <col min="11270" max="11272" width="3.875" style="10" customWidth="1"/>
    <col min="11273" max="11274" width="9.875" style="10" customWidth="1"/>
    <col min="11275" max="11279" width="2.5" style="10" customWidth="1"/>
    <col min="11280" max="11282" width="4.625" style="10" customWidth="1"/>
    <col min="11283" max="11283" width="6.5" style="10" bestFit="1" customWidth="1"/>
    <col min="11284" max="11287" width="8.5" style="10" bestFit="1" customWidth="1"/>
    <col min="11288" max="11291" width="12.625" style="10" bestFit="1" customWidth="1"/>
    <col min="11292" max="11293" width="12.5" style="10" bestFit="1" customWidth="1"/>
    <col min="11294" max="11295" width="12.625" style="10" bestFit="1" customWidth="1"/>
    <col min="11296" max="11296" width="12.5" style="10" bestFit="1" customWidth="1"/>
    <col min="11297" max="11302" width="12" style="10" customWidth="1"/>
    <col min="11303" max="11305" width="6.625" style="10" customWidth="1"/>
    <col min="11306" max="11310" width="7.625" style="10" customWidth="1"/>
    <col min="11311" max="11312" width="12.875" style="10" bestFit="1" customWidth="1"/>
    <col min="11313" max="11330" width="3.125" style="10"/>
    <col min="11331" max="11331" width="4.625" style="10" customWidth="1"/>
    <col min="11332" max="11507" width="3.125" style="10"/>
    <col min="11508" max="11509" width="2.625" style="10" customWidth="1"/>
    <col min="11510" max="11512" width="3.25" style="10" customWidth="1"/>
    <col min="11513" max="11514" width="3" style="10" customWidth="1"/>
    <col min="11515" max="11517" width="3.25" style="10" customWidth="1"/>
    <col min="11518" max="11519" width="2.375" style="10" customWidth="1"/>
    <col min="11520" max="11525" width="3" style="10" customWidth="1"/>
    <col min="11526" max="11528" width="3.875" style="10" customWidth="1"/>
    <col min="11529" max="11530" width="9.875" style="10" customWidth="1"/>
    <col min="11531" max="11535" width="2.5" style="10" customWidth="1"/>
    <col min="11536" max="11538" width="4.625" style="10" customWidth="1"/>
    <col min="11539" max="11539" width="6.5" style="10" bestFit="1" customWidth="1"/>
    <col min="11540" max="11543" width="8.5" style="10" bestFit="1" customWidth="1"/>
    <col min="11544" max="11547" width="12.625" style="10" bestFit="1" customWidth="1"/>
    <col min="11548" max="11549" width="12.5" style="10" bestFit="1" customWidth="1"/>
    <col min="11550" max="11551" width="12.625" style="10" bestFit="1" customWidth="1"/>
    <col min="11552" max="11552" width="12.5" style="10" bestFit="1" customWidth="1"/>
    <col min="11553" max="11558" width="12" style="10" customWidth="1"/>
    <col min="11559" max="11561" width="6.625" style="10" customWidth="1"/>
    <col min="11562" max="11566" width="7.625" style="10" customWidth="1"/>
    <col min="11567" max="11568" width="12.875" style="10" bestFit="1" customWidth="1"/>
    <col min="11569" max="11586" width="3.125" style="10"/>
    <col min="11587" max="11587" width="4.625" style="10" customWidth="1"/>
    <col min="11588" max="11763" width="3.125" style="10"/>
    <col min="11764" max="11765" width="2.625" style="10" customWidth="1"/>
    <col min="11766" max="11768" width="3.25" style="10" customWidth="1"/>
    <col min="11769" max="11770" width="3" style="10" customWidth="1"/>
    <col min="11771" max="11773" width="3.25" style="10" customWidth="1"/>
    <col min="11774" max="11775" width="2.375" style="10" customWidth="1"/>
    <col min="11776" max="11781" width="3" style="10" customWidth="1"/>
    <col min="11782" max="11784" width="3.875" style="10" customWidth="1"/>
    <col min="11785" max="11786" width="9.875" style="10" customWidth="1"/>
    <col min="11787" max="11791" width="2.5" style="10" customWidth="1"/>
    <col min="11792" max="11794" width="4.625" style="10" customWidth="1"/>
    <col min="11795" max="11795" width="6.5" style="10" bestFit="1" customWidth="1"/>
    <col min="11796" max="11799" width="8.5" style="10" bestFit="1" customWidth="1"/>
    <col min="11800" max="11803" width="12.625" style="10" bestFit="1" customWidth="1"/>
    <col min="11804" max="11805" width="12.5" style="10" bestFit="1" customWidth="1"/>
    <col min="11806" max="11807" width="12.625" style="10" bestFit="1" customWidth="1"/>
    <col min="11808" max="11808" width="12.5" style="10" bestFit="1" customWidth="1"/>
    <col min="11809" max="11814" width="12" style="10" customWidth="1"/>
    <col min="11815" max="11817" width="6.625" style="10" customWidth="1"/>
    <col min="11818" max="11822" width="7.625" style="10" customWidth="1"/>
    <col min="11823" max="11824" width="12.875" style="10" bestFit="1" customWidth="1"/>
    <col min="11825" max="11842" width="3.125" style="10"/>
    <col min="11843" max="11843" width="4.625" style="10" customWidth="1"/>
    <col min="11844" max="12019" width="3.125" style="10"/>
    <col min="12020" max="12021" width="2.625" style="10" customWidth="1"/>
    <col min="12022" max="12024" width="3.25" style="10" customWidth="1"/>
    <col min="12025" max="12026" width="3" style="10" customWidth="1"/>
    <col min="12027" max="12029" width="3.25" style="10" customWidth="1"/>
    <col min="12030" max="12031" width="2.375" style="10" customWidth="1"/>
    <col min="12032" max="12037" width="3" style="10" customWidth="1"/>
    <col min="12038" max="12040" width="3.875" style="10" customWidth="1"/>
    <col min="12041" max="12042" width="9.875" style="10" customWidth="1"/>
    <col min="12043" max="12047" width="2.5" style="10" customWidth="1"/>
    <col min="12048" max="12050" width="4.625" style="10" customWidth="1"/>
    <col min="12051" max="12051" width="6.5" style="10" bestFit="1" customWidth="1"/>
    <col min="12052" max="12055" width="8.5" style="10" bestFit="1" customWidth="1"/>
    <col min="12056" max="12059" width="12.625" style="10" bestFit="1" customWidth="1"/>
    <col min="12060" max="12061" width="12.5" style="10" bestFit="1" customWidth="1"/>
    <col min="12062" max="12063" width="12.625" style="10" bestFit="1" customWidth="1"/>
    <col min="12064" max="12064" width="12.5" style="10" bestFit="1" customWidth="1"/>
    <col min="12065" max="12070" width="12" style="10" customWidth="1"/>
    <col min="12071" max="12073" width="6.625" style="10" customWidth="1"/>
    <col min="12074" max="12078" width="7.625" style="10" customWidth="1"/>
    <col min="12079" max="12080" width="12.875" style="10" bestFit="1" customWidth="1"/>
    <col min="12081" max="12098" width="3.125" style="10"/>
    <col min="12099" max="12099" width="4.625" style="10" customWidth="1"/>
    <col min="12100" max="12275" width="3.125" style="10"/>
    <col min="12276" max="12277" width="2.625" style="10" customWidth="1"/>
    <col min="12278" max="12280" width="3.25" style="10" customWidth="1"/>
    <col min="12281" max="12282" width="3" style="10" customWidth="1"/>
    <col min="12283" max="12285" width="3.25" style="10" customWidth="1"/>
    <col min="12286" max="12287" width="2.375" style="10" customWidth="1"/>
    <col min="12288" max="12293" width="3" style="10" customWidth="1"/>
    <col min="12294" max="12296" width="3.875" style="10" customWidth="1"/>
    <col min="12297" max="12298" width="9.875" style="10" customWidth="1"/>
    <col min="12299" max="12303" width="2.5" style="10" customWidth="1"/>
    <col min="12304" max="12306" width="4.625" style="10" customWidth="1"/>
    <col min="12307" max="12307" width="6.5" style="10" bestFit="1" customWidth="1"/>
    <col min="12308" max="12311" width="8.5" style="10" bestFit="1" customWidth="1"/>
    <col min="12312" max="12315" width="12.625" style="10" bestFit="1" customWidth="1"/>
    <col min="12316" max="12317" width="12.5" style="10" bestFit="1" customWidth="1"/>
    <col min="12318" max="12319" width="12.625" style="10" bestFit="1" customWidth="1"/>
    <col min="12320" max="12320" width="12.5" style="10" bestFit="1" customWidth="1"/>
    <col min="12321" max="12326" width="12" style="10" customWidth="1"/>
    <col min="12327" max="12329" width="6.625" style="10" customWidth="1"/>
    <col min="12330" max="12334" width="7.625" style="10" customWidth="1"/>
    <col min="12335" max="12336" width="12.875" style="10" bestFit="1" customWidth="1"/>
    <col min="12337" max="12354" width="3.125" style="10"/>
    <col min="12355" max="12355" width="4.625" style="10" customWidth="1"/>
    <col min="12356" max="12531" width="3.125" style="10"/>
    <col min="12532" max="12533" width="2.625" style="10" customWidth="1"/>
    <col min="12534" max="12536" width="3.25" style="10" customWidth="1"/>
    <col min="12537" max="12538" width="3" style="10" customWidth="1"/>
    <col min="12539" max="12541" width="3.25" style="10" customWidth="1"/>
    <col min="12542" max="12543" width="2.375" style="10" customWidth="1"/>
    <col min="12544" max="12549" width="3" style="10" customWidth="1"/>
    <col min="12550" max="12552" width="3.875" style="10" customWidth="1"/>
    <col min="12553" max="12554" width="9.875" style="10" customWidth="1"/>
    <col min="12555" max="12559" width="2.5" style="10" customWidth="1"/>
    <col min="12560" max="12562" width="4.625" style="10" customWidth="1"/>
    <col min="12563" max="12563" width="6.5" style="10" bestFit="1" customWidth="1"/>
    <col min="12564" max="12567" width="8.5" style="10" bestFit="1" customWidth="1"/>
    <col min="12568" max="12571" width="12.625" style="10" bestFit="1" customWidth="1"/>
    <col min="12572" max="12573" width="12.5" style="10" bestFit="1" customWidth="1"/>
    <col min="12574" max="12575" width="12.625" style="10" bestFit="1" customWidth="1"/>
    <col min="12576" max="12576" width="12.5" style="10" bestFit="1" customWidth="1"/>
    <col min="12577" max="12582" width="12" style="10" customWidth="1"/>
    <col min="12583" max="12585" width="6.625" style="10" customWidth="1"/>
    <col min="12586" max="12590" width="7.625" style="10" customWidth="1"/>
    <col min="12591" max="12592" width="12.875" style="10" bestFit="1" customWidth="1"/>
    <col min="12593" max="12610" width="3.125" style="10"/>
    <col min="12611" max="12611" width="4.625" style="10" customWidth="1"/>
    <col min="12612" max="12787" width="3.125" style="10"/>
    <col min="12788" max="12789" width="2.625" style="10" customWidth="1"/>
    <col min="12790" max="12792" width="3.25" style="10" customWidth="1"/>
    <col min="12793" max="12794" width="3" style="10" customWidth="1"/>
    <col min="12795" max="12797" width="3.25" style="10" customWidth="1"/>
    <col min="12798" max="12799" width="2.375" style="10" customWidth="1"/>
    <col min="12800" max="12805" width="3" style="10" customWidth="1"/>
    <col min="12806" max="12808" width="3.875" style="10" customWidth="1"/>
    <col min="12809" max="12810" width="9.875" style="10" customWidth="1"/>
    <col min="12811" max="12815" width="2.5" style="10" customWidth="1"/>
    <col min="12816" max="12818" width="4.625" style="10" customWidth="1"/>
    <col min="12819" max="12819" width="6.5" style="10" bestFit="1" customWidth="1"/>
    <col min="12820" max="12823" width="8.5" style="10" bestFit="1" customWidth="1"/>
    <col min="12824" max="12827" width="12.625" style="10" bestFit="1" customWidth="1"/>
    <col min="12828" max="12829" width="12.5" style="10" bestFit="1" customWidth="1"/>
    <col min="12830" max="12831" width="12.625" style="10" bestFit="1" customWidth="1"/>
    <col min="12832" max="12832" width="12.5" style="10" bestFit="1" customWidth="1"/>
    <col min="12833" max="12838" width="12" style="10" customWidth="1"/>
    <col min="12839" max="12841" width="6.625" style="10" customWidth="1"/>
    <col min="12842" max="12846" width="7.625" style="10" customWidth="1"/>
    <col min="12847" max="12848" width="12.875" style="10" bestFit="1" customWidth="1"/>
    <col min="12849" max="12866" width="3.125" style="10"/>
    <col min="12867" max="12867" width="4.625" style="10" customWidth="1"/>
    <col min="12868" max="13043" width="3.125" style="10"/>
    <col min="13044" max="13045" width="2.625" style="10" customWidth="1"/>
    <col min="13046" max="13048" width="3.25" style="10" customWidth="1"/>
    <col min="13049" max="13050" width="3" style="10" customWidth="1"/>
    <col min="13051" max="13053" width="3.25" style="10" customWidth="1"/>
    <col min="13054" max="13055" width="2.375" style="10" customWidth="1"/>
    <col min="13056" max="13061" width="3" style="10" customWidth="1"/>
    <col min="13062" max="13064" width="3.875" style="10" customWidth="1"/>
    <col min="13065" max="13066" width="9.875" style="10" customWidth="1"/>
    <col min="13067" max="13071" width="2.5" style="10" customWidth="1"/>
    <col min="13072" max="13074" width="4.625" style="10" customWidth="1"/>
    <col min="13075" max="13075" width="6.5" style="10" bestFit="1" customWidth="1"/>
    <col min="13076" max="13079" width="8.5" style="10" bestFit="1" customWidth="1"/>
    <col min="13080" max="13083" width="12.625" style="10" bestFit="1" customWidth="1"/>
    <col min="13084" max="13085" width="12.5" style="10" bestFit="1" customWidth="1"/>
    <col min="13086" max="13087" width="12.625" style="10" bestFit="1" customWidth="1"/>
    <col min="13088" max="13088" width="12.5" style="10" bestFit="1" customWidth="1"/>
    <col min="13089" max="13094" width="12" style="10" customWidth="1"/>
    <col min="13095" max="13097" width="6.625" style="10" customWidth="1"/>
    <col min="13098" max="13102" width="7.625" style="10" customWidth="1"/>
    <col min="13103" max="13104" width="12.875" style="10" bestFit="1" customWidth="1"/>
    <col min="13105" max="13122" width="3.125" style="10"/>
    <col min="13123" max="13123" width="4.625" style="10" customWidth="1"/>
    <col min="13124" max="13299" width="3.125" style="10"/>
    <col min="13300" max="13301" width="2.625" style="10" customWidth="1"/>
    <col min="13302" max="13304" width="3.25" style="10" customWidth="1"/>
    <col min="13305" max="13306" width="3" style="10" customWidth="1"/>
    <col min="13307" max="13309" width="3.25" style="10" customWidth="1"/>
    <col min="13310" max="13311" width="2.375" style="10" customWidth="1"/>
    <col min="13312" max="13317" width="3" style="10" customWidth="1"/>
    <col min="13318" max="13320" width="3.875" style="10" customWidth="1"/>
    <col min="13321" max="13322" width="9.875" style="10" customWidth="1"/>
    <col min="13323" max="13327" width="2.5" style="10" customWidth="1"/>
    <col min="13328" max="13330" width="4.625" style="10" customWidth="1"/>
    <col min="13331" max="13331" width="6.5" style="10" bestFit="1" customWidth="1"/>
    <col min="13332" max="13335" width="8.5" style="10" bestFit="1" customWidth="1"/>
    <col min="13336" max="13339" width="12.625" style="10" bestFit="1" customWidth="1"/>
    <col min="13340" max="13341" width="12.5" style="10" bestFit="1" customWidth="1"/>
    <col min="13342" max="13343" width="12.625" style="10" bestFit="1" customWidth="1"/>
    <col min="13344" max="13344" width="12.5" style="10" bestFit="1" customWidth="1"/>
    <col min="13345" max="13350" width="12" style="10" customWidth="1"/>
    <col min="13351" max="13353" width="6.625" style="10" customWidth="1"/>
    <col min="13354" max="13358" width="7.625" style="10" customWidth="1"/>
    <col min="13359" max="13360" width="12.875" style="10" bestFit="1" customWidth="1"/>
    <col min="13361" max="13378" width="3.125" style="10"/>
    <col min="13379" max="13379" width="4.625" style="10" customWidth="1"/>
    <col min="13380" max="13555" width="3.125" style="10"/>
    <col min="13556" max="13557" width="2.625" style="10" customWidth="1"/>
    <col min="13558" max="13560" width="3.25" style="10" customWidth="1"/>
    <col min="13561" max="13562" width="3" style="10" customWidth="1"/>
    <col min="13563" max="13565" width="3.25" style="10" customWidth="1"/>
    <col min="13566" max="13567" width="2.375" style="10" customWidth="1"/>
    <col min="13568" max="13573" width="3" style="10" customWidth="1"/>
    <col min="13574" max="13576" width="3.875" style="10" customWidth="1"/>
    <col min="13577" max="13578" width="9.875" style="10" customWidth="1"/>
    <col min="13579" max="13583" width="2.5" style="10" customWidth="1"/>
    <col min="13584" max="13586" width="4.625" style="10" customWidth="1"/>
    <col min="13587" max="13587" width="6.5" style="10" bestFit="1" customWidth="1"/>
    <col min="13588" max="13591" width="8.5" style="10" bestFit="1" customWidth="1"/>
    <col min="13592" max="13595" width="12.625" style="10" bestFit="1" customWidth="1"/>
    <col min="13596" max="13597" width="12.5" style="10" bestFit="1" customWidth="1"/>
    <col min="13598" max="13599" width="12.625" style="10" bestFit="1" customWidth="1"/>
    <col min="13600" max="13600" width="12.5" style="10" bestFit="1" customWidth="1"/>
    <col min="13601" max="13606" width="12" style="10" customWidth="1"/>
    <col min="13607" max="13609" width="6.625" style="10" customWidth="1"/>
    <col min="13610" max="13614" width="7.625" style="10" customWidth="1"/>
    <col min="13615" max="13616" width="12.875" style="10" bestFit="1" customWidth="1"/>
    <col min="13617" max="13634" width="3.125" style="10"/>
    <col min="13635" max="13635" width="4.625" style="10" customWidth="1"/>
    <col min="13636" max="13811" width="3.125" style="10"/>
    <col min="13812" max="13813" width="2.625" style="10" customWidth="1"/>
    <col min="13814" max="13816" width="3.25" style="10" customWidth="1"/>
    <col min="13817" max="13818" width="3" style="10" customWidth="1"/>
    <col min="13819" max="13821" width="3.25" style="10" customWidth="1"/>
    <col min="13822" max="13823" width="2.375" style="10" customWidth="1"/>
    <col min="13824" max="13829" width="3" style="10" customWidth="1"/>
    <col min="13830" max="13832" width="3.875" style="10" customWidth="1"/>
    <col min="13833" max="13834" width="9.875" style="10" customWidth="1"/>
    <col min="13835" max="13839" width="2.5" style="10" customWidth="1"/>
    <col min="13840" max="13842" width="4.625" style="10" customWidth="1"/>
    <col min="13843" max="13843" width="6.5" style="10" bestFit="1" customWidth="1"/>
    <col min="13844" max="13847" width="8.5" style="10" bestFit="1" customWidth="1"/>
    <col min="13848" max="13851" width="12.625" style="10" bestFit="1" customWidth="1"/>
    <col min="13852" max="13853" width="12.5" style="10" bestFit="1" customWidth="1"/>
    <col min="13854" max="13855" width="12.625" style="10" bestFit="1" customWidth="1"/>
    <col min="13856" max="13856" width="12.5" style="10" bestFit="1" customWidth="1"/>
    <col min="13857" max="13862" width="12" style="10" customWidth="1"/>
    <col min="13863" max="13865" width="6.625" style="10" customWidth="1"/>
    <col min="13866" max="13870" width="7.625" style="10" customWidth="1"/>
    <col min="13871" max="13872" width="12.875" style="10" bestFit="1" customWidth="1"/>
    <col min="13873" max="13890" width="3.125" style="10"/>
    <col min="13891" max="13891" width="4.625" style="10" customWidth="1"/>
    <col min="13892" max="14067" width="3.125" style="10"/>
    <col min="14068" max="14069" width="2.625" style="10" customWidth="1"/>
    <col min="14070" max="14072" width="3.25" style="10" customWidth="1"/>
    <col min="14073" max="14074" width="3" style="10" customWidth="1"/>
    <col min="14075" max="14077" width="3.25" style="10" customWidth="1"/>
    <col min="14078" max="14079" width="2.375" style="10" customWidth="1"/>
    <col min="14080" max="14085" width="3" style="10" customWidth="1"/>
    <col min="14086" max="14088" width="3.875" style="10" customWidth="1"/>
    <col min="14089" max="14090" width="9.875" style="10" customWidth="1"/>
    <col min="14091" max="14095" width="2.5" style="10" customWidth="1"/>
    <col min="14096" max="14098" width="4.625" style="10" customWidth="1"/>
    <col min="14099" max="14099" width="6.5" style="10" bestFit="1" customWidth="1"/>
    <col min="14100" max="14103" width="8.5" style="10" bestFit="1" customWidth="1"/>
    <col min="14104" max="14107" width="12.625" style="10" bestFit="1" customWidth="1"/>
    <col min="14108" max="14109" width="12.5" style="10" bestFit="1" customWidth="1"/>
    <col min="14110" max="14111" width="12.625" style="10" bestFit="1" customWidth="1"/>
    <col min="14112" max="14112" width="12.5" style="10" bestFit="1" customWidth="1"/>
    <col min="14113" max="14118" width="12" style="10" customWidth="1"/>
    <col min="14119" max="14121" width="6.625" style="10" customWidth="1"/>
    <col min="14122" max="14126" width="7.625" style="10" customWidth="1"/>
    <col min="14127" max="14128" width="12.875" style="10" bestFit="1" customWidth="1"/>
    <col min="14129" max="14146" width="3.125" style="10"/>
    <col min="14147" max="14147" width="4.625" style="10" customWidth="1"/>
    <col min="14148" max="14323" width="3.125" style="10"/>
    <col min="14324" max="14325" width="2.625" style="10" customWidth="1"/>
    <col min="14326" max="14328" width="3.25" style="10" customWidth="1"/>
    <col min="14329" max="14330" width="3" style="10" customWidth="1"/>
    <col min="14331" max="14333" width="3.25" style="10" customWidth="1"/>
    <col min="14334" max="14335" width="2.375" style="10" customWidth="1"/>
    <col min="14336" max="14341" width="3" style="10" customWidth="1"/>
    <col min="14342" max="14344" width="3.875" style="10" customWidth="1"/>
    <col min="14345" max="14346" width="9.875" style="10" customWidth="1"/>
    <col min="14347" max="14351" width="2.5" style="10" customWidth="1"/>
    <col min="14352" max="14354" width="4.625" style="10" customWidth="1"/>
    <col min="14355" max="14355" width="6.5" style="10" bestFit="1" customWidth="1"/>
    <col min="14356" max="14359" width="8.5" style="10" bestFit="1" customWidth="1"/>
    <col min="14360" max="14363" width="12.625" style="10" bestFit="1" customWidth="1"/>
    <col min="14364" max="14365" width="12.5" style="10" bestFit="1" customWidth="1"/>
    <col min="14366" max="14367" width="12.625" style="10" bestFit="1" customWidth="1"/>
    <col min="14368" max="14368" width="12.5" style="10" bestFit="1" customWidth="1"/>
    <col min="14369" max="14374" width="12" style="10" customWidth="1"/>
    <col min="14375" max="14377" width="6.625" style="10" customWidth="1"/>
    <col min="14378" max="14382" width="7.625" style="10" customWidth="1"/>
    <col min="14383" max="14384" width="12.875" style="10" bestFit="1" customWidth="1"/>
    <col min="14385" max="14402" width="3.125" style="10"/>
    <col min="14403" max="14403" width="4.625" style="10" customWidth="1"/>
    <col min="14404" max="14579" width="3.125" style="10"/>
    <col min="14580" max="14581" width="2.625" style="10" customWidth="1"/>
    <col min="14582" max="14584" width="3.25" style="10" customWidth="1"/>
    <col min="14585" max="14586" width="3" style="10" customWidth="1"/>
    <col min="14587" max="14589" width="3.25" style="10" customWidth="1"/>
    <col min="14590" max="14591" width="2.375" style="10" customWidth="1"/>
    <col min="14592" max="14597" width="3" style="10" customWidth="1"/>
    <col min="14598" max="14600" width="3.875" style="10" customWidth="1"/>
    <col min="14601" max="14602" width="9.875" style="10" customWidth="1"/>
    <col min="14603" max="14607" width="2.5" style="10" customWidth="1"/>
    <col min="14608" max="14610" width="4.625" style="10" customWidth="1"/>
    <col min="14611" max="14611" width="6.5" style="10" bestFit="1" customWidth="1"/>
    <col min="14612" max="14615" width="8.5" style="10" bestFit="1" customWidth="1"/>
    <col min="14616" max="14619" width="12.625" style="10" bestFit="1" customWidth="1"/>
    <col min="14620" max="14621" width="12.5" style="10" bestFit="1" customWidth="1"/>
    <col min="14622" max="14623" width="12.625" style="10" bestFit="1" customWidth="1"/>
    <col min="14624" max="14624" width="12.5" style="10" bestFit="1" customWidth="1"/>
    <col min="14625" max="14630" width="12" style="10" customWidth="1"/>
    <col min="14631" max="14633" width="6.625" style="10" customWidth="1"/>
    <col min="14634" max="14638" width="7.625" style="10" customWidth="1"/>
    <col min="14639" max="14640" width="12.875" style="10" bestFit="1" customWidth="1"/>
    <col min="14641" max="14658" width="3.125" style="10"/>
    <col min="14659" max="14659" width="4.625" style="10" customWidth="1"/>
    <col min="14660" max="14835" width="3.125" style="10"/>
    <col min="14836" max="14837" width="2.625" style="10" customWidth="1"/>
    <col min="14838" max="14840" width="3.25" style="10" customWidth="1"/>
    <col min="14841" max="14842" width="3" style="10" customWidth="1"/>
    <col min="14843" max="14845" width="3.25" style="10" customWidth="1"/>
    <col min="14846" max="14847" width="2.375" style="10" customWidth="1"/>
    <col min="14848" max="14853" width="3" style="10" customWidth="1"/>
    <col min="14854" max="14856" width="3.875" style="10" customWidth="1"/>
    <col min="14857" max="14858" width="9.875" style="10" customWidth="1"/>
    <col min="14859" max="14863" width="2.5" style="10" customWidth="1"/>
    <col min="14864" max="14866" width="4.625" style="10" customWidth="1"/>
    <col min="14867" max="14867" width="6.5" style="10" bestFit="1" customWidth="1"/>
    <col min="14868" max="14871" width="8.5" style="10" bestFit="1" customWidth="1"/>
    <col min="14872" max="14875" width="12.625" style="10" bestFit="1" customWidth="1"/>
    <col min="14876" max="14877" width="12.5" style="10" bestFit="1" customWidth="1"/>
    <col min="14878" max="14879" width="12.625" style="10" bestFit="1" customWidth="1"/>
    <col min="14880" max="14880" width="12.5" style="10" bestFit="1" customWidth="1"/>
    <col min="14881" max="14886" width="12" style="10" customWidth="1"/>
    <col min="14887" max="14889" width="6.625" style="10" customWidth="1"/>
    <col min="14890" max="14894" width="7.625" style="10" customWidth="1"/>
    <col min="14895" max="14896" width="12.875" style="10" bestFit="1" customWidth="1"/>
    <col min="14897" max="14914" width="3.125" style="10"/>
    <col min="14915" max="14915" width="4.625" style="10" customWidth="1"/>
    <col min="14916" max="15091" width="3.125" style="10"/>
    <col min="15092" max="15093" width="2.625" style="10" customWidth="1"/>
    <col min="15094" max="15096" width="3.25" style="10" customWidth="1"/>
    <col min="15097" max="15098" width="3" style="10" customWidth="1"/>
    <col min="15099" max="15101" width="3.25" style="10" customWidth="1"/>
    <col min="15102" max="15103" width="2.375" style="10" customWidth="1"/>
    <col min="15104" max="15109" width="3" style="10" customWidth="1"/>
    <col min="15110" max="15112" width="3.875" style="10" customWidth="1"/>
    <col min="15113" max="15114" width="9.875" style="10" customWidth="1"/>
    <col min="15115" max="15119" width="2.5" style="10" customWidth="1"/>
    <col min="15120" max="15122" width="4.625" style="10" customWidth="1"/>
    <col min="15123" max="15123" width="6.5" style="10" bestFit="1" customWidth="1"/>
    <col min="15124" max="15127" width="8.5" style="10" bestFit="1" customWidth="1"/>
    <col min="15128" max="15131" width="12.625" style="10" bestFit="1" customWidth="1"/>
    <col min="15132" max="15133" width="12.5" style="10" bestFit="1" customWidth="1"/>
    <col min="15134" max="15135" width="12.625" style="10" bestFit="1" customWidth="1"/>
    <col min="15136" max="15136" width="12.5" style="10" bestFit="1" customWidth="1"/>
    <col min="15137" max="15142" width="12" style="10" customWidth="1"/>
    <col min="15143" max="15145" width="6.625" style="10" customWidth="1"/>
    <col min="15146" max="15150" width="7.625" style="10" customWidth="1"/>
    <col min="15151" max="15152" width="12.875" style="10" bestFit="1" customWidth="1"/>
    <col min="15153" max="15170" width="3.125" style="10"/>
    <col min="15171" max="15171" width="4.625" style="10" customWidth="1"/>
    <col min="15172" max="15347" width="3.125" style="10"/>
    <col min="15348" max="15349" width="2.625" style="10" customWidth="1"/>
    <col min="15350" max="15352" width="3.25" style="10" customWidth="1"/>
    <col min="15353" max="15354" width="3" style="10" customWidth="1"/>
    <col min="15355" max="15357" width="3.25" style="10" customWidth="1"/>
    <col min="15358" max="15359" width="2.375" style="10" customWidth="1"/>
    <col min="15360" max="15365" width="3" style="10" customWidth="1"/>
    <col min="15366" max="15368" width="3.875" style="10" customWidth="1"/>
    <col min="15369" max="15370" width="9.875" style="10" customWidth="1"/>
    <col min="15371" max="15375" width="2.5" style="10" customWidth="1"/>
    <col min="15376" max="15378" width="4.625" style="10" customWidth="1"/>
    <col min="15379" max="15379" width="6.5" style="10" bestFit="1" customWidth="1"/>
    <col min="15380" max="15383" width="8.5" style="10" bestFit="1" customWidth="1"/>
    <col min="15384" max="15387" width="12.625" style="10" bestFit="1" customWidth="1"/>
    <col min="15388" max="15389" width="12.5" style="10" bestFit="1" customWidth="1"/>
    <col min="15390" max="15391" width="12.625" style="10" bestFit="1" customWidth="1"/>
    <col min="15392" max="15392" width="12.5" style="10" bestFit="1" customWidth="1"/>
    <col min="15393" max="15398" width="12" style="10" customWidth="1"/>
    <col min="15399" max="15401" width="6.625" style="10" customWidth="1"/>
    <col min="15402" max="15406" width="7.625" style="10" customWidth="1"/>
    <col min="15407" max="15408" width="12.875" style="10" bestFit="1" customWidth="1"/>
    <col min="15409" max="15426" width="3.125" style="10"/>
    <col min="15427" max="15427" width="4.625" style="10" customWidth="1"/>
    <col min="15428" max="15603" width="3.125" style="10"/>
    <col min="15604" max="15605" width="2.625" style="10" customWidth="1"/>
    <col min="15606" max="15608" width="3.25" style="10" customWidth="1"/>
    <col min="15609" max="15610" width="3" style="10" customWidth="1"/>
    <col min="15611" max="15613" width="3.25" style="10" customWidth="1"/>
    <col min="15614" max="15615" width="2.375" style="10" customWidth="1"/>
    <col min="15616" max="15621" width="3" style="10" customWidth="1"/>
    <col min="15622" max="15624" width="3.875" style="10" customWidth="1"/>
    <col min="15625" max="15626" width="9.875" style="10" customWidth="1"/>
    <col min="15627" max="15631" width="2.5" style="10" customWidth="1"/>
    <col min="15632" max="15634" width="4.625" style="10" customWidth="1"/>
    <col min="15635" max="15635" width="6.5" style="10" bestFit="1" customWidth="1"/>
    <col min="15636" max="15639" width="8.5" style="10" bestFit="1" customWidth="1"/>
    <col min="15640" max="15643" width="12.625" style="10" bestFit="1" customWidth="1"/>
    <col min="15644" max="15645" width="12.5" style="10" bestFit="1" customWidth="1"/>
    <col min="15646" max="15647" width="12.625" style="10" bestFit="1" customWidth="1"/>
    <col min="15648" max="15648" width="12.5" style="10" bestFit="1" customWidth="1"/>
    <col min="15649" max="15654" width="12" style="10" customWidth="1"/>
    <col min="15655" max="15657" width="6.625" style="10" customWidth="1"/>
    <col min="15658" max="15662" width="7.625" style="10" customWidth="1"/>
    <col min="15663" max="15664" width="12.875" style="10" bestFit="1" customWidth="1"/>
    <col min="15665" max="15682" width="3.125" style="10"/>
    <col min="15683" max="15683" width="4.625" style="10" customWidth="1"/>
    <col min="15684" max="15859" width="3.125" style="10"/>
    <col min="15860" max="15861" width="2.625" style="10" customWidth="1"/>
    <col min="15862" max="15864" width="3.25" style="10" customWidth="1"/>
    <col min="15865" max="15866" width="3" style="10" customWidth="1"/>
    <col min="15867" max="15869" width="3.25" style="10" customWidth="1"/>
    <col min="15870" max="15871" width="2.375" style="10" customWidth="1"/>
    <col min="15872" max="15877" width="3" style="10" customWidth="1"/>
    <col min="15878" max="15880" width="3.875" style="10" customWidth="1"/>
    <col min="15881" max="15882" width="9.875" style="10" customWidth="1"/>
    <col min="15883" max="15887" width="2.5" style="10" customWidth="1"/>
    <col min="15888" max="15890" width="4.625" style="10" customWidth="1"/>
    <col min="15891" max="15891" width="6.5" style="10" bestFit="1" customWidth="1"/>
    <col min="15892" max="15895" width="8.5" style="10" bestFit="1" customWidth="1"/>
    <col min="15896" max="15899" width="12.625" style="10" bestFit="1" customWidth="1"/>
    <col min="15900" max="15901" width="12.5" style="10" bestFit="1" customWidth="1"/>
    <col min="15902" max="15903" width="12.625" style="10" bestFit="1" customWidth="1"/>
    <col min="15904" max="15904" width="12.5" style="10" bestFit="1" customWidth="1"/>
    <col min="15905" max="15910" width="12" style="10" customWidth="1"/>
    <col min="15911" max="15913" width="6.625" style="10" customWidth="1"/>
    <col min="15914" max="15918" width="7.625" style="10" customWidth="1"/>
    <col min="15919" max="15920" width="12.875" style="10" bestFit="1" customWidth="1"/>
    <col min="15921" max="15938" width="3.125" style="10"/>
    <col min="15939" max="15939" width="4.625" style="10" customWidth="1"/>
    <col min="15940" max="16115" width="3.125" style="10"/>
    <col min="16116" max="16117" width="2.625" style="10" customWidth="1"/>
    <col min="16118" max="16120" width="3.25" style="10" customWidth="1"/>
    <col min="16121" max="16122" width="3" style="10" customWidth="1"/>
    <col min="16123" max="16125" width="3.25" style="10" customWidth="1"/>
    <col min="16126" max="16127" width="2.375" style="10" customWidth="1"/>
    <col min="16128" max="16133" width="3" style="10" customWidth="1"/>
    <col min="16134" max="16136" width="3.875" style="10" customWidth="1"/>
    <col min="16137" max="16138" width="9.875" style="10" customWidth="1"/>
    <col min="16139" max="16143" width="2.5" style="10" customWidth="1"/>
    <col min="16144" max="16146" width="4.625" style="10" customWidth="1"/>
    <col min="16147" max="16147" width="6.5" style="10" bestFit="1" customWidth="1"/>
    <col min="16148" max="16151" width="8.5" style="10" bestFit="1" customWidth="1"/>
    <col min="16152" max="16155" width="12.625" style="10" bestFit="1" customWidth="1"/>
    <col min="16156" max="16157" width="12.5" style="10" bestFit="1" customWidth="1"/>
    <col min="16158" max="16159" width="12.625" style="10" bestFit="1" customWidth="1"/>
    <col min="16160" max="16160" width="12.5" style="10" bestFit="1" customWidth="1"/>
    <col min="16161" max="16166" width="12" style="10" customWidth="1"/>
    <col min="16167" max="16169" width="6.625" style="10" customWidth="1"/>
    <col min="16170" max="16174" width="7.625" style="10" customWidth="1"/>
    <col min="16175" max="16176" width="12.875" style="10" bestFit="1" customWidth="1"/>
    <col min="16177" max="16194" width="3.125" style="10"/>
    <col min="16195" max="16195" width="4.625" style="10" customWidth="1"/>
    <col min="16196" max="16384" width="3.125" style="10"/>
  </cols>
  <sheetData>
    <row r="1" spans="1:81" ht="18" customHeight="1">
      <c r="A1" s="266" t="s">
        <v>462</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8"/>
      <c r="AC1" s="96" t="s">
        <v>478</v>
      </c>
      <c r="AD1" s="288"/>
      <c r="AE1" s="288"/>
      <c r="AF1" s="288"/>
      <c r="AG1" s="4"/>
      <c r="AH1" s="5"/>
      <c r="AI1" s="5"/>
      <c r="AJ1" s="5"/>
      <c r="AK1" s="6"/>
      <c r="AL1" s="6"/>
      <c r="AM1" s="6"/>
      <c r="AN1" s="6"/>
      <c r="AO1" s="7"/>
      <c r="AP1" s="7"/>
      <c r="AQ1" s="8"/>
      <c r="AR1" s="8"/>
      <c r="AS1" s="7"/>
      <c r="AT1" s="7"/>
      <c r="AU1" s="7"/>
      <c r="AV1" s="7"/>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row>
    <row r="2" spans="1:81" ht="18" customHeight="1">
      <c r="A2" s="269"/>
      <c r="B2" s="270"/>
      <c r="C2" s="270"/>
      <c r="D2" s="270"/>
      <c r="E2" s="270"/>
      <c r="F2" s="270"/>
      <c r="G2" s="270"/>
      <c r="H2" s="270"/>
      <c r="I2" s="270"/>
      <c r="J2" s="270"/>
      <c r="K2" s="270"/>
      <c r="L2" s="270"/>
      <c r="M2" s="270"/>
      <c r="N2" s="270"/>
      <c r="O2" s="270"/>
      <c r="P2" s="270"/>
      <c r="Q2" s="270"/>
      <c r="R2" s="270"/>
      <c r="S2" s="270"/>
      <c r="T2" s="270"/>
      <c r="U2" s="270"/>
      <c r="V2" s="270"/>
      <c r="W2" s="270"/>
      <c r="X2" s="270"/>
      <c r="Y2" s="270"/>
      <c r="Z2" s="270"/>
      <c r="AA2" s="270"/>
      <c r="AB2" s="271"/>
      <c r="AC2" s="96" t="s">
        <v>479</v>
      </c>
      <c r="AD2" s="288"/>
      <c r="AE2" s="288"/>
      <c r="AF2" s="288"/>
      <c r="AG2" s="4"/>
      <c r="AH2" s="5"/>
      <c r="AI2" s="5"/>
      <c r="AJ2" s="5"/>
      <c r="AK2" s="6"/>
      <c r="AL2" s="6"/>
      <c r="AM2" s="6"/>
      <c r="AN2" s="6"/>
      <c r="AO2" s="7"/>
      <c r="AP2" s="7"/>
      <c r="AQ2" s="8"/>
      <c r="AR2" s="8"/>
      <c r="AS2" s="7"/>
      <c r="AT2" s="7"/>
      <c r="AU2" s="7"/>
      <c r="AV2" s="7"/>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row>
    <row r="3" spans="1:81" ht="18" customHeight="1">
      <c r="A3" s="272" t="s">
        <v>472</v>
      </c>
      <c r="B3" s="254"/>
      <c r="C3" s="254"/>
      <c r="D3" s="273" t="s">
        <v>610</v>
      </c>
      <c r="E3" s="274"/>
      <c r="F3" s="274"/>
      <c r="G3" s="274"/>
      <c r="H3" s="274"/>
      <c r="I3" s="274"/>
      <c r="J3" s="275"/>
      <c r="K3" s="254" t="s">
        <v>0</v>
      </c>
      <c r="L3" s="254"/>
      <c r="M3" s="254"/>
      <c r="N3" s="257" t="s">
        <v>58</v>
      </c>
      <c r="O3" s="257"/>
      <c r="P3" s="257"/>
      <c r="Q3" s="257"/>
      <c r="R3" s="257"/>
      <c r="S3" s="257"/>
      <c r="T3" s="257"/>
      <c r="U3" s="272" t="s">
        <v>471</v>
      </c>
      <c r="V3" s="254"/>
      <c r="W3" s="254"/>
      <c r="X3" s="276">
        <v>43085</v>
      </c>
      <c r="Y3" s="277"/>
      <c r="Z3" s="277"/>
      <c r="AA3" s="277"/>
      <c r="AB3" s="278"/>
      <c r="AC3" s="279"/>
      <c r="AD3" s="280"/>
      <c r="AE3" s="280"/>
      <c r="AF3" s="280"/>
      <c r="AG3" s="4"/>
      <c r="AH3" s="5"/>
      <c r="AI3" s="5"/>
      <c r="AJ3" s="5"/>
      <c r="AK3" s="6"/>
      <c r="AL3" s="6"/>
      <c r="AM3" s="6"/>
      <c r="AN3" s="6"/>
      <c r="AO3" s="7"/>
      <c r="AP3" s="7"/>
      <c r="AQ3" s="7"/>
      <c r="AR3" s="7"/>
      <c r="AS3" s="7"/>
      <c r="AT3" s="7"/>
      <c r="AU3" s="7"/>
      <c r="AV3" s="7"/>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row>
    <row r="4" spans="1:81" ht="18" customHeight="1">
      <c r="A4" s="272" t="s">
        <v>470</v>
      </c>
      <c r="B4" s="254"/>
      <c r="C4" s="254"/>
      <c r="D4" s="281" t="s">
        <v>611</v>
      </c>
      <c r="E4" s="281"/>
      <c r="F4" s="281"/>
      <c r="G4" s="281"/>
      <c r="H4" s="281"/>
      <c r="I4" s="281"/>
      <c r="J4" s="281"/>
      <c r="K4" s="254" t="s">
        <v>12</v>
      </c>
      <c r="L4" s="254"/>
      <c r="M4" s="254"/>
      <c r="N4" s="257" t="s">
        <v>61</v>
      </c>
      <c r="O4" s="257"/>
      <c r="P4" s="257"/>
      <c r="Q4" s="257"/>
      <c r="R4" s="257"/>
      <c r="S4" s="257"/>
      <c r="T4" s="257"/>
      <c r="U4" s="272" t="s">
        <v>474</v>
      </c>
      <c r="V4" s="286"/>
      <c r="W4" s="286"/>
      <c r="X4" s="257" t="s">
        <v>612</v>
      </c>
      <c r="Y4" s="257"/>
      <c r="Z4" s="257"/>
      <c r="AA4" s="257"/>
      <c r="AB4" s="257"/>
      <c r="AC4" s="2"/>
      <c r="AD4" s="3"/>
      <c r="AE4" s="3"/>
      <c r="AF4" s="3"/>
      <c r="AG4" s="3"/>
      <c r="AH4" s="7"/>
      <c r="AI4" s="7"/>
      <c r="AJ4" s="7"/>
      <c r="AK4" s="7"/>
      <c r="AL4" s="7"/>
      <c r="AM4" s="7"/>
      <c r="AN4" s="7"/>
      <c r="AO4" s="7"/>
      <c r="AP4" s="7"/>
      <c r="AQ4" s="7"/>
      <c r="AR4" s="7"/>
      <c r="AS4" s="7"/>
      <c r="AT4" s="7"/>
      <c r="AU4" s="7"/>
      <c r="AV4" s="7"/>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row>
    <row r="5" spans="1:81" ht="18" customHeight="1">
      <c r="A5" s="254" t="s">
        <v>13</v>
      </c>
      <c r="B5" s="254"/>
      <c r="C5" s="254"/>
      <c r="D5" s="255" t="s">
        <v>613</v>
      </c>
      <c r="E5" s="255"/>
      <c r="F5" s="255"/>
      <c r="G5" s="255"/>
      <c r="H5" s="255"/>
      <c r="I5" s="255"/>
      <c r="J5" s="255"/>
      <c r="K5" s="255"/>
      <c r="L5" s="255"/>
      <c r="M5" s="255"/>
      <c r="N5" s="255"/>
      <c r="O5" s="255"/>
      <c r="P5" s="255"/>
      <c r="Q5" s="255"/>
      <c r="R5" s="255"/>
      <c r="S5" s="255"/>
      <c r="T5" s="255"/>
      <c r="U5" s="256" t="s">
        <v>14</v>
      </c>
      <c r="V5" s="256"/>
      <c r="W5" s="256"/>
      <c r="X5" s="257"/>
      <c r="Y5" s="257"/>
      <c r="Z5" s="257"/>
      <c r="AA5" s="257"/>
      <c r="AB5" s="257"/>
      <c r="AC5" s="258" t="s">
        <v>457</v>
      </c>
      <c r="AD5" s="259"/>
      <c r="AE5" s="259"/>
      <c r="AF5" s="259"/>
      <c r="AG5" s="259"/>
      <c r="AH5" s="260" t="s">
        <v>15</v>
      </c>
      <c r="AI5" s="261"/>
      <c r="AJ5" s="262"/>
      <c r="AK5" s="289" t="s">
        <v>488</v>
      </c>
      <c r="AL5" s="290"/>
      <c r="AM5" s="290"/>
      <c r="AN5" s="290"/>
      <c r="AO5" s="290"/>
      <c r="AP5" s="290"/>
      <c r="AQ5" s="290"/>
      <c r="AR5" s="290"/>
      <c r="AS5" s="291"/>
      <c r="AT5" s="289" t="s">
        <v>489</v>
      </c>
      <c r="AU5" s="290"/>
      <c r="AV5" s="290"/>
      <c r="AW5" s="290"/>
      <c r="AX5" s="290"/>
      <c r="AY5" s="291"/>
      <c r="AZ5" s="289" t="s">
        <v>490</v>
      </c>
      <c r="BA5" s="290"/>
      <c r="BB5" s="290"/>
      <c r="BC5" s="282" t="s">
        <v>491</v>
      </c>
      <c r="BD5" s="282"/>
      <c r="BE5" s="282"/>
      <c r="BF5" s="282"/>
      <c r="BG5" s="282"/>
      <c r="BH5" s="11"/>
      <c r="BI5" s="11"/>
      <c r="BJ5" s="9"/>
      <c r="BK5" s="9"/>
      <c r="BL5" s="9"/>
      <c r="BM5" s="9"/>
      <c r="BN5" s="9"/>
      <c r="BO5" s="9"/>
      <c r="BP5" s="9"/>
      <c r="BQ5" s="9"/>
      <c r="BR5" s="9"/>
      <c r="BS5" s="9"/>
      <c r="BT5" s="9"/>
      <c r="BU5" s="9"/>
      <c r="BV5" s="9"/>
      <c r="BW5" s="9"/>
      <c r="BX5" s="9"/>
      <c r="BY5" s="9"/>
      <c r="BZ5" s="9"/>
      <c r="CA5" s="9"/>
      <c r="CB5" s="9"/>
      <c r="CC5" s="9"/>
    </row>
    <row r="6" spans="1:81" ht="18" customHeight="1">
      <c r="A6" s="240" t="s">
        <v>16</v>
      </c>
      <c r="B6" s="240"/>
      <c r="C6" s="240" t="s">
        <v>17</v>
      </c>
      <c r="D6" s="240"/>
      <c r="E6" s="240"/>
      <c r="F6" s="240" t="s">
        <v>18</v>
      </c>
      <c r="G6" s="240"/>
      <c r="H6" s="240"/>
      <c r="I6" s="240"/>
      <c r="J6" s="240"/>
      <c r="K6" s="240"/>
      <c r="L6" s="240"/>
      <c r="M6" s="240" t="s">
        <v>19</v>
      </c>
      <c r="N6" s="240"/>
      <c r="O6" s="240"/>
      <c r="P6" s="240"/>
      <c r="Q6" s="240" t="s">
        <v>20</v>
      </c>
      <c r="R6" s="240"/>
      <c r="S6" s="265" t="s">
        <v>461</v>
      </c>
      <c r="T6" s="240"/>
      <c r="U6" s="240"/>
      <c r="V6" s="240"/>
      <c r="W6" s="240"/>
      <c r="X6" s="240" t="s">
        <v>21</v>
      </c>
      <c r="Y6" s="240"/>
      <c r="Z6" s="240"/>
      <c r="AA6" s="240"/>
      <c r="AB6" s="240"/>
      <c r="AC6" s="283" t="s">
        <v>22</v>
      </c>
      <c r="AD6" s="283" t="s">
        <v>23</v>
      </c>
      <c r="AE6" s="283" t="s">
        <v>24</v>
      </c>
      <c r="AF6" s="284" t="s">
        <v>25</v>
      </c>
      <c r="AG6" s="284" t="s">
        <v>26</v>
      </c>
      <c r="AH6" s="287" t="s">
        <v>27</v>
      </c>
      <c r="AI6" s="287" t="s">
        <v>28</v>
      </c>
      <c r="AJ6" s="287" t="s">
        <v>29</v>
      </c>
      <c r="AK6" s="264" t="s">
        <v>492</v>
      </c>
      <c r="AL6" s="264" t="s">
        <v>493</v>
      </c>
      <c r="AM6" s="264" t="s">
        <v>494</v>
      </c>
      <c r="AN6" s="264" t="s">
        <v>495</v>
      </c>
      <c r="AO6" s="264" t="s">
        <v>496</v>
      </c>
      <c r="AP6" s="264" t="s">
        <v>497</v>
      </c>
      <c r="AQ6" s="264" t="s">
        <v>498</v>
      </c>
      <c r="AR6" s="264" t="s">
        <v>499</v>
      </c>
      <c r="AS6" s="264" t="s">
        <v>500</v>
      </c>
      <c r="AT6" s="282" t="s">
        <v>501</v>
      </c>
      <c r="AU6" s="282" t="s">
        <v>502</v>
      </c>
      <c r="AV6" s="282" t="s">
        <v>503</v>
      </c>
      <c r="AW6" s="264" t="s">
        <v>504</v>
      </c>
      <c r="AX6" s="264" t="s">
        <v>505</v>
      </c>
      <c r="AY6" s="264" t="s">
        <v>506</v>
      </c>
      <c r="AZ6" s="264" t="s">
        <v>507</v>
      </c>
      <c r="BA6" s="264" t="s">
        <v>508</v>
      </c>
      <c r="BB6" s="292" t="s">
        <v>509</v>
      </c>
      <c r="BC6" s="264" t="s">
        <v>510</v>
      </c>
      <c r="BD6" s="264" t="s">
        <v>511</v>
      </c>
      <c r="BE6" s="264" t="s">
        <v>512</v>
      </c>
      <c r="BF6" s="264" t="s">
        <v>513</v>
      </c>
      <c r="BG6" s="264" t="s">
        <v>514</v>
      </c>
      <c r="BH6" s="293" t="s">
        <v>515</v>
      </c>
      <c r="BI6" s="293" t="s">
        <v>516</v>
      </c>
      <c r="BJ6" s="9"/>
      <c r="BK6" s="9"/>
      <c r="BL6" s="9"/>
      <c r="BM6" s="9"/>
      <c r="BN6" s="9"/>
      <c r="BO6" s="9"/>
      <c r="BP6" s="9"/>
      <c r="BQ6" s="9"/>
      <c r="BR6" s="9"/>
      <c r="BS6" s="9"/>
      <c r="BT6" s="9"/>
      <c r="BU6" s="9"/>
      <c r="BV6" s="9"/>
      <c r="BW6" s="9"/>
      <c r="BX6" s="9"/>
      <c r="BY6" s="9"/>
      <c r="BZ6" s="9"/>
      <c r="CA6" s="9"/>
      <c r="CB6" s="9"/>
      <c r="CC6" s="9"/>
    </row>
    <row r="7" spans="1:81" ht="24" customHeight="1">
      <c r="A7" s="240"/>
      <c r="B7" s="240"/>
      <c r="C7" s="240"/>
      <c r="D7" s="240"/>
      <c r="E7" s="240"/>
      <c r="F7" s="240" t="s">
        <v>30</v>
      </c>
      <c r="G7" s="240"/>
      <c r="H7" s="240" t="s">
        <v>18</v>
      </c>
      <c r="I7" s="240"/>
      <c r="J7" s="240"/>
      <c r="K7" s="240" t="s">
        <v>31</v>
      </c>
      <c r="L7" s="240"/>
      <c r="M7" s="240" t="s">
        <v>32</v>
      </c>
      <c r="N7" s="240"/>
      <c r="O7" s="240" t="s">
        <v>33</v>
      </c>
      <c r="P7" s="240"/>
      <c r="Q7" s="240"/>
      <c r="R7" s="240"/>
      <c r="S7" s="240"/>
      <c r="T7" s="240"/>
      <c r="U7" s="240"/>
      <c r="V7" s="240"/>
      <c r="W7" s="240"/>
      <c r="X7" s="240"/>
      <c r="Y7" s="240"/>
      <c r="Z7" s="240"/>
      <c r="AA7" s="240"/>
      <c r="AB7" s="240"/>
      <c r="AC7" s="259"/>
      <c r="AD7" s="259"/>
      <c r="AE7" s="259"/>
      <c r="AF7" s="285"/>
      <c r="AG7" s="285"/>
      <c r="AH7" s="287"/>
      <c r="AI7" s="287"/>
      <c r="AJ7" s="287"/>
      <c r="AK7" s="264"/>
      <c r="AL7" s="264"/>
      <c r="AM7" s="264"/>
      <c r="AN7" s="264"/>
      <c r="AO7" s="264"/>
      <c r="AP7" s="264"/>
      <c r="AQ7" s="264"/>
      <c r="AR7" s="264"/>
      <c r="AS7" s="264"/>
      <c r="AT7" s="282"/>
      <c r="AU7" s="282"/>
      <c r="AV7" s="282"/>
      <c r="AW7" s="264"/>
      <c r="AX7" s="264"/>
      <c r="AY7" s="264"/>
      <c r="AZ7" s="264"/>
      <c r="BA7" s="264"/>
      <c r="BB7" s="292"/>
      <c r="BC7" s="264"/>
      <c r="BD7" s="264"/>
      <c r="BE7" s="264"/>
      <c r="BF7" s="264"/>
      <c r="BG7" s="264"/>
      <c r="BH7" s="294"/>
      <c r="BI7" s="294"/>
      <c r="BJ7" s="9"/>
      <c r="BK7" s="9"/>
      <c r="BL7" s="9"/>
      <c r="BM7" s="9"/>
      <c r="BN7" s="9"/>
      <c r="BO7" s="9"/>
      <c r="BP7" s="9"/>
      <c r="BQ7" s="9"/>
      <c r="BR7" s="9"/>
      <c r="BS7" s="9"/>
      <c r="BT7" s="9"/>
      <c r="BU7" s="9"/>
      <c r="BV7" s="9"/>
      <c r="BW7" s="9"/>
      <c r="BX7" s="9"/>
      <c r="BY7" s="9"/>
      <c r="BZ7" s="9"/>
      <c r="CA7" s="9"/>
      <c r="CB7" s="9"/>
      <c r="CC7" s="9"/>
    </row>
    <row r="8" spans="1:81" ht="17.45" customHeight="1">
      <c r="A8" s="240">
        <v>1</v>
      </c>
      <c r="B8" s="240"/>
      <c r="C8" s="236" t="s">
        <v>34</v>
      </c>
      <c r="D8" s="236"/>
      <c r="E8" s="236"/>
      <c r="F8" s="236">
        <v>25</v>
      </c>
      <c r="G8" s="236"/>
      <c r="H8" s="236" t="str">
        <f t="shared" ref="H8:H18" si="0">IF(C8&lt;&gt;"",$V$29,"")</f>
        <v>深胡桃</v>
      </c>
      <c r="I8" s="236"/>
      <c r="J8" s="236"/>
      <c r="K8" s="236" t="str">
        <f t="shared" ref="K8:K18" si="1">IF(C8&lt;&gt;"",$V$24,"")</f>
        <v>免漆</v>
      </c>
      <c r="L8" s="236"/>
      <c r="M8" s="236">
        <f>150-1</f>
        <v>149</v>
      </c>
      <c r="N8" s="236"/>
      <c r="O8" s="236">
        <f>2330-1</f>
        <v>2329</v>
      </c>
      <c r="P8" s="236"/>
      <c r="Q8" s="236">
        <v>1</v>
      </c>
      <c r="R8" s="236"/>
      <c r="S8" s="237" t="s">
        <v>455</v>
      </c>
      <c r="T8" s="238"/>
      <c r="U8" s="238"/>
      <c r="V8" s="238"/>
      <c r="W8" s="239"/>
      <c r="X8" s="263" t="s">
        <v>35</v>
      </c>
      <c r="Y8" s="234"/>
      <c r="Z8" s="234"/>
      <c r="AA8" s="234"/>
      <c r="AB8" s="235"/>
      <c r="AC8" s="12">
        <f t="shared" ref="AC8:AC15" si="2">IF(AV8&gt;0,Q8,"")</f>
        <v>1</v>
      </c>
      <c r="AD8" s="13">
        <f>IF(Q8&lt;&gt;"",Q8,"")</f>
        <v>1</v>
      </c>
      <c r="AE8" s="13">
        <f>IF(OR(C8="背板",C8="加高背板",C8="备用条",C8="垫板",C8="竖垫板",C8="上垫板",C8="转角背板",C8="屉底"),"",Q8)</f>
        <v>1</v>
      </c>
      <c r="AF8" s="14">
        <f>IF(F8&gt;11,M8*O8*Q8/1000000,"")</f>
        <v>0.34702100000000002</v>
      </c>
      <c r="AG8" s="14">
        <f>IF(F8&gt;11,M8*O8*Q8/1000000/1.22/2.44/0.83,"")</f>
        <v>0.14045202578656471</v>
      </c>
      <c r="AH8" s="15">
        <f>IF(F8=25,AG8,"")</f>
        <v>0.14045202578656471</v>
      </c>
      <c r="AI8" s="15" t="str">
        <f>IF(F8=18,AG8,"")</f>
        <v/>
      </c>
      <c r="AJ8" s="15" t="str">
        <f>IF(F8=12,AG8,"")</f>
        <v/>
      </c>
      <c r="AK8" s="101">
        <f t="shared" ref="AK8:AK18" si="3">+IF(OR(F8=25),BC8,"")</f>
        <v>5.3579999999999997</v>
      </c>
      <c r="AL8" s="101" t="str">
        <f t="shared" ref="AL8:AL18" si="4">+IF(OR(F8=25),BD8,"")</f>
        <v/>
      </c>
      <c r="AM8" s="101" t="str">
        <f t="shared" ref="AM8:AM18" si="5">+IF(OR(F8=25),BF8,"")</f>
        <v/>
      </c>
      <c r="AN8" s="101" t="str">
        <f t="shared" ref="AN8:AN18" si="6">+IF(OR(F8=18),BC8,"")</f>
        <v/>
      </c>
      <c r="AO8" s="101" t="str">
        <f t="shared" ref="AO8:AO18" si="7">+IF(OR(F8=18),BD8,"")</f>
        <v/>
      </c>
      <c r="AP8" s="101" t="str">
        <f t="shared" ref="AP8:AP18" si="8">+IF(OR(F8=18),BF8,"")</f>
        <v/>
      </c>
      <c r="AQ8" s="101" t="str">
        <f t="shared" ref="AQ8:AQ18" si="9">+IF(OR(F8=12),BC8,"")</f>
        <v/>
      </c>
      <c r="AR8" s="101" t="str">
        <f t="shared" ref="AR8:AR18" si="10">+IF(OR(F8=12),BD8,"")</f>
        <v/>
      </c>
      <c r="AS8" s="101" t="str">
        <f t="shared" ref="AS8:AS18" si="11">+IF(OR(F8=12),BF8,"")</f>
        <v/>
      </c>
      <c r="AT8" s="101" t="str">
        <f t="shared" ref="AT8:AT18" si="12">+IF(OR(F8=25),BG8,"")</f>
        <v/>
      </c>
      <c r="AU8" s="101" t="str">
        <f t="shared" ref="AU8:AU18" si="13">+IF(OR(F8=25),BE8,"")</f>
        <v/>
      </c>
      <c r="AV8" s="101" t="str">
        <f t="shared" ref="AV8:AV18" si="14">+IF(OR(F8=18),BG8,"")</f>
        <v/>
      </c>
      <c r="AW8" s="101" t="str">
        <f t="shared" ref="AW8:AW18" si="15">+IF(OR(F8=18),BE8,"")</f>
        <v/>
      </c>
      <c r="AX8" s="101" t="str">
        <f t="shared" ref="AX8:AX18" si="16">+IF(OR(F8=12),BG8,"")</f>
        <v/>
      </c>
      <c r="AY8" s="101" t="str">
        <f t="shared" ref="AY8:AY18" si="17">+IF(OR(F8=12),BE8,"")</f>
        <v/>
      </c>
      <c r="AZ8" s="102">
        <f>(IF(M8&lt;=230,290*2,(M8+60)*2)+IF(O8&lt;=230,290*2,(O8+60)*2))*Q8/1000</f>
        <v>5.3579999999999997</v>
      </c>
      <c r="BA8" s="102">
        <f>IF(O8&lt;=230,290,O8+60)*Q8/1000</f>
        <v>2.3889999999999998</v>
      </c>
      <c r="BB8" s="103">
        <f>IF(M8&lt;=230,290*2,(M8+60)*2)*Q8/1000+IF(O8&lt;=230,290,(O8+60))*Q8/1000</f>
        <v>2.9689999999999999</v>
      </c>
      <c r="BC8" s="102">
        <f t="shared" ref="BC8:BC18" si="18">+IF(OR(S8="四周封同色1.0PVC",S8="两长边封同色1.0PVC",S8="两长边封同色1.0PVC"),AZ8,"")</f>
        <v>5.3579999999999997</v>
      </c>
      <c r="BD8" s="102" t="str">
        <f t="shared" ref="BD8:BD18" si="19">+IF(OR(S8="看面封同色1.0PVC，三边封同色0.4PVC",S8="一长边封同色1.0PVC",S8="一长边封同色1.0PVC。三边封同色0.4PVC。"),BA8,"")</f>
        <v/>
      </c>
      <c r="BE8" s="18" t="str">
        <f t="shared" ref="BE8:BE18" si="20">+IF(OR(S8="看面封同色1.0PVC，三边封同色0.4PVC",S8="一长边封同色1.0PVC。三边封同色0.4PVC。"),BB8,"")</f>
        <v/>
      </c>
      <c r="BF8" s="18" t="str">
        <f>+IF(OR(S8="一长边封同色1.0PVC，三边不封边",S8="一边宽度尺寸方向封同色1.0PVC"),BA8,"")</f>
        <v/>
      </c>
      <c r="BG8" s="102" t="str">
        <f t="shared" ref="BG8:BG18" si="21">+IF(OR(S8="四周封同色0.4PVC"),AZ8,"")</f>
        <v/>
      </c>
      <c r="BH8" s="11" t="str">
        <f t="shared" ref="BH8:BH18" si="22">+IF(OR(F8&gt;36),AZ8,"")</f>
        <v/>
      </c>
      <c r="BI8" s="11">
        <f>+SUM(BC8:BG8)</f>
        <v>5.3579999999999997</v>
      </c>
      <c r="BJ8" s="9"/>
      <c r="BK8" s="9"/>
      <c r="BL8" s="9"/>
      <c r="BM8" s="9"/>
      <c r="BN8" s="9"/>
      <c r="BO8" s="9"/>
      <c r="BP8" s="9"/>
      <c r="BQ8" s="9"/>
      <c r="BR8" s="9"/>
      <c r="BS8" s="9"/>
      <c r="BT8" s="9"/>
      <c r="BU8" s="9"/>
      <c r="BV8" s="9"/>
      <c r="BW8" s="9"/>
      <c r="BX8" s="9"/>
      <c r="BY8" s="9"/>
      <c r="BZ8" s="9"/>
      <c r="CA8" s="9"/>
      <c r="CB8" s="9"/>
      <c r="CC8" s="9"/>
    </row>
    <row r="9" spans="1:81" ht="17.45" customHeight="1">
      <c r="A9" s="240">
        <v>2</v>
      </c>
      <c r="B9" s="240"/>
      <c r="C9" s="236" t="s">
        <v>36</v>
      </c>
      <c r="D9" s="236"/>
      <c r="E9" s="236"/>
      <c r="F9" s="236">
        <v>25</v>
      </c>
      <c r="G9" s="236"/>
      <c r="H9" s="236" t="str">
        <f t="shared" si="0"/>
        <v>深胡桃</v>
      </c>
      <c r="I9" s="236"/>
      <c r="J9" s="236"/>
      <c r="K9" s="236" t="str">
        <f t="shared" si="1"/>
        <v>免漆</v>
      </c>
      <c r="L9" s="236"/>
      <c r="M9" s="236">
        <f>130-1</f>
        <v>129</v>
      </c>
      <c r="N9" s="236"/>
      <c r="O9" s="236">
        <f>$O$8</f>
        <v>2329</v>
      </c>
      <c r="P9" s="236"/>
      <c r="Q9" s="236">
        <v>1</v>
      </c>
      <c r="R9" s="236"/>
      <c r="S9" s="237" t="s">
        <v>455</v>
      </c>
      <c r="T9" s="238"/>
      <c r="U9" s="238"/>
      <c r="V9" s="238"/>
      <c r="W9" s="239"/>
      <c r="X9" s="263" t="s">
        <v>35</v>
      </c>
      <c r="Y9" s="234"/>
      <c r="Z9" s="234"/>
      <c r="AA9" s="234"/>
      <c r="AB9" s="235"/>
      <c r="AC9" s="12">
        <f t="shared" si="2"/>
        <v>1</v>
      </c>
      <c r="AD9" s="13">
        <f t="shared" ref="AD9:AD18" si="23">IF(Q9&lt;&gt;"",Q9,"")</f>
        <v>1</v>
      </c>
      <c r="AE9" s="13">
        <f t="shared" ref="AE9:AE18" si="24">IF(OR(C9="背板",C9="加高背板",C9="备用条",C9="垫板",C9="竖垫板",C9="上垫板",C9="转角背板",C9="屉底"),"",Q9)</f>
        <v>1</v>
      </c>
      <c r="AF9" s="14">
        <f t="shared" ref="AF9:AF18" si="25">IF(F9&gt;11,M9*O9*Q9/1000000,"")</f>
        <v>0.30044100000000001</v>
      </c>
      <c r="AG9" s="14">
        <f t="shared" ref="AG9:AG18" si="26">IF(F9&gt;11,M9*O9*Q9/1000000/1.22/2.44/0.83,"")</f>
        <v>0.12159940487561643</v>
      </c>
      <c r="AH9" s="15">
        <f t="shared" ref="AH9:AH18" si="27">IF(F9=25,AG9,"")</f>
        <v>0.12159940487561643</v>
      </c>
      <c r="AI9" s="15" t="str">
        <f t="shared" ref="AI9:AI18" si="28">IF(F9=18,AG9,"")</f>
        <v/>
      </c>
      <c r="AJ9" s="15" t="str">
        <f t="shared" ref="AJ9:AJ18" si="29">IF(F9=12,AG9,"")</f>
        <v/>
      </c>
      <c r="AK9" s="101">
        <f t="shared" si="3"/>
        <v>5.3579999999999997</v>
      </c>
      <c r="AL9" s="101" t="str">
        <f t="shared" si="4"/>
        <v/>
      </c>
      <c r="AM9" s="101" t="str">
        <f t="shared" si="5"/>
        <v/>
      </c>
      <c r="AN9" s="101" t="str">
        <f t="shared" si="6"/>
        <v/>
      </c>
      <c r="AO9" s="101" t="str">
        <f t="shared" si="7"/>
        <v/>
      </c>
      <c r="AP9" s="101" t="str">
        <f t="shared" si="8"/>
        <v/>
      </c>
      <c r="AQ9" s="101" t="str">
        <f t="shared" si="9"/>
        <v/>
      </c>
      <c r="AR9" s="101" t="str">
        <f t="shared" si="10"/>
        <v/>
      </c>
      <c r="AS9" s="101" t="str">
        <f t="shared" si="11"/>
        <v/>
      </c>
      <c r="AT9" s="101" t="str">
        <f t="shared" si="12"/>
        <v/>
      </c>
      <c r="AU9" s="101" t="str">
        <f t="shared" si="13"/>
        <v/>
      </c>
      <c r="AV9" s="101" t="str">
        <f t="shared" si="14"/>
        <v/>
      </c>
      <c r="AW9" s="101" t="str">
        <f t="shared" si="15"/>
        <v/>
      </c>
      <c r="AX9" s="101" t="str">
        <f t="shared" si="16"/>
        <v/>
      </c>
      <c r="AY9" s="101" t="str">
        <f t="shared" si="17"/>
        <v/>
      </c>
      <c r="AZ9" s="102">
        <f t="shared" ref="AZ9:AZ18" si="30">(IF(M9&lt;=230,290*2,(M9+60)*2)+IF(O9&lt;=230,290*2,(O9+60)*2))*Q9/1000</f>
        <v>5.3579999999999997</v>
      </c>
      <c r="BA9" s="102">
        <f t="shared" ref="BA9:BA18" si="31">IF(O9&lt;=230,290,O9+60)*Q9/1000</f>
        <v>2.3889999999999998</v>
      </c>
      <c r="BB9" s="103">
        <f t="shared" ref="BB9:BB18" si="32">IF(M9&lt;=230,290*2,(M9+60)*2)*Q9/1000+IF(O9&lt;=230,290,(O9+60))*Q9/1000</f>
        <v>2.9689999999999999</v>
      </c>
      <c r="BC9" s="102">
        <f t="shared" si="18"/>
        <v>5.3579999999999997</v>
      </c>
      <c r="BD9" s="102" t="str">
        <f t="shared" si="19"/>
        <v/>
      </c>
      <c r="BE9" s="18" t="str">
        <f t="shared" si="20"/>
        <v/>
      </c>
      <c r="BF9" s="18" t="str">
        <f t="shared" ref="BF9:BF18" si="33">+IF(OR(S9="一长边封同色1.0PVC，三边不封边",S9="一边宽度尺寸方向封同色1.0PVC"),BA9,"")</f>
        <v/>
      </c>
      <c r="BG9" s="102" t="str">
        <f t="shared" si="21"/>
        <v/>
      </c>
      <c r="BH9" s="11" t="str">
        <f t="shared" si="22"/>
        <v/>
      </c>
      <c r="BI9" s="11">
        <f t="shared" ref="BI9:BI18" si="34">+SUM(BC9:BG9)</f>
        <v>5.3579999999999997</v>
      </c>
      <c r="BJ9" s="9"/>
      <c r="BK9" s="9"/>
      <c r="BL9" s="9"/>
      <c r="BM9" s="9"/>
      <c r="BN9" s="9"/>
      <c r="BO9" s="9"/>
      <c r="BP9" s="9"/>
      <c r="BQ9" s="9"/>
      <c r="BR9" s="9"/>
      <c r="BS9" s="9"/>
      <c r="BT9" s="9"/>
      <c r="BU9" s="9"/>
      <c r="BV9" s="9"/>
      <c r="BW9" s="9"/>
      <c r="BX9" s="9"/>
      <c r="BY9" s="9"/>
      <c r="BZ9" s="9"/>
      <c r="CA9" s="9"/>
      <c r="CB9" s="9"/>
      <c r="CC9" s="9"/>
    </row>
    <row r="10" spans="1:81" ht="17.45" customHeight="1">
      <c r="A10" s="240">
        <v>10</v>
      </c>
      <c r="B10" s="240"/>
      <c r="C10" s="236" t="s">
        <v>614</v>
      </c>
      <c r="D10" s="236"/>
      <c r="E10" s="236"/>
      <c r="F10" s="236">
        <v>25</v>
      </c>
      <c r="G10" s="236"/>
      <c r="H10" s="236" t="str">
        <f t="shared" si="0"/>
        <v>深胡桃</v>
      </c>
      <c r="I10" s="236"/>
      <c r="J10" s="236"/>
      <c r="K10" s="236" t="str">
        <f t="shared" si="1"/>
        <v>免漆</v>
      </c>
      <c r="L10" s="236"/>
      <c r="M10" s="236">
        <f>$M$8-1</f>
        <v>148</v>
      </c>
      <c r="N10" s="236"/>
      <c r="O10" s="236">
        <f>1135-1</f>
        <v>1134</v>
      </c>
      <c r="P10" s="236"/>
      <c r="Q10" s="236">
        <v>1</v>
      </c>
      <c r="R10" s="236"/>
      <c r="S10" s="237" t="s">
        <v>455</v>
      </c>
      <c r="T10" s="238"/>
      <c r="U10" s="238"/>
      <c r="V10" s="238"/>
      <c r="W10" s="239"/>
      <c r="X10" s="248"/>
      <c r="Y10" s="249"/>
      <c r="Z10" s="249"/>
      <c r="AA10" s="249"/>
      <c r="AB10" s="250"/>
      <c r="AC10" s="12">
        <f t="shared" si="2"/>
        <v>1</v>
      </c>
      <c r="AD10" s="13">
        <f t="shared" si="23"/>
        <v>1</v>
      </c>
      <c r="AE10" s="13">
        <f t="shared" si="24"/>
        <v>1</v>
      </c>
      <c r="AF10" s="14">
        <f t="shared" si="25"/>
        <v>0.16783200000000001</v>
      </c>
      <c r="AG10" s="14">
        <f t="shared" si="26"/>
        <v>6.79277173191557E-2</v>
      </c>
      <c r="AH10" s="15">
        <f t="shared" si="27"/>
        <v>6.79277173191557E-2</v>
      </c>
      <c r="AI10" s="15" t="str">
        <f t="shared" si="28"/>
        <v/>
      </c>
      <c r="AJ10" s="15" t="str">
        <f t="shared" si="29"/>
        <v/>
      </c>
      <c r="AK10" s="101">
        <f t="shared" si="3"/>
        <v>2.968</v>
      </c>
      <c r="AL10" s="101" t="str">
        <f t="shared" si="4"/>
        <v/>
      </c>
      <c r="AM10" s="101" t="str">
        <f t="shared" si="5"/>
        <v/>
      </c>
      <c r="AN10" s="101" t="str">
        <f t="shared" si="6"/>
        <v/>
      </c>
      <c r="AO10" s="101" t="str">
        <f t="shared" si="7"/>
        <v/>
      </c>
      <c r="AP10" s="101" t="str">
        <f t="shared" si="8"/>
        <v/>
      </c>
      <c r="AQ10" s="101" t="str">
        <f t="shared" si="9"/>
        <v/>
      </c>
      <c r="AR10" s="101" t="str">
        <f t="shared" si="10"/>
        <v/>
      </c>
      <c r="AS10" s="101" t="str">
        <f t="shared" si="11"/>
        <v/>
      </c>
      <c r="AT10" s="101" t="str">
        <f t="shared" si="12"/>
        <v/>
      </c>
      <c r="AU10" s="101" t="str">
        <f t="shared" si="13"/>
        <v/>
      </c>
      <c r="AV10" s="101" t="str">
        <f t="shared" si="14"/>
        <v/>
      </c>
      <c r="AW10" s="101" t="str">
        <f t="shared" si="15"/>
        <v/>
      </c>
      <c r="AX10" s="101" t="str">
        <f t="shared" si="16"/>
        <v/>
      </c>
      <c r="AY10" s="101" t="str">
        <f t="shared" si="17"/>
        <v/>
      </c>
      <c r="AZ10" s="102">
        <f t="shared" si="30"/>
        <v>2.968</v>
      </c>
      <c r="BA10" s="102">
        <f t="shared" si="31"/>
        <v>1.194</v>
      </c>
      <c r="BB10" s="103">
        <f t="shared" si="32"/>
        <v>1.774</v>
      </c>
      <c r="BC10" s="102">
        <f t="shared" si="18"/>
        <v>2.968</v>
      </c>
      <c r="BD10" s="102" t="str">
        <f t="shared" si="19"/>
        <v/>
      </c>
      <c r="BE10" s="18" t="str">
        <f t="shared" si="20"/>
        <v/>
      </c>
      <c r="BF10" s="18" t="str">
        <f t="shared" si="33"/>
        <v/>
      </c>
      <c r="BG10" s="102" t="str">
        <f t="shared" si="21"/>
        <v/>
      </c>
      <c r="BH10" s="11" t="str">
        <f t="shared" si="22"/>
        <v/>
      </c>
      <c r="BI10" s="11">
        <f t="shared" si="34"/>
        <v>2.968</v>
      </c>
      <c r="BJ10" s="9"/>
      <c r="BK10" s="9"/>
      <c r="BL10" s="9"/>
      <c r="BM10" s="9"/>
      <c r="BN10" s="9"/>
      <c r="BO10" s="9"/>
      <c r="BP10" s="9"/>
      <c r="BQ10" s="9"/>
      <c r="BR10" s="9"/>
      <c r="BS10" s="9"/>
      <c r="BT10" s="9"/>
      <c r="BU10" s="9"/>
      <c r="BV10" s="9"/>
      <c r="BW10" s="9"/>
      <c r="BX10" s="9"/>
      <c r="BY10" s="9"/>
      <c r="BZ10" s="9"/>
      <c r="CA10" s="9"/>
      <c r="CB10" s="9"/>
      <c r="CC10" s="9"/>
    </row>
    <row r="11" spans="1:81" ht="17.45" customHeight="1">
      <c r="A11" s="240">
        <v>11</v>
      </c>
      <c r="B11" s="240"/>
      <c r="C11" s="236" t="s">
        <v>615</v>
      </c>
      <c r="D11" s="236"/>
      <c r="E11" s="236"/>
      <c r="F11" s="236">
        <v>25</v>
      </c>
      <c r="G11" s="236"/>
      <c r="H11" s="236" t="str">
        <f t="shared" si="0"/>
        <v>深胡桃</v>
      </c>
      <c r="I11" s="236"/>
      <c r="J11" s="236"/>
      <c r="K11" s="236" t="str">
        <f t="shared" si="1"/>
        <v>免漆</v>
      </c>
      <c r="L11" s="236"/>
      <c r="M11" s="236">
        <f>M9-1</f>
        <v>128</v>
      </c>
      <c r="N11" s="236"/>
      <c r="O11" s="236">
        <f>1135-1</f>
        <v>1134</v>
      </c>
      <c r="P11" s="236"/>
      <c r="Q11" s="236">
        <v>1</v>
      </c>
      <c r="R11" s="236"/>
      <c r="S11" s="237" t="s">
        <v>455</v>
      </c>
      <c r="T11" s="238"/>
      <c r="U11" s="238"/>
      <c r="V11" s="238"/>
      <c r="W11" s="239"/>
      <c r="X11" s="248"/>
      <c r="Y11" s="249"/>
      <c r="Z11" s="249"/>
      <c r="AA11" s="249"/>
      <c r="AB11" s="250"/>
      <c r="AC11" s="12">
        <f t="shared" si="2"/>
        <v>1</v>
      </c>
      <c r="AD11" s="13">
        <f t="shared" si="23"/>
        <v>1</v>
      </c>
      <c r="AE11" s="13">
        <f t="shared" si="24"/>
        <v>1</v>
      </c>
      <c r="AF11" s="14">
        <f t="shared" si="25"/>
        <v>0.145152</v>
      </c>
      <c r="AG11" s="14">
        <f t="shared" si="26"/>
        <v>5.8748296059810329E-2</v>
      </c>
      <c r="AH11" s="15">
        <f t="shared" si="27"/>
        <v>5.8748296059810329E-2</v>
      </c>
      <c r="AI11" s="15" t="str">
        <f t="shared" si="28"/>
        <v/>
      </c>
      <c r="AJ11" s="15" t="str">
        <f t="shared" si="29"/>
        <v/>
      </c>
      <c r="AK11" s="101">
        <f t="shared" si="3"/>
        <v>2.968</v>
      </c>
      <c r="AL11" s="101" t="str">
        <f t="shared" si="4"/>
        <v/>
      </c>
      <c r="AM11" s="101" t="str">
        <f t="shared" si="5"/>
        <v/>
      </c>
      <c r="AN11" s="101" t="str">
        <f t="shared" si="6"/>
        <v/>
      </c>
      <c r="AO11" s="101" t="str">
        <f t="shared" si="7"/>
        <v/>
      </c>
      <c r="AP11" s="101" t="str">
        <f t="shared" si="8"/>
        <v/>
      </c>
      <c r="AQ11" s="101" t="str">
        <f t="shared" si="9"/>
        <v/>
      </c>
      <c r="AR11" s="101" t="str">
        <f t="shared" si="10"/>
        <v/>
      </c>
      <c r="AS11" s="101" t="str">
        <f t="shared" si="11"/>
        <v/>
      </c>
      <c r="AT11" s="101" t="str">
        <f t="shared" si="12"/>
        <v/>
      </c>
      <c r="AU11" s="101" t="str">
        <f t="shared" si="13"/>
        <v/>
      </c>
      <c r="AV11" s="101" t="str">
        <f t="shared" si="14"/>
        <v/>
      </c>
      <c r="AW11" s="101" t="str">
        <f t="shared" si="15"/>
        <v/>
      </c>
      <c r="AX11" s="101" t="str">
        <f t="shared" si="16"/>
        <v/>
      </c>
      <c r="AY11" s="101" t="str">
        <f t="shared" si="17"/>
        <v/>
      </c>
      <c r="AZ11" s="102">
        <f t="shared" si="30"/>
        <v>2.968</v>
      </c>
      <c r="BA11" s="102">
        <f t="shared" si="31"/>
        <v>1.194</v>
      </c>
      <c r="BB11" s="103">
        <f t="shared" si="32"/>
        <v>1.774</v>
      </c>
      <c r="BC11" s="102">
        <f t="shared" si="18"/>
        <v>2.968</v>
      </c>
      <c r="BD11" s="102" t="str">
        <f t="shared" si="19"/>
        <v/>
      </c>
      <c r="BE11" s="18" t="str">
        <f t="shared" si="20"/>
        <v/>
      </c>
      <c r="BF11" s="18" t="str">
        <f t="shared" si="33"/>
        <v/>
      </c>
      <c r="BG11" s="102" t="str">
        <f t="shared" si="21"/>
        <v/>
      </c>
      <c r="BH11" s="11" t="str">
        <f t="shared" si="22"/>
        <v/>
      </c>
      <c r="BI11" s="11">
        <f t="shared" si="34"/>
        <v>2.968</v>
      </c>
      <c r="BJ11" s="9"/>
      <c r="BK11" s="9"/>
      <c r="BL11" s="9"/>
      <c r="BM11" s="9"/>
      <c r="BN11" s="9"/>
      <c r="BO11" s="9"/>
      <c r="BP11" s="9"/>
      <c r="BQ11" s="9"/>
      <c r="BR11" s="9"/>
      <c r="BS11" s="9"/>
      <c r="BT11" s="9"/>
      <c r="BU11" s="9"/>
      <c r="BV11" s="9"/>
      <c r="BW11" s="9"/>
      <c r="BX11" s="9"/>
      <c r="BY11" s="9"/>
      <c r="BZ11" s="9"/>
      <c r="CA11" s="9"/>
      <c r="CB11" s="9"/>
      <c r="CC11" s="9"/>
    </row>
    <row r="12" spans="1:81" ht="17.45" customHeight="1">
      <c r="A12" s="240">
        <v>15</v>
      </c>
      <c r="B12" s="240"/>
      <c r="C12" s="236" t="s">
        <v>37</v>
      </c>
      <c r="D12" s="236"/>
      <c r="E12" s="236"/>
      <c r="F12" s="236">
        <v>25</v>
      </c>
      <c r="G12" s="236"/>
      <c r="H12" s="236" t="str">
        <f t="shared" si="0"/>
        <v>深胡桃</v>
      </c>
      <c r="I12" s="236"/>
      <c r="J12" s="236"/>
      <c r="K12" s="236" t="str">
        <f t="shared" si="1"/>
        <v>免漆</v>
      </c>
      <c r="L12" s="236"/>
      <c r="M12" s="236">
        <f>+M11-23</f>
        <v>105</v>
      </c>
      <c r="N12" s="236"/>
      <c r="O12" s="236">
        <f>+O11</f>
        <v>1134</v>
      </c>
      <c r="P12" s="236"/>
      <c r="Q12" s="236">
        <v>5</v>
      </c>
      <c r="R12" s="236"/>
      <c r="S12" s="237" t="s">
        <v>455</v>
      </c>
      <c r="T12" s="238"/>
      <c r="U12" s="238"/>
      <c r="V12" s="238"/>
      <c r="W12" s="239"/>
      <c r="X12" s="251"/>
      <c r="Y12" s="252"/>
      <c r="Z12" s="252"/>
      <c r="AA12" s="252"/>
      <c r="AB12" s="253"/>
      <c r="AC12" s="12">
        <f t="shared" si="2"/>
        <v>5</v>
      </c>
      <c r="AD12" s="13">
        <f t="shared" si="23"/>
        <v>5</v>
      </c>
      <c r="AE12" s="13">
        <f t="shared" si="24"/>
        <v>5</v>
      </c>
      <c r="AF12" s="14">
        <f t="shared" si="25"/>
        <v>0.59535000000000005</v>
      </c>
      <c r="AG12" s="14">
        <f t="shared" si="26"/>
        <v>0.24095980805781581</v>
      </c>
      <c r="AH12" s="15">
        <f t="shared" si="27"/>
        <v>0.24095980805781581</v>
      </c>
      <c r="AI12" s="15" t="str">
        <f t="shared" si="28"/>
        <v/>
      </c>
      <c r="AJ12" s="15" t="str">
        <f t="shared" si="29"/>
        <v/>
      </c>
      <c r="AK12" s="101">
        <f t="shared" si="3"/>
        <v>14.84</v>
      </c>
      <c r="AL12" s="101" t="str">
        <f t="shared" si="4"/>
        <v/>
      </c>
      <c r="AM12" s="101" t="str">
        <f t="shared" si="5"/>
        <v/>
      </c>
      <c r="AN12" s="101" t="str">
        <f t="shared" si="6"/>
        <v/>
      </c>
      <c r="AO12" s="101" t="str">
        <f t="shared" si="7"/>
        <v/>
      </c>
      <c r="AP12" s="101" t="str">
        <f t="shared" si="8"/>
        <v/>
      </c>
      <c r="AQ12" s="101" t="str">
        <f t="shared" si="9"/>
        <v/>
      </c>
      <c r="AR12" s="101" t="str">
        <f t="shared" si="10"/>
        <v/>
      </c>
      <c r="AS12" s="101" t="str">
        <f t="shared" si="11"/>
        <v/>
      </c>
      <c r="AT12" s="101" t="str">
        <f t="shared" si="12"/>
        <v/>
      </c>
      <c r="AU12" s="101" t="str">
        <f t="shared" si="13"/>
        <v/>
      </c>
      <c r="AV12" s="101" t="str">
        <f t="shared" si="14"/>
        <v/>
      </c>
      <c r="AW12" s="101" t="str">
        <f t="shared" si="15"/>
        <v/>
      </c>
      <c r="AX12" s="101" t="str">
        <f t="shared" si="16"/>
        <v/>
      </c>
      <c r="AY12" s="101" t="str">
        <f t="shared" si="17"/>
        <v/>
      </c>
      <c r="AZ12" s="102">
        <f t="shared" si="30"/>
        <v>14.84</v>
      </c>
      <c r="BA12" s="102">
        <f t="shared" si="31"/>
        <v>5.97</v>
      </c>
      <c r="BB12" s="103">
        <f t="shared" si="32"/>
        <v>8.8699999999999992</v>
      </c>
      <c r="BC12" s="102">
        <f t="shared" si="18"/>
        <v>14.84</v>
      </c>
      <c r="BD12" s="102" t="str">
        <f t="shared" si="19"/>
        <v/>
      </c>
      <c r="BE12" s="18" t="str">
        <f t="shared" si="20"/>
        <v/>
      </c>
      <c r="BF12" s="18" t="str">
        <f t="shared" si="33"/>
        <v/>
      </c>
      <c r="BG12" s="102" t="str">
        <f t="shared" si="21"/>
        <v/>
      </c>
      <c r="BH12" s="11" t="str">
        <f t="shared" si="22"/>
        <v/>
      </c>
      <c r="BI12" s="11">
        <f t="shared" si="34"/>
        <v>14.84</v>
      </c>
      <c r="BJ12" s="9"/>
      <c r="BK12" s="9"/>
      <c r="BL12" s="9"/>
      <c r="BM12" s="9"/>
      <c r="BN12" s="9"/>
      <c r="BO12" s="9"/>
      <c r="BP12" s="9"/>
      <c r="BQ12" s="9"/>
      <c r="BR12" s="9"/>
      <c r="BS12" s="9"/>
      <c r="BT12" s="9"/>
      <c r="BU12" s="9"/>
      <c r="BV12" s="9"/>
      <c r="BW12" s="9"/>
      <c r="BX12" s="9"/>
      <c r="BY12" s="9"/>
      <c r="BZ12" s="9"/>
      <c r="CA12" s="9"/>
      <c r="CB12" s="9"/>
      <c r="CC12" s="9"/>
    </row>
    <row r="13" spans="1:81" ht="17.45" customHeight="1">
      <c r="A13" s="240">
        <v>18</v>
      </c>
      <c r="B13" s="240"/>
      <c r="C13" s="236" t="s">
        <v>38</v>
      </c>
      <c r="D13" s="236"/>
      <c r="E13" s="236"/>
      <c r="F13" s="236">
        <v>25</v>
      </c>
      <c r="G13" s="236"/>
      <c r="H13" s="236" t="str">
        <f t="shared" si="0"/>
        <v>深胡桃</v>
      </c>
      <c r="I13" s="236"/>
      <c r="J13" s="236"/>
      <c r="K13" s="236" t="str">
        <f t="shared" si="1"/>
        <v>免漆</v>
      </c>
      <c r="L13" s="236"/>
      <c r="M13" s="236">
        <v>51</v>
      </c>
      <c r="N13" s="236"/>
      <c r="O13" s="236">
        <f>+O10+1</f>
        <v>1135</v>
      </c>
      <c r="P13" s="236"/>
      <c r="Q13" s="236">
        <v>2</v>
      </c>
      <c r="R13" s="236"/>
      <c r="S13" s="237" t="s">
        <v>39</v>
      </c>
      <c r="T13" s="238"/>
      <c r="U13" s="238"/>
      <c r="V13" s="238"/>
      <c r="W13" s="239"/>
      <c r="X13" s="248"/>
      <c r="Y13" s="249"/>
      <c r="Z13" s="249"/>
      <c r="AA13" s="249"/>
      <c r="AB13" s="250"/>
      <c r="AC13" s="12">
        <f t="shared" si="2"/>
        <v>2</v>
      </c>
      <c r="AD13" s="13">
        <f t="shared" si="23"/>
        <v>2</v>
      </c>
      <c r="AE13" s="13">
        <f t="shared" si="24"/>
        <v>2</v>
      </c>
      <c r="AF13" s="14">
        <f t="shared" si="25"/>
        <v>0.11577</v>
      </c>
      <c r="AG13" s="14">
        <f t="shared" si="26"/>
        <v>4.6856331534145181E-2</v>
      </c>
      <c r="AH13" s="15">
        <f t="shared" si="27"/>
        <v>4.6856331534145181E-2</v>
      </c>
      <c r="AI13" s="15" t="str">
        <f t="shared" si="28"/>
        <v/>
      </c>
      <c r="AJ13" s="15" t="str">
        <f t="shared" si="29"/>
        <v/>
      </c>
      <c r="AK13" s="101" t="str">
        <f t="shared" si="3"/>
        <v/>
      </c>
      <c r="AL13" s="101" t="str">
        <f t="shared" si="4"/>
        <v/>
      </c>
      <c r="AM13" s="101">
        <f t="shared" si="5"/>
        <v>2.39</v>
      </c>
      <c r="AN13" s="101" t="str">
        <f t="shared" si="6"/>
        <v/>
      </c>
      <c r="AO13" s="101" t="str">
        <f t="shared" si="7"/>
        <v/>
      </c>
      <c r="AP13" s="101" t="str">
        <f t="shared" si="8"/>
        <v/>
      </c>
      <c r="AQ13" s="101" t="str">
        <f t="shared" si="9"/>
        <v/>
      </c>
      <c r="AR13" s="101" t="str">
        <f t="shared" si="10"/>
        <v/>
      </c>
      <c r="AS13" s="101" t="str">
        <f t="shared" si="11"/>
        <v/>
      </c>
      <c r="AT13" s="101" t="str">
        <f t="shared" si="12"/>
        <v/>
      </c>
      <c r="AU13" s="101" t="str">
        <f t="shared" si="13"/>
        <v/>
      </c>
      <c r="AV13" s="101" t="str">
        <f t="shared" si="14"/>
        <v/>
      </c>
      <c r="AW13" s="101" t="str">
        <f t="shared" si="15"/>
        <v/>
      </c>
      <c r="AX13" s="101" t="str">
        <f t="shared" si="16"/>
        <v/>
      </c>
      <c r="AY13" s="101" t="str">
        <f t="shared" si="17"/>
        <v/>
      </c>
      <c r="AZ13" s="102">
        <f t="shared" si="30"/>
        <v>5.94</v>
      </c>
      <c r="BA13" s="102">
        <f t="shared" si="31"/>
        <v>2.39</v>
      </c>
      <c r="BB13" s="103">
        <f t="shared" si="32"/>
        <v>3.55</v>
      </c>
      <c r="BC13" s="102" t="str">
        <f t="shared" si="18"/>
        <v/>
      </c>
      <c r="BD13" s="102" t="str">
        <f t="shared" si="19"/>
        <v/>
      </c>
      <c r="BE13" s="18" t="str">
        <f t="shared" si="20"/>
        <v/>
      </c>
      <c r="BF13" s="18">
        <f t="shared" si="33"/>
        <v>2.39</v>
      </c>
      <c r="BG13" s="102" t="str">
        <f t="shared" si="21"/>
        <v/>
      </c>
      <c r="BH13" s="11" t="str">
        <f t="shared" si="22"/>
        <v/>
      </c>
      <c r="BI13" s="11">
        <f t="shared" si="34"/>
        <v>2.39</v>
      </c>
      <c r="BJ13" s="9"/>
      <c r="BK13" s="9"/>
      <c r="BL13" s="9"/>
      <c r="BM13" s="9"/>
      <c r="BN13" s="9"/>
      <c r="BO13" s="9"/>
      <c r="BP13" s="9"/>
      <c r="BQ13" s="9"/>
      <c r="BR13" s="9"/>
      <c r="BS13" s="9"/>
      <c r="BT13" s="9"/>
      <c r="BU13" s="9"/>
      <c r="BV13" s="9"/>
      <c r="BW13" s="9"/>
      <c r="BX13" s="9"/>
      <c r="BY13" s="9"/>
      <c r="BZ13" s="9"/>
      <c r="CA13" s="9"/>
      <c r="CB13" s="9"/>
      <c r="CC13" s="9"/>
    </row>
    <row r="14" spans="1:81" ht="17.45" customHeight="1">
      <c r="A14" s="240">
        <v>22</v>
      </c>
      <c r="B14" s="240"/>
      <c r="C14" s="236" t="s">
        <v>40</v>
      </c>
      <c r="D14" s="236"/>
      <c r="E14" s="236"/>
      <c r="F14" s="236">
        <v>12</v>
      </c>
      <c r="G14" s="236"/>
      <c r="H14" s="236" t="str">
        <f t="shared" si="0"/>
        <v>深胡桃</v>
      </c>
      <c r="I14" s="236"/>
      <c r="J14" s="236"/>
      <c r="K14" s="236" t="str">
        <f t="shared" si="1"/>
        <v>免漆</v>
      </c>
      <c r="L14" s="236"/>
      <c r="M14" s="236">
        <f>+O13+11</f>
        <v>1146</v>
      </c>
      <c r="N14" s="236"/>
      <c r="O14" s="236">
        <f>2330-51-50+11</f>
        <v>2240</v>
      </c>
      <c r="P14" s="236"/>
      <c r="Q14" s="236">
        <f>+Q13/2</f>
        <v>1</v>
      </c>
      <c r="R14" s="236"/>
      <c r="S14" s="237" t="s">
        <v>456</v>
      </c>
      <c r="T14" s="238"/>
      <c r="U14" s="238"/>
      <c r="V14" s="238"/>
      <c r="W14" s="239"/>
      <c r="X14" s="248"/>
      <c r="Y14" s="249"/>
      <c r="Z14" s="249"/>
      <c r="AA14" s="249"/>
      <c r="AB14" s="250"/>
      <c r="AC14" s="12">
        <f t="shared" si="2"/>
        <v>1</v>
      </c>
      <c r="AD14" s="13">
        <f t="shared" si="23"/>
        <v>1</v>
      </c>
      <c r="AE14" s="13" t="str">
        <f t="shared" si="24"/>
        <v/>
      </c>
      <c r="AF14" s="14">
        <f t="shared" si="25"/>
        <v>2.56704</v>
      </c>
      <c r="AG14" s="14">
        <f>IF(AND(F14&gt;11,M14&gt;605,O14&gt;1600),Q14,M14*O14*Q14/1000000/1.22/2.44/0.83)</f>
        <v>1</v>
      </c>
      <c r="AH14" s="15" t="str">
        <f t="shared" si="27"/>
        <v/>
      </c>
      <c r="AI14" s="15" t="str">
        <f t="shared" si="28"/>
        <v/>
      </c>
      <c r="AJ14" s="15">
        <f t="shared" si="29"/>
        <v>1</v>
      </c>
      <c r="AK14" s="101" t="str">
        <f t="shared" si="3"/>
        <v/>
      </c>
      <c r="AL14" s="101" t="str">
        <f t="shared" si="4"/>
        <v/>
      </c>
      <c r="AM14" s="101" t="str">
        <f t="shared" si="5"/>
        <v/>
      </c>
      <c r="AN14" s="101" t="str">
        <f t="shared" si="6"/>
        <v/>
      </c>
      <c r="AO14" s="101" t="str">
        <f t="shared" si="7"/>
        <v/>
      </c>
      <c r="AP14" s="101" t="str">
        <f t="shared" si="8"/>
        <v/>
      </c>
      <c r="AQ14" s="101" t="str">
        <f t="shared" si="9"/>
        <v/>
      </c>
      <c r="AR14" s="101" t="str">
        <f t="shared" si="10"/>
        <v/>
      </c>
      <c r="AS14" s="101" t="str">
        <f t="shared" si="11"/>
        <v/>
      </c>
      <c r="AT14" s="101" t="str">
        <f t="shared" si="12"/>
        <v/>
      </c>
      <c r="AU14" s="101" t="str">
        <f t="shared" si="13"/>
        <v/>
      </c>
      <c r="AV14" s="101" t="str">
        <f t="shared" si="14"/>
        <v/>
      </c>
      <c r="AW14" s="101" t="str">
        <f t="shared" si="15"/>
        <v/>
      </c>
      <c r="AX14" s="101" t="str">
        <f t="shared" si="16"/>
        <v/>
      </c>
      <c r="AY14" s="101" t="str">
        <f t="shared" si="17"/>
        <v/>
      </c>
      <c r="AZ14" s="102">
        <f t="shared" si="30"/>
        <v>7.0119999999999996</v>
      </c>
      <c r="BA14" s="102">
        <f t="shared" si="31"/>
        <v>2.2999999999999998</v>
      </c>
      <c r="BB14" s="103">
        <f t="shared" si="32"/>
        <v>4.7119999999999997</v>
      </c>
      <c r="BC14" s="102" t="str">
        <f t="shared" si="18"/>
        <v/>
      </c>
      <c r="BD14" s="102" t="str">
        <f t="shared" si="19"/>
        <v/>
      </c>
      <c r="BE14" s="18" t="str">
        <f t="shared" si="20"/>
        <v/>
      </c>
      <c r="BF14" s="18" t="str">
        <f t="shared" si="33"/>
        <v/>
      </c>
      <c r="BG14" s="102" t="str">
        <f t="shared" si="21"/>
        <v/>
      </c>
      <c r="BH14" s="11" t="str">
        <f t="shared" si="22"/>
        <v/>
      </c>
      <c r="BI14" s="11">
        <f t="shared" si="34"/>
        <v>0</v>
      </c>
      <c r="BJ14" s="9"/>
      <c r="BK14" s="9"/>
      <c r="BL14" s="9"/>
      <c r="BM14" s="9"/>
      <c r="BN14" s="9"/>
      <c r="BO14" s="9"/>
      <c r="BP14" s="9"/>
      <c r="BQ14" s="9"/>
      <c r="BR14" s="9"/>
      <c r="BS14" s="9"/>
      <c r="BT14" s="9"/>
      <c r="BU14" s="9"/>
      <c r="BV14" s="9"/>
      <c r="BW14" s="9"/>
      <c r="BX14" s="9"/>
      <c r="BY14" s="9"/>
      <c r="BZ14" s="9"/>
      <c r="CA14" s="9"/>
      <c r="CB14" s="9"/>
      <c r="CC14" s="9"/>
    </row>
    <row r="15" spans="1:81" ht="17.45" customHeight="1">
      <c r="A15" s="240">
        <v>31</v>
      </c>
      <c r="B15" s="240"/>
      <c r="C15" s="246"/>
      <c r="D15" s="246"/>
      <c r="E15" s="246"/>
      <c r="F15" s="236"/>
      <c r="G15" s="236"/>
      <c r="H15" s="236" t="str">
        <f t="shared" si="0"/>
        <v/>
      </c>
      <c r="I15" s="236"/>
      <c r="J15" s="236"/>
      <c r="K15" s="236" t="str">
        <f t="shared" si="1"/>
        <v/>
      </c>
      <c r="L15" s="236"/>
      <c r="M15" s="236"/>
      <c r="N15" s="236"/>
      <c r="O15" s="236"/>
      <c r="P15" s="236"/>
      <c r="Q15" s="236"/>
      <c r="R15" s="236"/>
      <c r="S15" s="237"/>
      <c r="T15" s="238"/>
      <c r="U15" s="238"/>
      <c r="V15" s="238"/>
      <c r="W15" s="239"/>
      <c r="X15" s="233"/>
      <c r="Y15" s="234"/>
      <c r="Z15" s="234"/>
      <c r="AA15" s="234"/>
      <c r="AB15" s="235"/>
      <c r="AC15" s="12">
        <f t="shared" si="2"/>
        <v>0</v>
      </c>
      <c r="AD15" s="13" t="str">
        <f t="shared" si="23"/>
        <v/>
      </c>
      <c r="AE15" s="13">
        <f t="shared" si="24"/>
        <v>0</v>
      </c>
      <c r="AF15" s="14" t="str">
        <f t="shared" si="25"/>
        <v/>
      </c>
      <c r="AG15" s="14" t="str">
        <f t="shared" si="26"/>
        <v/>
      </c>
      <c r="AH15" s="15" t="str">
        <f t="shared" si="27"/>
        <v/>
      </c>
      <c r="AI15" s="15" t="str">
        <f t="shared" si="28"/>
        <v/>
      </c>
      <c r="AJ15" s="15" t="str">
        <f t="shared" si="29"/>
        <v/>
      </c>
      <c r="AK15" s="101" t="str">
        <f t="shared" si="3"/>
        <v/>
      </c>
      <c r="AL15" s="101" t="str">
        <f t="shared" si="4"/>
        <v/>
      </c>
      <c r="AM15" s="101" t="str">
        <f t="shared" si="5"/>
        <v/>
      </c>
      <c r="AN15" s="101" t="str">
        <f t="shared" si="6"/>
        <v/>
      </c>
      <c r="AO15" s="101" t="str">
        <f t="shared" si="7"/>
        <v/>
      </c>
      <c r="AP15" s="101" t="str">
        <f t="shared" si="8"/>
        <v/>
      </c>
      <c r="AQ15" s="101" t="str">
        <f t="shared" si="9"/>
        <v/>
      </c>
      <c r="AR15" s="101" t="str">
        <f t="shared" si="10"/>
        <v/>
      </c>
      <c r="AS15" s="101" t="str">
        <f t="shared" si="11"/>
        <v/>
      </c>
      <c r="AT15" s="101" t="str">
        <f t="shared" si="12"/>
        <v/>
      </c>
      <c r="AU15" s="101" t="str">
        <f t="shared" si="13"/>
        <v/>
      </c>
      <c r="AV15" s="101" t="str">
        <f t="shared" si="14"/>
        <v/>
      </c>
      <c r="AW15" s="101" t="str">
        <f t="shared" si="15"/>
        <v/>
      </c>
      <c r="AX15" s="101" t="str">
        <f t="shared" si="16"/>
        <v/>
      </c>
      <c r="AY15" s="101" t="str">
        <f t="shared" si="17"/>
        <v/>
      </c>
      <c r="AZ15" s="102">
        <f t="shared" si="30"/>
        <v>0</v>
      </c>
      <c r="BA15" s="102">
        <f t="shared" si="31"/>
        <v>0</v>
      </c>
      <c r="BB15" s="103">
        <f t="shared" si="32"/>
        <v>0</v>
      </c>
      <c r="BC15" s="102" t="str">
        <f t="shared" si="18"/>
        <v/>
      </c>
      <c r="BD15" s="102" t="str">
        <f t="shared" si="19"/>
        <v/>
      </c>
      <c r="BE15" s="18" t="str">
        <f t="shared" si="20"/>
        <v/>
      </c>
      <c r="BF15" s="18" t="str">
        <f t="shared" si="33"/>
        <v/>
      </c>
      <c r="BG15" s="102" t="str">
        <f t="shared" si="21"/>
        <v/>
      </c>
      <c r="BH15" s="11" t="str">
        <f t="shared" si="22"/>
        <v/>
      </c>
      <c r="BI15" s="11">
        <f t="shared" si="34"/>
        <v>0</v>
      </c>
      <c r="BJ15" s="9"/>
      <c r="BK15" s="9"/>
      <c r="BL15" s="9"/>
      <c r="BM15" s="9"/>
      <c r="BN15" s="9"/>
      <c r="BO15" s="9"/>
      <c r="BP15" s="9"/>
      <c r="BQ15" s="9"/>
      <c r="BR15" s="9"/>
      <c r="BS15" s="9"/>
      <c r="BT15" s="9"/>
      <c r="BU15" s="9"/>
      <c r="BV15" s="9"/>
      <c r="BW15" s="9"/>
      <c r="BX15" s="9"/>
      <c r="BY15" s="9"/>
      <c r="BZ15" s="9"/>
      <c r="CA15" s="9"/>
      <c r="CB15" s="9"/>
      <c r="CC15" s="9"/>
    </row>
    <row r="16" spans="1:81" ht="17.25" customHeight="1">
      <c r="A16" s="240">
        <v>48</v>
      </c>
      <c r="B16" s="240"/>
      <c r="C16" s="245" t="s">
        <v>616</v>
      </c>
      <c r="D16" s="245"/>
      <c r="E16" s="245"/>
      <c r="F16" s="247">
        <v>25</v>
      </c>
      <c r="G16" s="247"/>
      <c r="H16" s="236" t="str">
        <f t="shared" si="0"/>
        <v>深胡桃</v>
      </c>
      <c r="I16" s="236"/>
      <c r="J16" s="236"/>
      <c r="K16" s="236" t="str">
        <f t="shared" si="1"/>
        <v>免漆</v>
      </c>
      <c r="L16" s="236"/>
      <c r="M16" s="245">
        <v>74</v>
      </c>
      <c r="N16" s="245"/>
      <c r="O16" s="245">
        <f>2400-1</f>
        <v>2399</v>
      </c>
      <c r="P16" s="245"/>
      <c r="Q16" s="245">
        <v>1</v>
      </c>
      <c r="R16" s="245"/>
      <c r="S16" s="237" t="s">
        <v>455</v>
      </c>
      <c r="T16" s="238"/>
      <c r="U16" s="238"/>
      <c r="V16" s="238"/>
      <c r="W16" s="239"/>
      <c r="X16" s="233" t="str">
        <f t="shared" ref="X16" si="35">+IF(AND(C16="门板",O16&gt;1600),"铣拉直器","")</f>
        <v/>
      </c>
      <c r="Y16" s="234"/>
      <c r="Z16" s="234"/>
      <c r="AA16" s="234"/>
      <c r="AB16" s="235"/>
      <c r="AC16" s="19">
        <f t="shared" ref="AC16:AC18" si="36">IF(AV16&gt;0,Q16,"")</f>
        <v>1</v>
      </c>
      <c r="AD16" s="12">
        <f t="shared" si="23"/>
        <v>1</v>
      </c>
      <c r="AE16" s="13">
        <f t="shared" si="24"/>
        <v>1</v>
      </c>
      <c r="AF16" s="14">
        <f t="shared" si="25"/>
        <v>0.17752599999999999</v>
      </c>
      <c r="AG16" s="14">
        <f t="shared" si="26"/>
        <v>7.1851231855667774E-2</v>
      </c>
      <c r="AH16" s="15">
        <f t="shared" si="27"/>
        <v>7.1851231855667774E-2</v>
      </c>
      <c r="AI16" s="15" t="str">
        <f t="shared" si="28"/>
        <v/>
      </c>
      <c r="AJ16" s="15" t="str">
        <f t="shared" si="29"/>
        <v/>
      </c>
      <c r="AK16" s="101">
        <f t="shared" si="3"/>
        <v>5.4980000000000002</v>
      </c>
      <c r="AL16" s="101" t="str">
        <f t="shared" si="4"/>
        <v/>
      </c>
      <c r="AM16" s="101" t="str">
        <f t="shared" si="5"/>
        <v/>
      </c>
      <c r="AN16" s="101" t="str">
        <f t="shared" si="6"/>
        <v/>
      </c>
      <c r="AO16" s="101" t="str">
        <f t="shared" si="7"/>
        <v/>
      </c>
      <c r="AP16" s="101" t="str">
        <f t="shared" si="8"/>
        <v/>
      </c>
      <c r="AQ16" s="101" t="str">
        <f t="shared" si="9"/>
        <v/>
      </c>
      <c r="AR16" s="101" t="str">
        <f t="shared" si="10"/>
        <v/>
      </c>
      <c r="AS16" s="101" t="str">
        <f t="shared" si="11"/>
        <v/>
      </c>
      <c r="AT16" s="101" t="str">
        <f t="shared" si="12"/>
        <v/>
      </c>
      <c r="AU16" s="101" t="str">
        <f t="shared" si="13"/>
        <v/>
      </c>
      <c r="AV16" s="101" t="str">
        <f t="shared" si="14"/>
        <v/>
      </c>
      <c r="AW16" s="101" t="str">
        <f t="shared" si="15"/>
        <v/>
      </c>
      <c r="AX16" s="101" t="str">
        <f t="shared" si="16"/>
        <v/>
      </c>
      <c r="AY16" s="101" t="str">
        <f t="shared" si="17"/>
        <v/>
      </c>
      <c r="AZ16" s="102">
        <f t="shared" si="30"/>
        <v>5.4980000000000002</v>
      </c>
      <c r="BA16" s="102">
        <f t="shared" si="31"/>
        <v>2.4590000000000001</v>
      </c>
      <c r="BB16" s="103">
        <f t="shared" si="32"/>
        <v>3.0390000000000001</v>
      </c>
      <c r="BC16" s="102">
        <f t="shared" si="18"/>
        <v>5.4980000000000002</v>
      </c>
      <c r="BD16" s="102" t="str">
        <f t="shared" si="19"/>
        <v/>
      </c>
      <c r="BE16" s="18" t="str">
        <f t="shared" si="20"/>
        <v/>
      </c>
      <c r="BF16" s="18" t="str">
        <f t="shared" si="33"/>
        <v/>
      </c>
      <c r="BG16" s="102" t="str">
        <f t="shared" si="21"/>
        <v/>
      </c>
      <c r="BH16" s="11" t="str">
        <f t="shared" si="22"/>
        <v/>
      </c>
      <c r="BI16" s="11">
        <f t="shared" si="34"/>
        <v>5.4980000000000002</v>
      </c>
      <c r="BJ16" s="9"/>
      <c r="BK16" s="9"/>
      <c r="BL16" s="9"/>
      <c r="BM16" s="9"/>
      <c r="BN16" s="9"/>
      <c r="BO16" s="9"/>
      <c r="BP16" s="9"/>
      <c r="BQ16" s="9"/>
      <c r="BR16" s="9"/>
      <c r="BS16" s="9"/>
      <c r="BT16" s="9"/>
      <c r="BU16" s="9"/>
      <c r="BV16" s="9"/>
      <c r="BW16" s="9"/>
      <c r="BX16" s="9"/>
      <c r="BY16" s="9"/>
      <c r="BZ16" s="9"/>
      <c r="CA16" s="9"/>
      <c r="CB16" s="9"/>
      <c r="CC16" s="9"/>
    </row>
    <row r="17" spans="1:81" ht="17.45" customHeight="1">
      <c r="A17" s="240">
        <v>49</v>
      </c>
      <c r="B17" s="240"/>
      <c r="C17" s="246"/>
      <c r="D17" s="246"/>
      <c r="E17" s="246"/>
      <c r="F17" s="236"/>
      <c r="G17" s="236"/>
      <c r="H17" s="236" t="str">
        <f t="shared" si="0"/>
        <v/>
      </c>
      <c r="I17" s="236"/>
      <c r="J17" s="236"/>
      <c r="K17" s="236" t="str">
        <f t="shared" si="1"/>
        <v/>
      </c>
      <c r="L17" s="236"/>
      <c r="M17" s="236"/>
      <c r="N17" s="236"/>
      <c r="O17" s="236"/>
      <c r="P17" s="236"/>
      <c r="Q17" s="236"/>
      <c r="R17" s="236"/>
      <c r="S17" s="237"/>
      <c r="T17" s="238"/>
      <c r="U17" s="238"/>
      <c r="V17" s="238"/>
      <c r="W17" s="239"/>
      <c r="X17" s="233"/>
      <c r="Y17" s="234"/>
      <c r="Z17" s="234"/>
      <c r="AA17" s="234"/>
      <c r="AB17" s="235"/>
      <c r="AC17" s="12">
        <f t="shared" si="36"/>
        <v>0</v>
      </c>
      <c r="AD17" s="13" t="str">
        <f t="shared" si="23"/>
        <v/>
      </c>
      <c r="AE17" s="13">
        <f t="shared" si="24"/>
        <v>0</v>
      </c>
      <c r="AF17" s="14" t="str">
        <f t="shared" si="25"/>
        <v/>
      </c>
      <c r="AG17" s="14" t="str">
        <f t="shared" si="26"/>
        <v/>
      </c>
      <c r="AH17" s="15" t="str">
        <f t="shared" si="27"/>
        <v/>
      </c>
      <c r="AI17" s="15" t="str">
        <f t="shared" si="28"/>
        <v/>
      </c>
      <c r="AJ17" s="15" t="str">
        <f t="shared" si="29"/>
        <v/>
      </c>
      <c r="AK17" s="101" t="str">
        <f t="shared" si="3"/>
        <v/>
      </c>
      <c r="AL17" s="101" t="str">
        <f t="shared" si="4"/>
        <v/>
      </c>
      <c r="AM17" s="101" t="str">
        <f t="shared" si="5"/>
        <v/>
      </c>
      <c r="AN17" s="101" t="str">
        <f t="shared" si="6"/>
        <v/>
      </c>
      <c r="AO17" s="101" t="str">
        <f t="shared" si="7"/>
        <v/>
      </c>
      <c r="AP17" s="101" t="str">
        <f t="shared" si="8"/>
        <v/>
      </c>
      <c r="AQ17" s="101" t="str">
        <f t="shared" si="9"/>
        <v/>
      </c>
      <c r="AR17" s="101" t="str">
        <f t="shared" si="10"/>
        <v/>
      </c>
      <c r="AS17" s="101" t="str">
        <f t="shared" si="11"/>
        <v/>
      </c>
      <c r="AT17" s="101" t="str">
        <f t="shared" si="12"/>
        <v/>
      </c>
      <c r="AU17" s="101" t="str">
        <f t="shared" si="13"/>
        <v/>
      </c>
      <c r="AV17" s="101" t="str">
        <f t="shared" si="14"/>
        <v/>
      </c>
      <c r="AW17" s="101" t="str">
        <f t="shared" si="15"/>
        <v/>
      </c>
      <c r="AX17" s="101" t="str">
        <f t="shared" si="16"/>
        <v/>
      </c>
      <c r="AY17" s="101" t="str">
        <f t="shared" si="17"/>
        <v/>
      </c>
      <c r="AZ17" s="102">
        <f t="shared" si="30"/>
        <v>0</v>
      </c>
      <c r="BA17" s="102">
        <f t="shared" si="31"/>
        <v>0</v>
      </c>
      <c r="BB17" s="103">
        <f t="shared" si="32"/>
        <v>0</v>
      </c>
      <c r="BC17" s="102" t="str">
        <f t="shared" si="18"/>
        <v/>
      </c>
      <c r="BD17" s="102" t="str">
        <f t="shared" si="19"/>
        <v/>
      </c>
      <c r="BE17" s="18" t="str">
        <f t="shared" si="20"/>
        <v/>
      </c>
      <c r="BF17" s="18" t="str">
        <f t="shared" si="33"/>
        <v/>
      </c>
      <c r="BG17" s="102" t="str">
        <f t="shared" si="21"/>
        <v/>
      </c>
      <c r="BH17" s="11" t="str">
        <f t="shared" si="22"/>
        <v/>
      </c>
      <c r="BI17" s="11">
        <f t="shared" si="34"/>
        <v>0</v>
      </c>
      <c r="BJ17" s="9"/>
      <c r="BK17" s="9"/>
      <c r="BL17" s="9"/>
      <c r="BM17" s="9"/>
      <c r="BN17" s="9"/>
      <c r="BO17" s="9"/>
      <c r="BP17" s="9"/>
      <c r="BQ17" s="9"/>
      <c r="BR17" s="9"/>
      <c r="BS17" s="9"/>
      <c r="BT17" s="9"/>
      <c r="BU17" s="9"/>
      <c r="BV17" s="9"/>
      <c r="BW17" s="9"/>
      <c r="BX17" s="9"/>
      <c r="BY17" s="9"/>
      <c r="BZ17" s="9"/>
      <c r="CA17" s="9"/>
      <c r="CB17" s="9"/>
      <c r="CC17" s="9"/>
    </row>
    <row r="18" spans="1:81" ht="17.45" customHeight="1">
      <c r="A18" s="240">
        <v>50</v>
      </c>
      <c r="B18" s="240"/>
      <c r="C18" s="236" t="s">
        <v>41</v>
      </c>
      <c r="D18" s="236"/>
      <c r="E18" s="236"/>
      <c r="F18" s="236">
        <v>18</v>
      </c>
      <c r="G18" s="236"/>
      <c r="H18" s="236" t="str">
        <f t="shared" si="0"/>
        <v>深胡桃</v>
      </c>
      <c r="I18" s="236"/>
      <c r="J18" s="236"/>
      <c r="K18" s="236" t="str">
        <f t="shared" si="1"/>
        <v>免漆</v>
      </c>
      <c r="L18" s="236"/>
      <c r="M18" s="243">
        <v>59</v>
      </c>
      <c r="N18" s="244"/>
      <c r="O18" s="236">
        <f>2420-1</f>
        <v>2419</v>
      </c>
      <c r="P18" s="236"/>
      <c r="Q18" s="236">
        <v>1</v>
      </c>
      <c r="R18" s="236"/>
      <c r="S18" s="237" t="s">
        <v>455</v>
      </c>
      <c r="T18" s="238"/>
      <c r="U18" s="238"/>
      <c r="V18" s="238"/>
      <c r="W18" s="239"/>
      <c r="X18" s="233"/>
      <c r="Y18" s="234"/>
      <c r="Z18" s="234"/>
      <c r="AA18" s="234"/>
      <c r="AB18" s="235"/>
      <c r="AC18" s="12">
        <f t="shared" si="36"/>
        <v>1</v>
      </c>
      <c r="AD18" s="13">
        <f t="shared" si="23"/>
        <v>1</v>
      </c>
      <c r="AE18" s="13" t="str">
        <f t="shared" si="24"/>
        <v/>
      </c>
      <c r="AF18" s="14">
        <f t="shared" si="25"/>
        <v>0.14272099999999999</v>
      </c>
      <c r="AG18" s="14">
        <f t="shared" si="26"/>
        <v>5.7764381902779084E-2</v>
      </c>
      <c r="AH18" s="15" t="str">
        <f t="shared" si="27"/>
        <v/>
      </c>
      <c r="AI18" s="15">
        <f t="shared" si="28"/>
        <v>5.7764381902779084E-2</v>
      </c>
      <c r="AJ18" s="15" t="str">
        <f t="shared" si="29"/>
        <v/>
      </c>
      <c r="AK18" s="101" t="str">
        <f t="shared" si="3"/>
        <v/>
      </c>
      <c r="AL18" s="101" t="str">
        <f t="shared" si="4"/>
        <v/>
      </c>
      <c r="AM18" s="101" t="str">
        <f t="shared" si="5"/>
        <v/>
      </c>
      <c r="AN18" s="101">
        <f t="shared" si="6"/>
        <v>5.5380000000000003</v>
      </c>
      <c r="AO18" s="101" t="str">
        <f t="shared" si="7"/>
        <v/>
      </c>
      <c r="AP18" s="101" t="str">
        <f t="shared" si="8"/>
        <v/>
      </c>
      <c r="AQ18" s="101" t="str">
        <f t="shared" si="9"/>
        <v/>
      </c>
      <c r="AR18" s="101" t="str">
        <f t="shared" si="10"/>
        <v/>
      </c>
      <c r="AS18" s="101" t="str">
        <f t="shared" si="11"/>
        <v/>
      </c>
      <c r="AT18" s="101" t="str">
        <f t="shared" si="12"/>
        <v/>
      </c>
      <c r="AU18" s="101" t="str">
        <f t="shared" si="13"/>
        <v/>
      </c>
      <c r="AV18" s="101" t="str">
        <f t="shared" si="14"/>
        <v/>
      </c>
      <c r="AW18" s="101" t="str">
        <f t="shared" si="15"/>
        <v/>
      </c>
      <c r="AX18" s="101" t="str">
        <f t="shared" si="16"/>
        <v/>
      </c>
      <c r="AY18" s="101" t="str">
        <f t="shared" si="17"/>
        <v/>
      </c>
      <c r="AZ18" s="102">
        <f t="shared" si="30"/>
        <v>5.5380000000000003</v>
      </c>
      <c r="BA18" s="102">
        <f t="shared" si="31"/>
        <v>2.4790000000000001</v>
      </c>
      <c r="BB18" s="103">
        <f t="shared" si="32"/>
        <v>3.0590000000000002</v>
      </c>
      <c r="BC18" s="102">
        <f t="shared" si="18"/>
        <v>5.5380000000000003</v>
      </c>
      <c r="BD18" s="102" t="str">
        <f t="shared" si="19"/>
        <v/>
      </c>
      <c r="BE18" s="18" t="str">
        <f t="shared" si="20"/>
        <v/>
      </c>
      <c r="BF18" s="18" t="str">
        <f t="shared" si="33"/>
        <v/>
      </c>
      <c r="BG18" s="102" t="str">
        <f t="shared" si="21"/>
        <v/>
      </c>
      <c r="BH18" s="11" t="str">
        <f t="shared" si="22"/>
        <v/>
      </c>
      <c r="BI18" s="11">
        <f t="shared" si="34"/>
        <v>5.5380000000000003</v>
      </c>
      <c r="BJ18" s="9"/>
      <c r="BK18" s="9"/>
      <c r="BL18" s="9"/>
      <c r="BM18" s="9"/>
      <c r="BN18" s="9"/>
      <c r="BO18" s="9"/>
      <c r="BP18" s="9"/>
      <c r="BQ18" s="9"/>
      <c r="BR18" s="9"/>
      <c r="BS18" s="9"/>
      <c r="BT18" s="9"/>
      <c r="BU18" s="9"/>
      <c r="BV18" s="9"/>
      <c r="BW18" s="9"/>
      <c r="BX18" s="9"/>
      <c r="BY18" s="9"/>
      <c r="BZ18" s="9"/>
      <c r="CA18" s="9"/>
      <c r="CB18" s="9"/>
      <c r="CC18" s="9"/>
    </row>
    <row r="19" spans="1:81" ht="17.45" customHeight="1">
      <c r="A19" s="240" t="s">
        <v>9</v>
      </c>
      <c r="B19" s="240"/>
      <c r="C19" s="231">
        <f>SUM(AD8:AD19)</f>
        <v>14</v>
      </c>
      <c r="D19" s="241"/>
      <c r="E19" s="232"/>
      <c r="F19" s="231" t="s">
        <v>42</v>
      </c>
      <c r="G19" s="232"/>
      <c r="H19" s="231" t="s">
        <v>43</v>
      </c>
      <c r="I19" s="241"/>
      <c r="J19" s="232"/>
      <c r="K19" s="231">
        <f>SUM(AC8:AC19)</f>
        <v>14</v>
      </c>
      <c r="L19" s="232"/>
      <c r="M19" s="231" t="s">
        <v>42</v>
      </c>
      <c r="N19" s="232"/>
      <c r="O19" s="231" t="s">
        <v>44</v>
      </c>
      <c r="P19" s="232"/>
      <c r="Q19" s="231">
        <f>SUM(AE8:AE19)</f>
        <v>12</v>
      </c>
      <c r="R19" s="232"/>
      <c r="S19" s="231" t="s">
        <v>42</v>
      </c>
      <c r="T19" s="232"/>
      <c r="U19" s="231" t="s">
        <v>45</v>
      </c>
      <c r="V19" s="232"/>
      <c r="W19" s="20">
        <f>+SUM(AF8:AF19)</f>
        <v>4.558853</v>
      </c>
      <c r="X19" s="233" t="s">
        <v>46</v>
      </c>
      <c r="Y19" s="234"/>
      <c r="Z19" s="234"/>
      <c r="AA19" s="234"/>
      <c r="AB19" s="235"/>
      <c r="AC19" s="21"/>
      <c r="AD19" s="21"/>
      <c r="AE19" s="21"/>
      <c r="AG19" s="23"/>
      <c r="AH19" s="24" t="str">
        <f>AH6</f>
        <v>25A</v>
      </c>
      <c r="AI19" s="24" t="str">
        <f>AI6</f>
        <v>18A</v>
      </c>
      <c r="AJ19" s="24" t="str">
        <f>AJ6</f>
        <v>12A</v>
      </c>
      <c r="AK19" s="242" t="s">
        <v>517</v>
      </c>
      <c r="AL19" s="242"/>
      <c r="AM19" s="242"/>
      <c r="AN19" s="242" t="s">
        <v>518</v>
      </c>
      <c r="AO19" s="242"/>
      <c r="AP19" s="242"/>
      <c r="AQ19" s="242" t="s">
        <v>519</v>
      </c>
      <c r="AR19" s="242"/>
      <c r="AS19" s="242"/>
      <c r="AT19" s="104" t="s">
        <v>520</v>
      </c>
      <c r="AU19" s="104" t="s">
        <v>520</v>
      </c>
      <c r="AV19" s="104" t="s">
        <v>521</v>
      </c>
      <c r="AW19" s="104" t="s">
        <v>521</v>
      </c>
      <c r="AX19" s="104" t="s">
        <v>522</v>
      </c>
      <c r="AY19" s="104" t="s">
        <v>522</v>
      </c>
      <c r="AZ19" s="104"/>
      <c r="BA19" s="68"/>
      <c r="BB19" s="68"/>
      <c r="BC19" s="68"/>
      <c r="BD19" s="68"/>
      <c r="BE19" s="26"/>
      <c r="BF19" s="26"/>
      <c r="BG19" s="68"/>
      <c r="BH19" s="104" t="s">
        <v>523</v>
      </c>
      <c r="BI19" s="104" t="s">
        <v>523</v>
      </c>
      <c r="BJ19" s="9"/>
      <c r="BK19" s="9"/>
      <c r="BL19" s="9"/>
      <c r="BM19" s="9"/>
      <c r="BN19" s="9"/>
      <c r="BO19" s="9"/>
      <c r="BP19" s="9"/>
      <c r="BQ19" s="9"/>
      <c r="BR19" s="9"/>
      <c r="BS19" s="9"/>
      <c r="BT19" s="9"/>
      <c r="BU19" s="9"/>
      <c r="BV19" s="9"/>
      <c r="BW19" s="9"/>
      <c r="BX19" s="9"/>
      <c r="BY19" s="9"/>
      <c r="BZ19" s="9"/>
      <c r="CA19" s="9"/>
      <c r="CB19" s="9"/>
      <c r="CC19" s="9"/>
    </row>
    <row r="20" spans="1:81" ht="39.950000000000003" customHeight="1">
      <c r="A20" s="229" t="s">
        <v>51</v>
      </c>
      <c r="B20" s="230"/>
      <c r="C20" s="230"/>
      <c r="D20" s="230"/>
      <c r="E20" s="230"/>
      <c r="F20" s="230"/>
      <c r="G20" s="230"/>
      <c r="H20" s="230"/>
      <c r="I20" s="230"/>
      <c r="J20" s="230"/>
      <c r="K20" s="230"/>
      <c r="L20" s="230"/>
      <c r="M20" s="230"/>
      <c r="N20" s="230"/>
      <c r="O20" s="230"/>
      <c r="P20" s="230"/>
      <c r="Q20" s="230"/>
      <c r="R20" s="230"/>
      <c r="S20" s="230"/>
      <c r="T20" s="230"/>
      <c r="U20" s="230"/>
      <c r="V20" s="230"/>
      <c r="W20" s="230"/>
      <c r="X20" s="230"/>
      <c r="Y20" s="230"/>
      <c r="Z20" s="230"/>
      <c r="AA20" s="230"/>
      <c r="AB20" s="27"/>
      <c r="AC20" s="28"/>
      <c r="AH20" s="24">
        <f>+SUM(AH8:AH18)</f>
        <v>0.74839481548877596</v>
      </c>
      <c r="AI20" s="24">
        <f>+SUM(AI8:AI18)</f>
        <v>5.7764381902779084E-2</v>
      </c>
      <c r="AJ20" s="24">
        <f>+SUM(AJ8:AJ18)</f>
        <v>1</v>
      </c>
      <c r="AK20" s="228">
        <f>+SUM(AK8:AM18)</f>
        <v>39.379999999999995</v>
      </c>
      <c r="AL20" s="228"/>
      <c r="AM20" s="228"/>
      <c r="AN20" s="228">
        <f>+SUM(AN8:AP18)</f>
        <v>5.5380000000000003</v>
      </c>
      <c r="AO20" s="228"/>
      <c r="AP20" s="228"/>
      <c r="AQ20" s="228">
        <f>+SUM(AQ8:AS18)</f>
        <v>0</v>
      </c>
      <c r="AR20" s="228"/>
      <c r="AS20" s="228"/>
      <c r="AT20" s="228">
        <f>+SUM(AT8:AU18)</f>
        <v>0</v>
      </c>
      <c r="AU20" s="228"/>
      <c r="AV20" s="228">
        <f>+SUM(AV8:AW18)</f>
        <v>0</v>
      </c>
      <c r="AW20" s="228"/>
      <c r="AX20" s="228">
        <f>+SUM(AX8:AY18)</f>
        <v>0</v>
      </c>
      <c r="AY20" s="228"/>
      <c r="AZ20" s="68"/>
      <c r="BA20" s="68"/>
      <c r="BB20" s="68"/>
      <c r="BC20" s="68"/>
      <c r="BD20" s="68"/>
      <c r="BE20" s="90"/>
      <c r="BF20" s="90"/>
      <c r="BG20" s="68"/>
      <c r="BH20" s="90">
        <f>+SUM(BH8:BH18)</f>
        <v>0</v>
      </c>
      <c r="BI20" s="90">
        <f>+SUM(BI8:BI18)</f>
        <v>44.917999999999992</v>
      </c>
      <c r="BJ20" s="9"/>
      <c r="BK20" s="9"/>
      <c r="BL20" s="9"/>
      <c r="BM20" s="9"/>
      <c r="BN20" s="9"/>
      <c r="BO20" s="9"/>
      <c r="BP20" s="9"/>
      <c r="BQ20" s="9"/>
      <c r="BR20" s="9"/>
      <c r="BS20" s="9"/>
      <c r="BT20" s="9"/>
      <c r="BU20" s="9"/>
      <c r="BV20" s="9"/>
      <c r="BW20" s="9"/>
      <c r="BX20" s="9"/>
      <c r="BY20" s="9"/>
      <c r="BZ20" s="9"/>
      <c r="CA20" s="9"/>
      <c r="CB20" s="9"/>
      <c r="CC20" s="9"/>
    </row>
    <row r="21" spans="1:81" ht="24">
      <c r="E21" s="30" t="s">
        <v>52</v>
      </c>
      <c r="T21" s="28"/>
      <c r="U21" s="28"/>
      <c r="V21" s="28"/>
      <c r="W21" s="28"/>
      <c r="X21" s="28"/>
      <c r="Y21" s="28"/>
      <c r="Z21" s="28"/>
      <c r="AA21" s="28"/>
      <c r="AB21" s="28"/>
      <c r="AC21" s="28"/>
      <c r="AD21" s="10" t="s">
        <v>53</v>
      </c>
      <c r="AE21" s="28"/>
      <c r="AG21" s="31"/>
      <c r="AQ21" s="32"/>
      <c r="AT21" s="32"/>
      <c r="AU21" s="29"/>
      <c r="AV21" s="2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row>
    <row r="22" spans="1:81" ht="24">
      <c r="E22" s="30" t="s">
        <v>54</v>
      </c>
      <c r="T22" s="28"/>
      <c r="U22" s="28"/>
      <c r="V22" s="28"/>
      <c r="W22" s="28"/>
      <c r="X22" s="28"/>
      <c r="Y22" s="28"/>
      <c r="Z22" s="28"/>
      <c r="AA22" s="28"/>
      <c r="AB22" s="28"/>
      <c r="AC22" s="28"/>
      <c r="AD22" s="33" t="s">
        <v>55</v>
      </c>
      <c r="AE22" s="28"/>
      <c r="AF22" s="22" t="s">
        <v>56</v>
      </c>
      <c r="AG22" s="31"/>
      <c r="AH22" s="25" t="s">
        <v>57</v>
      </c>
      <c r="AI22" s="25" t="s">
        <v>53</v>
      </c>
      <c r="AK22" s="34" t="s">
        <v>58</v>
      </c>
      <c r="AM22" s="68" t="s">
        <v>455</v>
      </c>
      <c r="AQ22" s="32"/>
      <c r="AT22" s="32"/>
      <c r="AU22" s="29"/>
      <c r="AV22" s="2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row>
    <row r="23" spans="1:81" ht="18" customHeight="1">
      <c r="T23" s="28"/>
      <c r="U23" s="28"/>
      <c r="V23" s="98" t="s">
        <v>481</v>
      </c>
      <c r="W23" s="28"/>
      <c r="X23" s="28"/>
      <c r="Y23" s="28"/>
      <c r="Z23" s="28"/>
      <c r="AA23" s="28"/>
      <c r="AB23" s="28"/>
      <c r="AC23" s="28"/>
      <c r="AD23" s="35" t="s">
        <v>59</v>
      </c>
      <c r="AE23" s="28"/>
      <c r="AF23" s="22" t="s">
        <v>60</v>
      </c>
      <c r="AG23" s="31"/>
      <c r="AH23" s="25" t="s">
        <v>61</v>
      </c>
      <c r="AI23" s="25" t="s">
        <v>62</v>
      </c>
      <c r="AK23" s="34" t="s">
        <v>56</v>
      </c>
      <c r="AM23" s="68" t="s">
        <v>524</v>
      </c>
      <c r="AQ23" s="32"/>
      <c r="AT23" s="32"/>
      <c r="AU23" s="29"/>
      <c r="AV23" s="2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row>
    <row r="24" spans="1:81" ht="18" customHeight="1">
      <c r="E24" s="9"/>
      <c r="V24" s="97" t="s">
        <v>482</v>
      </c>
      <c r="W24" s="28"/>
      <c r="X24" s="28"/>
      <c r="Y24" s="28"/>
      <c r="Z24" s="28"/>
      <c r="AA24" s="28"/>
      <c r="AB24" s="28"/>
      <c r="AC24" s="28"/>
      <c r="AD24" s="33" t="s">
        <v>63</v>
      </c>
      <c r="AE24" s="28"/>
      <c r="AF24" s="22" t="s">
        <v>64</v>
      </c>
      <c r="AG24" s="31"/>
      <c r="AH24" s="25" t="s">
        <v>65</v>
      </c>
      <c r="AI24" s="25" t="s">
        <v>66</v>
      </c>
      <c r="AK24" s="34" t="s">
        <v>67</v>
      </c>
      <c r="AM24" s="68" t="s">
        <v>525</v>
      </c>
      <c r="AQ24" s="32"/>
      <c r="AT24" s="32"/>
      <c r="AU24" s="29"/>
      <c r="AV24" s="2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row>
    <row r="25" spans="1:81" ht="18" customHeight="1">
      <c r="E25" s="9"/>
      <c r="V25" s="36" t="str">
        <f>IF(D5="","",VLOOKUP(D5,E26:R43,1,FALSE))</f>
        <v>深胡桃双贴三聚氰胺E0级刨花板</v>
      </c>
      <c r="W25" s="28"/>
      <c r="X25" s="28"/>
      <c r="Y25" s="28"/>
      <c r="Z25" s="28"/>
      <c r="AA25" s="28"/>
      <c r="AB25" s="28"/>
      <c r="AC25" s="28"/>
      <c r="AD25" s="35" t="s">
        <v>68</v>
      </c>
      <c r="AE25" s="28"/>
      <c r="AF25" s="37" t="s">
        <v>69</v>
      </c>
      <c r="AG25" s="31"/>
      <c r="AH25" s="25" t="s">
        <v>70</v>
      </c>
      <c r="AK25" s="34" t="s">
        <v>71</v>
      </c>
      <c r="AM25" s="68" t="s">
        <v>526</v>
      </c>
      <c r="AQ25" s="32"/>
      <c r="AT25" s="32"/>
      <c r="AU25" s="29"/>
      <c r="AV25" s="2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row>
    <row r="26" spans="1:81" ht="18" customHeight="1">
      <c r="E26" s="10" t="s">
        <v>72</v>
      </c>
      <c r="F26" s="10" t="s">
        <v>73</v>
      </c>
      <c r="G26" s="10" t="s">
        <v>74</v>
      </c>
      <c r="H26" s="10" t="s">
        <v>75</v>
      </c>
      <c r="I26" s="10" t="s">
        <v>76</v>
      </c>
      <c r="J26" s="10" t="s">
        <v>77</v>
      </c>
      <c r="K26" s="10" t="s">
        <v>78</v>
      </c>
      <c r="L26" s="10" t="s">
        <v>79</v>
      </c>
      <c r="M26" s="97" t="s">
        <v>574</v>
      </c>
      <c r="N26" s="10" t="s">
        <v>81</v>
      </c>
      <c r="O26" s="10" t="s">
        <v>82</v>
      </c>
      <c r="P26" s="10" t="s">
        <v>83</v>
      </c>
      <c r="V26" s="36" t="str">
        <f>IF(D5="","",VLOOKUP(D5,E26:R47,2,FALSE))</f>
        <v>深胡桃PVC封边条</v>
      </c>
      <c r="Z26" s="9"/>
      <c r="AB26" s="28"/>
      <c r="AC26" s="28"/>
      <c r="AD26" s="28" t="s">
        <v>84</v>
      </c>
      <c r="AE26" s="28"/>
      <c r="AF26" s="22" t="s">
        <v>85</v>
      </c>
      <c r="AG26" s="31"/>
      <c r="AH26" s="25" t="s">
        <v>86</v>
      </c>
      <c r="AK26" s="34" t="s">
        <v>87</v>
      </c>
      <c r="AM26" s="68" t="s">
        <v>527</v>
      </c>
      <c r="AQ26" s="32"/>
      <c r="AT26" s="32"/>
      <c r="AU26" s="29"/>
      <c r="AV26" s="2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row>
    <row r="27" spans="1:81" ht="18" customHeight="1">
      <c r="E27" s="10" t="s">
        <v>88</v>
      </c>
      <c r="F27" s="10" t="s">
        <v>89</v>
      </c>
      <c r="G27" s="10" t="s">
        <v>90</v>
      </c>
      <c r="H27" s="10" t="s">
        <v>75</v>
      </c>
      <c r="I27" s="10" t="s">
        <v>90</v>
      </c>
      <c r="J27" s="10" t="s">
        <v>91</v>
      </c>
      <c r="K27" s="10" t="s">
        <v>92</v>
      </c>
      <c r="L27" s="10" t="s">
        <v>93</v>
      </c>
      <c r="M27" s="97" t="s">
        <v>575</v>
      </c>
      <c r="N27" s="10" t="s">
        <v>95</v>
      </c>
      <c r="O27" s="10" t="s">
        <v>96</v>
      </c>
      <c r="P27" s="10" t="s">
        <v>97</v>
      </c>
      <c r="V27" s="36" t="str">
        <f>IF(D5="","",VLOOKUP(D5,E26:R47,3,FALSE))</f>
        <v>胡桃</v>
      </c>
      <c r="Z27" s="9"/>
      <c r="AB27" s="28"/>
      <c r="AC27" s="28"/>
      <c r="AD27" s="28" t="s">
        <v>98</v>
      </c>
      <c r="AE27" s="28"/>
      <c r="AF27" s="22" t="s">
        <v>99</v>
      </c>
      <c r="AG27" s="31"/>
      <c r="AH27" s="25" t="s">
        <v>100</v>
      </c>
      <c r="AK27" s="34" t="s">
        <v>101</v>
      </c>
      <c r="AM27" s="68" t="s">
        <v>528</v>
      </c>
      <c r="AQ27" s="32"/>
      <c r="AT27" s="32"/>
      <c r="AU27" s="29"/>
      <c r="AV27" s="2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row>
    <row r="28" spans="1:81" ht="18" customHeight="1">
      <c r="E28" s="38" t="s">
        <v>102</v>
      </c>
      <c r="F28" s="10" t="s">
        <v>103</v>
      </c>
      <c r="G28" s="10" t="s">
        <v>104</v>
      </c>
      <c r="H28" s="33" t="s">
        <v>105</v>
      </c>
      <c r="I28" s="10" t="s">
        <v>106</v>
      </c>
      <c r="J28" s="10" t="s">
        <v>107</v>
      </c>
      <c r="K28" s="10" t="s">
        <v>108</v>
      </c>
      <c r="L28" s="10" t="s">
        <v>109</v>
      </c>
      <c r="M28" s="97" t="s">
        <v>576</v>
      </c>
      <c r="N28" s="10" t="s">
        <v>111</v>
      </c>
      <c r="O28" s="10" t="s">
        <v>112</v>
      </c>
      <c r="P28" s="10" t="s">
        <v>113</v>
      </c>
      <c r="V28" s="36" t="str">
        <f>IF(D5="","",VLOOKUP(D5,E26:R47,4,FALSE))</f>
        <v>透明中性玻璃胶</v>
      </c>
      <c r="AB28" s="28"/>
      <c r="AC28" s="28"/>
      <c r="AD28" s="28"/>
      <c r="AE28" s="28"/>
      <c r="AF28" s="22" t="s">
        <v>114</v>
      </c>
      <c r="AG28" s="31"/>
      <c r="AK28" s="34" t="s">
        <v>115</v>
      </c>
      <c r="AM28" s="68" t="s">
        <v>606</v>
      </c>
      <c r="AQ28" s="32"/>
      <c r="AT28" s="32"/>
      <c r="AU28" s="29"/>
      <c r="AV28" s="2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row>
    <row r="29" spans="1:81" ht="18" customHeight="1">
      <c r="E29" s="10" t="s">
        <v>116</v>
      </c>
      <c r="F29" s="10" t="s">
        <v>117</v>
      </c>
      <c r="G29" s="10" t="s">
        <v>118</v>
      </c>
      <c r="H29" s="33" t="s">
        <v>105</v>
      </c>
      <c r="I29" s="10" t="s">
        <v>119</v>
      </c>
      <c r="J29" s="10" t="s">
        <v>120</v>
      </c>
      <c r="K29" s="10" t="s">
        <v>78</v>
      </c>
      <c r="L29" s="10" t="s">
        <v>79</v>
      </c>
      <c r="M29" s="97" t="s">
        <v>574</v>
      </c>
      <c r="N29" s="10" t="s">
        <v>81</v>
      </c>
      <c r="O29" s="10" t="s">
        <v>82</v>
      </c>
      <c r="P29" s="10" t="s">
        <v>83</v>
      </c>
      <c r="V29" s="36" t="str">
        <f>IF(D5="","",VLOOKUP(D5,E26:R47,5,FALSE))</f>
        <v>深胡桃</v>
      </c>
      <c r="W29" s="28"/>
      <c r="X29" s="28"/>
      <c r="Y29" s="28"/>
      <c r="Z29" s="28"/>
      <c r="AA29" s="28"/>
      <c r="AB29" s="28"/>
      <c r="AC29" s="28"/>
      <c r="AD29" s="28"/>
      <c r="AE29" s="28"/>
      <c r="AG29" s="31"/>
      <c r="AK29" s="34" t="s">
        <v>121</v>
      </c>
      <c r="AQ29" s="32"/>
      <c r="AT29" s="32"/>
      <c r="AU29" s="29"/>
      <c r="AV29" s="2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row>
    <row r="30" spans="1:81" ht="18" customHeight="1">
      <c r="E30" s="10" t="s">
        <v>122</v>
      </c>
      <c r="F30" s="10" t="s">
        <v>117</v>
      </c>
      <c r="G30" s="10" t="s">
        <v>118</v>
      </c>
      <c r="H30" s="33" t="s">
        <v>105</v>
      </c>
      <c r="I30" s="10" t="s">
        <v>119</v>
      </c>
      <c r="J30" s="10" t="s">
        <v>120</v>
      </c>
      <c r="K30" s="10" t="s">
        <v>92</v>
      </c>
      <c r="L30" s="10" t="s">
        <v>93</v>
      </c>
      <c r="M30" s="97" t="s">
        <v>575</v>
      </c>
      <c r="N30" s="10" t="s">
        <v>95</v>
      </c>
      <c r="O30" s="10" t="s">
        <v>96</v>
      </c>
      <c r="P30" s="10" t="s">
        <v>97</v>
      </c>
      <c r="V30" s="36" t="str">
        <f>IF(D5="","",VLOOKUP(D5,E26:R47,6,FALSE))</f>
        <v>M29深胡桃</v>
      </c>
      <c r="W30" s="28"/>
      <c r="X30" s="28"/>
      <c r="Y30" s="28"/>
      <c r="Z30" s="28"/>
      <c r="AA30" s="28"/>
      <c r="AB30" s="28"/>
      <c r="AC30" s="28"/>
      <c r="AD30" s="28"/>
      <c r="AE30" s="28"/>
      <c r="AF30" s="22" t="s">
        <v>4</v>
      </c>
      <c r="AG30" s="31"/>
      <c r="AK30" s="34" t="s">
        <v>123</v>
      </c>
      <c r="AQ30" s="32"/>
      <c r="AT30" s="32"/>
      <c r="AU30" s="29"/>
      <c r="AV30" s="2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row>
    <row r="31" spans="1:81" ht="18" customHeight="1">
      <c r="E31" s="10" t="s">
        <v>124</v>
      </c>
      <c r="F31" s="10" t="s">
        <v>117</v>
      </c>
      <c r="G31" s="10" t="s">
        <v>118</v>
      </c>
      <c r="H31" s="33" t="s">
        <v>105</v>
      </c>
      <c r="I31" s="10" t="s">
        <v>119</v>
      </c>
      <c r="J31" s="10" t="s">
        <v>120</v>
      </c>
      <c r="K31" s="10" t="s">
        <v>108</v>
      </c>
      <c r="L31" s="10" t="s">
        <v>109</v>
      </c>
      <c r="M31" s="97" t="s">
        <v>576</v>
      </c>
      <c r="N31" s="10" t="s">
        <v>111</v>
      </c>
      <c r="O31" s="10" t="s">
        <v>112</v>
      </c>
      <c r="P31" s="10" t="s">
        <v>113</v>
      </c>
      <c r="U31" s="28"/>
      <c r="V31" s="36">
        <f>IF(D5="","",VLOOKUP(D5,E26:R47,7,FALSE))</f>
        <v>0</v>
      </c>
      <c r="AD31" s="28"/>
      <c r="AE31" s="28"/>
      <c r="AF31" s="22" t="s">
        <v>3</v>
      </c>
      <c r="AG31" s="31"/>
      <c r="AK31" s="34" t="s">
        <v>125</v>
      </c>
      <c r="AQ31" s="32"/>
      <c r="AT31" s="32"/>
      <c r="AU31" s="29"/>
      <c r="AV31" s="2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row>
    <row r="32" spans="1:81" ht="18" customHeight="1">
      <c r="A32" s="38"/>
      <c r="B32" s="33"/>
      <c r="D32" s="33"/>
      <c r="E32" s="38" t="s">
        <v>126</v>
      </c>
      <c r="F32" s="33" t="s">
        <v>127</v>
      </c>
      <c r="G32" s="33" t="s">
        <v>90</v>
      </c>
      <c r="H32" s="33" t="s">
        <v>75</v>
      </c>
      <c r="I32" s="33" t="s">
        <v>128</v>
      </c>
      <c r="J32" s="33" t="s">
        <v>129</v>
      </c>
      <c r="V32" s="36">
        <f>IF(D5="","",VLOOKUP(D5,E26:S47,8,FALSE))</f>
        <v>0</v>
      </c>
      <c r="AD32" s="28"/>
      <c r="AF32" s="22" t="s">
        <v>6</v>
      </c>
      <c r="AK32" s="34" t="s">
        <v>130</v>
      </c>
      <c r="AT32" s="32"/>
      <c r="AU32" s="29"/>
      <c r="AV32" s="2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row>
    <row r="33" spans="1:81" ht="18" customHeight="1">
      <c r="A33" s="39"/>
      <c r="B33" s="33"/>
      <c r="D33" s="33"/>
      <c r="E33" s="10" t="s">
        <v>131</v>
      </c>
      <c r="F33" s="10" t="s">
        <v>132</v>
      </c>
      <c r="G33" s="10" t="s">
        <v>74</v>
      </c>
      <c r="H33" s="33" t="s">
        <v>105</v>
      </c>
      <c r="I33" s="10" t="s">
        <v>133</v>
      </c>
      <c r="J33" s="10" t="s">
        <v>134</v>
      </c>
      <c r="V33" s="36">
        <f>IF(D5="","",VLOOKUP(D5,E26:R47,9,FALSE))</f>
        <v>0</v>
      </c>
      <c r="AD33" s="28"/>
      <c r="AF33" s="22" t="s">
        <v>5</v>
      </c>
      <c r="AK33" s="34" t="s">
        <v>135</v>
      </c>
      <c r="AT33" s="32"/>
      <c r="AU33" s="29"/>
      <c r="AV33" s="2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row>
    <row r="34" spans="1:81" ht="18" customHeight="1">
      <c r="A34" s="39"/>
      <c r="B34" s="33"/>
      <c r="C34" s="33"/>
      <c r="D34" s="33"/>
      <c r="E34" s="10" t="s">
        <v>136</v>
      </c>
      <c r="F34" s="10" t="s">
        <v>137</v>
      </c>
      <c r="G34" s="10" t="s">
        <v>74</v>
      </c>
      <c r="H34" s="10" t="s">
        <v>75</v>
      </c>
      <c r="I34" s="10" t="s">
        <v>138</v>
      </c>
      <c r="J34" s="10" t="s">
        <v>139</v>
      </c>
      <c r="K34" s="10" t="s">
        <v>78</v>
      </c>
      <c r="L34" s="10" t="s">
        <v>79</v>
      </c>
      <c r="M34" s="10" t="s">
        <v>80</v>
      </c>
      <c r="N34" s="10" t="s">
        <v>81</v>
      </c>
      <c r="O34" s="10" t="s">
        <v>82</v>
      </c>
      <c r="P34" s="10" t="s">
        <v>83</v>
      </c>
      <c r="V34" s="36">
        <f>IF(D5="","",VLOOKUP(D5,E26:R47,10,FALSE))</f>
        <v>0</v>
      </c>
      <c r="AD34" s="28"/>
      <c r="AF34" s="22" t="s">
        <v>2</v>
      </c>
      <c r="AK34" s="34" t="s">
        <v>140</v>
      </c>
      <c r="AT34" s="32"/>
      <c r="AU34" s="29"/>
      <c r="AV34" s="2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row>
    <row r="35" spans="1:81" ht="18" customHeight="1">
      <c r="E35" s="10" t="s">
        <v>141</v>
      </c>
      <c r="F35" s="10" t="s">
        <v>142</v>
      </c>
      <c r="G35" s="10" t="s">
        <v>143</v>
      </c>
      <c r="H35" s="10" t="s">
        <v>105</v>
      </c>
      <c r="I35" s="10" t="s">
        <v>143</v>
      </c>
      <c r="J35" s="10" t="s">
        <v>144</v>
      </c>
      <c r="V35" s="36">
        <f>IF(D5="","",VLOOKUP(D5,E26:S47,11,FALSE))</f>
        <v>0</v>
      </c>
      <c r="AD35" s="28"/>
      <c r="AF35" s="22" t="s">
        <v>145</v>
      </c>
      <c r="AK35" s="34" t="s">
        <v>146</v>
      </c>
      <c r="AT35" s="32"/>
      <c r="AU35" s="29"/>
      <c r="AV35" s="2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row>
    <row r="36" spans="1:81" ht="18" customHeight="1">
      <c r="E36" s="33" t="s">
        <v>147</v>
      </c>
      <c r="F36" s="33" t="s">
        <v>148</v>
      </c>
      <c r="G36" s="10" t="s">
        <v>149</v>
      </c>
      <c r="H36" s="33" t="s">
        <v>105</v>
      </c>
      <c r="I36" s="33" t="s">
        <v>150</v>
      </c>
      <c r="J36" s="10" t="s">
        <v>151</v>
      </c>
      <c r="K36" s="33"/>
      <c r="V36" s="36">
        <f>IF(D5="","",VLOOKUP(D5,E26:S47,12,FALSE))</f>
        <v>0</v>
      </c>
      <c r="AD36" s="28"/>
      <c r="AF36" s="22" t="s">
        <v>86</v>
      </c>
      <c r="AK36" s="34" t="s">
        <v>152</v>
      </c>
      <c r="AT36" s="32"/>
      <c r="AU36" s="29"/>
      <c r="AV36" s="2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row>
    <row r="37" spans="1:81" ht="18" customHeight="1">
      <c r="E37" s="10" t="s">
        <v>153</v>
      </c>
      <c r="F37" s="10" t="s">
        <v>154</v>
      </c>
      <c r="G37" s="10" t="s">
        <v>155</v>
      </c>
      <c r="H37" s="10" t="s">
        <v>105</v>
      </c>
      <c r="I37" s="10" t="s">
        <v>155</v>
      </c>
      <c r="J37" s="10" t="s">
        <v>156</v>
      </c>
      <c r="K37" s="33"/>
      <c r="AD37" s="28"/>
      <c r="AK37" s="34" t="s">
        <v>157</v>
      </c>
      <c r="AT37" s="32"/>
      <c r="AU37" s="29"/>
      <c r="AV37" s="2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row>
    <row r="38" spans="1:81" ht="18" customHeight="1">
      <c r="E38" s="38" t="s">
        <v>158</v>
      </c>
      <c r="F38" s="10" t="s">
        <v>159</v>
      </c>
      <c r="G38" s="33" t="s">
        <v>90</v>
      </c>
      <c r="H38" s="33" t="s">
        <v>75</v>
      </c>
      <c r="I38" s="10" t="s">
        <v>160</v>
      </c>
      <c r="J38" s="10" t="s">
        <v>161</v>
      </c>
      <c r="AD38" s="28"/>
      <c r="AK38" s="34" t="s">
        <v>162</v>
      </c>
      <c r="AT38" s="32"/>
      <c r="AU38" s="29"/>
      <c r="AV38" s="2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row>
    <row r="39" spans="1:81" ht="18" customHeight="1">
      <c r="E39" s="10" t="s">
        <v>163</v>
      </c>
      <c r="F39" s="10" t="s">
        <v>164</v>
      </c>
      <c r="G39" s="33" t="s">
        <v>90</v>
      </c>
      <c r="H39" s="33" t="s">
        <v>75</v>
      </c>
      <c r="I39" s="10" t="s">
        <v>165</v>
      </c>
      <c r="J39" s="10" t="s">
        <v>166</v>
      </c>
      <c r="AK39" s="34" t="s">
        <v>167</v>
      </c>
      <c r="AT39" s="32"/>
      <c r="AU39" s="29"/>
      <c r="AV39" s="2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row>
    <row r="40" spans="1:81" ht="18" customHeight="1">
      <c r="E40" s="10" t="s">
        <v>168</v>
      </c>
      <c r="F40" s="10" t="s">
        <v>169</v>
      </c>
      <c r="G40" s="10" t="s">
        <v>90</v>
      </c>
      <c r="H40" s="33" t="s">
        <v>105</v>
      </c>
      <c r="I40" s="10" t="s">
        <v>170</v>
      </c>
      <c r="J40" s="10" t="s">
        <v>171</v>
      </c>
      <c r="K40" s="33"/>
      <c r="AK40" s="34" t="s">
        <v>172</v>
      </c>
      <c r="AU40" s="29"/>
      <c r="AV40" s="29"/>
      <c r="AW40" s="9"/>
      <c r="AX40" s="9"/>
      <c r="AY40" s="9"/>
      <c r="AZ40" s="9"/>
      <c r="BA40" s="9"/>
      <c r="BB40" s="216"/>
      <c r="BC40" s="216"/>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c r="CB40" s="215"/>
      <c r="CC40" s="215"/>
    </row>
    <row r="41" spans="1:81" ht="18" customHeight="1">
      <c r="E41" s="38" t="s">
        <v>173</v>
      </c>
      <c r="F41" s="10" t="s">
        <v>174</v>
      </c>
      <c r="G41" s="33" t="s">
        <v>90</v>
      </c>
      <c r="H41" s="33" t="s">
        <v>75</v>
      </c>
      <c r="I41" s="10" t="s">
        <v>175</v>
      </c>
      <c r="J41" s="10" t="s">
        <v>176</v>
      </c>
      <c r="R41" s="33"/>
      <c r="U41" s="28"/>
      <c r="AK41" s="34" t="s">
        <v>177</v>
      </c>
      <c r="AU41" s="29"/>
      <c r="AV41" s="29"/>
      <c r="AW41" s="9"/>
      <c r="AX41" s="9"/>
      <c r="AY41" s="9"/>
      <c r="AZ41" s="9"/>
      <c r="BA41" s="9"/>
      <c r="BB41" s="216"/>
      <c r="BC41" s="216"/>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c r="CB41" s="227"/>
      <c r="CC41" s="227"/>
    </row>
    <row r="42" spans="1:81" ht="18" customHeight="1">
      <c r="E42" s="39" t="s">
        <v>178</v>
      </c>
      <c r="F42" s="33" t="s">
        <v>179</v>
      </c>
      <c r="G42" s="33" t="s">
        <v>118</v>
      </c>
      <c r="H42" s="10" t="s">
        <v>105</v>
      </c>
      <c r="I42" s="33" t="s">
        <v>180</v>
      </c>
      <c r="J42" s="33" t="s">
        <v>181</v>
      </c>
      <c r="K42" s="33"/>
      <c r="M42" s="33"/>
      <c r="R42" s="33"/>
      <c r="AK42" s="34" t="s">
        <v>182</v>
      </c>
      <c r="AU42" s="29"/>
      <c r="AV42" s="29"/>
      <c r="AW42" s="9"/>
      <c r="AX42" s="9"/>
      <c r="AY42" s="9"/>
      <c r="AZ42" s="9"/>
      <c r="BA42" s="9"/>
      <c r="BB42" s="216"/>
      <c r="BC42" s="216"/>
      <c r="BD42" s="217"/>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c r="CB42" s="215"/>
      <c r="CC42" s="215"/>
    </row>
    <row r="43" spans="1:81" ht="18" customHeight="1">
      <c r="E43" s="86" t="s">
        <v>458</v>
      </c>
      <c r="F43" s="10" t="s">
        <v>183</v>
      </c>
      <c r="G43" s="10" t="s">
        <v>184</v>
      </c>
      <c r="H43" s="10" t="s">
        <v>105</v>
      </c>
      <c r="I43" s="10" t="s">
        <v>185</v>
      </c>
      <c r="J43" s="10" t="s">
        <v>186</v>
      </c>
      <c r="AK43" s="34" t="s">
        <v>187</v>
      </c>
      <c r="AU43" s="29"/>
      <c r="AV43" s="29"/>
      <c r="AW43" s="9"/>
      <c r="AX43" s="9"/>
      <c r="AY43" s="9"/>
      <c r="AZ43" s="9"/>
      <c r="BA43" s="9"/>
      <c r="BB43" s="216"/>
      <c r="BC43" s="216"/>
      <c r="BD43" s="217"/>
      <c r="BE43" s="215"/>
      <c r="BF43" s="215"/>
      <c r="BG43" s="215"/>
      <c r="BH43" s="215"/>
      <c r="BI43" s="215"/>
      <c r="BJ43" s="215"/>
      <c r="BK43" s="215"/>
      <c r="BL43" s="215"/>
      <c r="BM43" s="215"/>
      <c r="BN43" s="215"/>
      <c r="BO43" s="215"/>
      <c r="BP43" s="215"/>
      <c r="BQ43" s="215"/>
      <c r="BR43" s="215"/>
      <c r="BS43" s="215"/>
      <c r="BT43" s="226"/>
      <c r="BU43" s="226"/>
      <c r="BV43" s="226"/>
      <c r="BW43" s="226"/>
      <c r="BX43" s="226"/>
      <c r="BY43" s="226"/>
      <c r="BZ43" s="226"/>
      <c r="CA43" s="226"/>
      <c r="CB43" s="226"/>
      <c r="CC43" s="226"/>
    </row>
    <row r="44" spans="1:81" ht="18" customHeight="1">
      <c r="E44" s="62" t="s">
        <v>358</v>
      </c>
      <c r="F44" s="62" t="s">
        <v>359</v>
      </c>
      <c r="G44" s="67" t="s">
        <v>369</v>
      </c>
      <c r="H44" s="63" t="s">
        <v>361</v>
      </c>
      <c r="I44" s="63" t="s">
        <v>360</v>
      </c>
      <c r="J44" s="67" t="s">
        <v>383</v>
      </c>
      <c r="K44" s="64" t="s">
        <v>373</v>
      </c>
      <c r="L44" s="64" t="s">
        <v>374</v>
      </c>
      <c r="M44" s="64" t="s">
        <v>390</v>
      </c>
      <c r="N44" s="64" t="s">
        <v>376</v>
      </c>
      <c r="O44" s="64" t="s">
        <v>377</v>
      </c>
      <c r="P44" s="64" t="s">
        <v>378</v>
      </c>
      <c r="Q44" s="64"/>
      <c r="R44" s="64"/>
      <c r="AK44" s="34" t="s">
        <v>188</v>
      </c>
      <c r="AU44" s="29"/>
      <c r="AV44" s="29"/>
      <c r="AW44" s="9"/>
      <c r="AX44" s="9"/>
      <c r="AY44" s="9"/>
      <c r="AZ44" s="9"/>
      <c r="BA44" s="9"/>
      <c r="BB44" s="216"/>
      <c r="BC44" s="216"/>
      <c r="BD44" s="217"/>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c r="CB44" s="215"/>
      <c r="CC44" s="215"/>
    </row>
    <row r="45" spans="1:81" ht="18" customHeight="1">
      <c r="E45" s="65" t="s">
        <v>362</v>
      </c>
      <c r="F45" s="63" t="s">
        <v>363</v>
      </c>
      <c r="G45" s="66" t="s">
        <v>364</v>
      </c>
      <c r="H45" s="66" t="s">
        <v>361</v>
      </c>
      <c r="I45" s="63" t="s">
        <v>365</v>
      </c>
      <c r="J45" s="63" t="s">
        <v>366</v>
      </c>
      <c r="K45" s="63"/>
      <c r="L45" s="63"/>
      <c r="M45" s="63"/>
      <c r="AK45" s="34" t="s">
        <v>189</v>
      </c>
      <c r="AU45" s="29"/>
      <c r="AV45" s="29"/>
      <c r="AW45" s="9"/>
      <c r="AX45" s="9"/>
      <c r="AY45" s="9"/>
      <c r="AZ45" s="9"/>
      <c r="BA45" s="9"/>
      <c r="BB45" s="216"/>
      <c r="BC45" s="216"/>
      <c r="BD45" s="217"/>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c r="CB45" s="215"/>
      <c r="CC45" s="215"/>
    </row>
    <row r="46" spans="1:81" ht="18" customHeight="1">
      <c r="E46" s="62" t="s">
        <v>367</v>
      </c>
      <c r="F46" s="63" t="s">
        <v>368</v>
      </c>
      <c r="G46" s="63" t="s">
        <v>369</v>
      </c>
      <c r="H46" s="63" t="s">
        <v>370</v>
      </c>
      <c r="I46" s="62" t="s">
        <v>371</v>
      </c>
      <c r="J46" s="62" t="s">
        <v>372</v>
      </c>
      <c r="K46" s="63" t="s">
        <v>373</v>
      </c>
      <c r="L46" s="62" t="s">
        <v>374</v>
      </c>
      <c r="M46" s="63" t="s">
        <v>375</v>
      </c>
      <c r="N46" s="63" t="s">
        <v>376</v>
      </c>
      <c r="O46" s="63" t="s">
        <v>377</v>
      </c>
      <c r="P46" s="63" t="s">
        <v>378</v>
      </c>
      <c r="Q46" s="63"/>
      <c r="AK46" s="34" t="s">
        <v>190</v>
      </c>
      <c r="AU46" s="29"/>
      <c r="AV46" s="29"/>
      <c r="AW46" s="9"/>
      <c r="AX46" s="9"/>
      <c r="AY46" s="9"/>
      <c r="AZ46" s="9"/>
      <c r="BA46" s="9"/>
      <c r="BB46" s="216"/>
      <c r="BC46" s="216"/>
      <c r="BD46" s="217"/>
      <c r="BE46" s="215"/>
      <c r="BF46" s="215"/>
      <c r="BG46" s="215"/>
      <c r="BH46" s="215"/>
      <c r="BI46" s="215"/>
      <c r="BJ46" s="215"/>
      <c r="BK46" s="215"/>
      <c r="BL46" s="215"/>
      <c r="BM46" s="215"/>
      <c r="BN46" s="215"/>
      <c r="BO46" s="215"/>
      <c r="BP46" s="215"/>
      <c r="BQ46" s="215"/>
      <c r="BR46" s="215"/>
      <c r="BS46" s="215"/>
      <c r="BT46" s="223"/>
      <c r="BU46" s="224"/>
      <c r="BV46" s="224"/>
      <c r="BW46" s="224"/>
      <c r="BX46" s="224"/>
      <c r="BY46" s="224"/>
      <c r="BZ46" s="224"/>
      <c r="CA46" s="224"/>
      <c r="CB46" s="224"/>
      <c r="CC46" s="224"/>
    </row>
    <row r="47" spans="1:81" ht="18" customHeight="1">
      <c r="E47" s="67" t="s">
        <v>384</v>
      </c>
      <c r="F47" s="63" t="s">
        <v>385</v>
      </c>
      <c r="G47" s="63" t="s">
        <v>386</v>
      </c>
      <c r="H47" s="63" t="s">
        <v>387</v>
      </c>
      <c r="I47" s="63" t="s">
        <v>388</v>
      </c>
      <c r="J47" s="63" t="s">
        <v>389</v>
      </c>
      <c r="K47" s="63"/>
      <c r="AK47" s="34" t="s">
        <v>191</v>
      </c>
      <c r="AU47" s="29"/>
      <c r="AV47" s="29"/>
      <c r="AW47" s="9"/>
      <c r="AX47" s="9"/>
      <c r="AY47" s="9"/>
      <c r="AZ47" s="9"/>
      <c r="BA47" s="9"/>
      <c r="BB47" s="216"/>
      <c r="BC47" s="216"/>
      <c r="BD47" s="217"/>
      <c r="BE47" s="215"/>
      <c r="BF47" s="215"/>
      <c r="BG47" s="215"/>
      <c r="BH47" s="215"/>
      <c r="BI47" s="215"/>
      <c r="BJ47" s="215"/>
      <c r="BK47" s="215"/>
      <c r="BL47" s="215"/>
      <c r="BM47" s="215"/>
      <c r="BN47" s="215"/>
      <c r="BO47" s="215"/>
      <c r="BP47" s="215"/>
      <c r="BQ47" s="215"/>
      <c r="BR47" s="215"/>
      <c r="BS47" s="215"/>
      <c r="BT47" s="223"/>
      <c r="BU47" s="224"/>
      <c r="BV47" s="224"/>
      <c r="BW47" s="224"/>
      <c r="BX47" s="224"/>
      <c r="BY47" s="224"/>
      <c r="BZ47" s="224"/>
      <c r="CA47" s="224"/>
      <c r="CB47" s="224"/>
      <c r="CC47" s="224"/>
    </row>
    <row r="48" spans="1:81" ht="18" customHeight="1">
      <c r="AK48" s="34" t="s">
        <v>192</v>
      </c>
      <c r="AU48" s="29"/>
      <c r="AV48" s="29"/>
      <c r="AW48" s="9"/>
      <c r="AX48" s="9"/>
      <c r="AY48" s="9"/>
      <c r="AZ48" s="9"/>
      <c r="BA48" s="9"/>
      <c r="BB48" s="216"/>
      <c r="BC48" s="216"/>
      <c r="BD48" s="225"/>
      <c r="BE48" s="225"/>
      <c r="BF48" s="225"/>
      <c r="BG48" s="225"/>
      <c r="BH48" s="225"/>
      <c r="BI48" s="225"/>
      <c r="BJ48" s="225"/>
      <c r="BK48" s="225"/>
      <c r="BL48" s="225"/>
      <c r="BM48" s="225"/>
      <c r="BN48" s="225"/>
      <c r="BO48" s="225"/>
      <c r="BP48" s="225"/>
      <c r="BQ48" s="225"/>
      <c r="BR48" s="225"/>
      <c r="BS48" s="225"/>
      <c r="BT48" s="225"/>
      <c r="BU48" s="225"/>
      <c r="BV48" s="225"/>
      <c r="BW48" s="225"/>
      <c r="BX48" s="225"/>
      <c r="BY48" s="225"/>
      <c r="BZ48" s="225"/>
      <c r="CA48" s="225"/>
      <c r="CB48" s="225"/>
      <c r="CC48" s="225"/>
    </row>
    <row r="49" spans="37:81" ht="18" customHeight="1">
      <c r="AK49" s="69" t="s">
        <v>399</v>
      </c>
      <c r="AU49" s="29"/>
      <c r="AV49" s="29"/>
      <c r="AW49" s="9"/>
      <c r="AX49" s="9"/>
      <c r="AY49" s="9"/>
      <c r="AZ49" s="9"/>
      <c r="BA49" s="9"/>
      <c r="BB49" s="216"/>
      <c r="BC49" s="216"/>
      <c r="BD49" s="217"/>
      <c r="BE49" s="215"/>
      <c r="BF49" s="215"/>
      <c r="BG49" s="215"/>
      <c r="BH49" s="215"/>
      <c r="BI49" s="215"/>
      <c r="BJ49" s="215"/>
      <c r="BK49" s="215"/>
      <c r="BL49" s="215"/>
      <c r="BM49" s="215"/>
      <c r="BN49" s="215"/>
      <c r="BO49" s="215"/>
      <c r="BP49" s="215"/>
      <c r="BQ49" s="215"/>
      <c r="BR49" s="215"/>
      <c r="BS49" s="215"/>
      <c r="BT49" s="218"/>
      <c r="BU49" s="218"/>
      <c r="BV49" s="218"/>
      <c r="BW49" s="218"/>
      <c r="BX49" s="218"/>
      <c r="BY49" s="218"/>
      <c r="BZ49" s="218"/>
      <c r="CA49" s="218"/>
      <c r="CB49" s="218"/>
      <c r="CC49" s="218"/>
    </row>
    <row r="50" spans="37:81" ht="18" customHeight="1">
      <c r="AK50" s="68"/>
      <c r="AU50" s="29"/>
      <c r="AV50" s="29"/>
      <c r="AW50" s="9"/>
      <c r="AX50" s="9"/>
      <c r="AY50" s="9"/>
      <c r="AZ50" s="9"/>
      <c r="BA50" s="9"/>
      <c r="BB50" s="216"/>
      <c r="BC50" s="216"/>
      <c r="BD50" s="217"/>
      <c r="BE50" s="215"/>
      <c r="BF50" s="215"/>
      <c r="BG50" s="215"/>
      <c r="BH50" s="215"/>
      <c r="BI50" s="215"/>
      <c r="BJ50" s="215"/>
      <c r="BK50" s="215"/>
      <c r="BL50" s="215"/>
      <c r="BM50" s="215"/>
      <c r="BN50" s="215"/>
      <c r="BO50" s="215"/>
      <c r="BP50" s="215"/>
      <c r="BQ50" s="215"/>
      <c r="BR50" s="215"/>
      <c r="BS50" s="215"/>
      <c r="BT50" s="218"/>
      <c r="BU50" s="218"/>
      <c r="BV50" s="218"/>
      <c r="BW50" s="218"/>
      <c r="BX50" s="218"/>
      <c r="BY50" s="218"/>
      <c r="BZ50" s="218"/>
      <c r="CA50" s="218"/>
      <c r="CB50" s="218"/>
      <c r="CC50" s="218"/>
    </row>
    <row r="51" spans="37:81" ht="18" customHeight="1">
      <c r="AU51" s="29"/>
      <c r="AV51" s="29"/>
      <c r="AW51" s="9"/>
      <c r="AX51" s="9"/>
      <c r="AY51" s="9"/>
      <c r="AZ51" s="9"/>
      <c r="BA51" s="9"/>
      <c r="BB51" s="216"/>
      <c r="BC51" s="216"/>
      <c r="BD51" s="215"/>
      <c r="BE51" s="215"/>
      <c r="BF51" s="215"/>
      <c r="BG51" s="215"/>
      <c r="BH51" s="215"/>
      <c r="BI51" s="215"/>
      <c r="BJ51" s="215"/>
      <c r="BK51" s="215"/>
      <c r="BL51" s="215"/>
      <c r="BM51" s="215"/>
      <c r="BN51" s="215"/>
      <c r="BO51" s="215"/>
      <c r="BP51" s="215"/>
      <c r="BQ51" s="215"/>
      <c r="BR51" s="215"/>
      <c r="BS51" s="215"/>
      <c r="BT51" s="218"/>
      <c r="BU51" s="218"/>
      <c r="BV51" s="218"/>
      <c r="BW51" s="218"/>
      <c r="BX51" s="218"/>
      <c r="BY51" s="218"/>
      <c r="BZ51" s="218"/>
      <c r="CA51" s="218"/>
      <c r="CB51" s="218"/>
      <c r="CC51" s="218"/>
    </row>
    <row r="52" spans="37:81" ht="18" customHeight="1">
      <c r="AU52" s="29"/>
      <c r="AV52" s="29"/>
      <c r="AW52" s="9"/>
      <c r="AX52" s="9"/>
      <c r="AY52" s="9"/>
      <c r="AZ52" s="9"/>
      <c r="BA52" s="9"/>
      <c r="BB52" s="216"/>
      <c r="BC52" s="216"/>
      <c r="BD52" s="215"/>
      <c r="BE52" s="215"/>
      <c r="BF52" s="215"/>
      <c r="BG52" s="215"/>
      <c r="BH52" s="215"/>
      <c r="BI52" s="215"/>
      <c r="BJ52" s="215"/>
      <c r="BK52" s="215"/>
      <c r="BL52" s="215"/>
      <c r="BM52" s="215"/>
      <c r="BN52" s="215"/>
      <c r="BO52" s="215"/>
      <c r="BP52" s="215"/>
      <c r="BQ52" s="215"/>
      <c r="BR52" s="215"/>
      <c r="BS52" s="215"/>
      <c r="BT52" s="215"/>
      <c r="BU52" s="215"/>
      <c r="BV52" s="215"/>
      <c r="BW52" s="215"/>
      <c r="BX52" s="215"/>
      <c r="BY52" s="215"/>
      <c r="BZ52" s="215"/>
      <c r="CA52" s="215"/>
      <c r="CB52" s="215"/>
      <c r="CC52" s="215"/>
    </row>
    <row r="53" spans="37:81" ht="18" customHeight="1">
      <c r="AU53" s="29"/>
      <c r="AV53" s="29"/>
      <c r="AW53" s="9"/>
      <c r="AX53" s="9"/>
      <c r="AY53" s="9"/>
      <c r="AZ53" s="9"/>
      <c r="BA53" s="9"/>
      <c r="BB53" s="216"/>
      <c r="BC53" s="216"/>
      <c r="BD53" s="215"/>
      <c r="BE53" s="215"/>
      <c r="BF53" s="215"/>
      <c r="BG53" s="215"/>
      <c r="BH53" s="215"/>
      <c r="BI53" s="215"/>
      <c r="BJ53" s="215"/>
      <c r="BK53" s="215"/>
      <c r="BL53" s="215"/>
      <c r="BM53" s="215"/>
      <c r="BN53" s="215"/>
      <c r="BO53" s="215"/>
      <c r="BP53" s="215"/>
      <c r="BQ53" s="215"/>
      <c r="BR53" s="215"/>
      <c r="BS53" s="215"/>
      <c r="BT53" s="215"/>
      <c r="BU53" s="215"/>
      <c r="BV53" s="215"/>
      <c r="BW53" s="215"/>
      <c r="BX53" s="215"/>
      <c r="BY53" s="215"/>
      <c r="BZ53" s="215"/>
      <c r="CA53" s="215"/>
      <c r="CB53" s="215"/>
      <c r="CC53" s="215"/>
    </row>
    <row r="54" spans="37:81" ht="18" customHeight="1">
      <c r="AU54" s="29"/>
      <c r="AV54" s="29"/>
      <c r="AW54" s="9"/>
      <c r="AX54" s="9"/>
      <c r="AY54" s="9"/>
      <c r="AZ54" s="9"/>
      <c r="BA54" s="9"/>
      <c r="BB54" s="216"/>
      <c r="BC54" s="216"/>
      <c r="BD54" s="215"/>
      <c r="BE54" s="215"/>
      <c r="BF54" s="215"/>
      <c r="BG54" s="215"/>
      <c r="BH54" s="215"/>
      <c r="BI54" s="215"/>
      <c r="BJ54" s="215"/>
      <c r="BK54" s="215"/>
      <c r="BL54" s="215"/>
      <c r="BM54" s="215"/>
      <c r="BN54" s="215"/>
      <c r="BO54" s="215"/>
      <c r="BP54" s="215"/>
      <c r="BQ54" s="215"/>
      <c r="BR54" s="215"/>
      <c r="BS54" s="215"/>
      <c r="BT54" s="215"/>
      <c r="BU54" s="215"/>
      <c r="BV54" s="215"/>
      <c r="BW54" s="215"/>
      <c r="BX54" s="215"/>
      <c r="BY54" s="215"/>
      <c r="BZ54" s="215"/>
      <c r="CA54" s="215"/>
      <c r="CB54" s="215"/>
      <c r="CC54" s="215"/>
    </row>
    <row r="55" spans="37:81" ht="18" customHeight="1">
      <c r="AU55" s="29"/>
      <c r="AV55" s="29"/>
      <c r="AW55" s="9"/>
      <c r="AX55" s="9"/>
      <c r="AY55" s="9"/>
      <c r="AZ55" s="9"/>
      <c r="BA55" s="9"/>
      <c r="BB55" s="216"/>
      <c r="BC55" s="216"/>
      <c r="BD55" s="227"/>
      <c r="BE55" s="227"/>
      <c r="BF55" s="227"/>
      <c r="BG55" s="227"/>
      <c r="BH55" s="227"/>
      <c r="BI55" s="227"/>
      <c r="BJ55" s="227"/>
      <c r="BK55" s="227"/>
      <c r="BL55" s="227"/>
      <c r="BM55" s="227"/>
      <c r="BN55" s="227"/>
      <c r="BO55" s="227"/>
      <c r="BP55" s="227"/>
      <c r="BQ55" s="227"/>
      <c r="BR55" s="227"/>
      <c r="BS55" s="227"/>
      <c r="BT55" s="227"/>
      <c r="BU55" s="227"/>
      <c r="BV55" s="227"/>
      <c r="BW55" s="227"/>
      <c r="BX55" s="227"/>
      <c r="BY55" s="227"/>
      <c r="BZ55" s="227"/>
      <c r="CA55" s="227"/>
      <c r="CB55" s="227"/>
      <c r="CC55" s="227"/>
    </row>
    <row r="56" spans="37:81" ht="18" customHeight="1">
      <c r="AU56" s="29"/>
      <c r="AV56" s="29"/>
      <c r="AW56" s="9"/>
      <c r="AX56" s="9"/>
      <c r="AY56" s="9"/>
      <c r="AZ56" s="9"/>
      <c r="BA56" s="9"/>
      <c r="BB56" s="216"/>
      <c r="BC56" s="216"/>
      <c r="BD56" s="217"/>
      <c r="BE56" s="215"/>
      <c r="BF56" s="215"/>
      <c r="BG56" s="215"/>
      <c r="BH56" s="215"/>
      <c r="BI56" s="215"/>
      <c r="BJ56" s="215"/>
      <c r="BK56" s="215"/>
      <c r="BL56" s="215"/>
      <c r="BM56" s="215"/>
      <c r="BN56" s="215"/>
      <c r="BO56" s="215"/>
      <c r="BP56" s="215"/>
      <c r="BQ56" s="215"/>
      <c r="BR56" s="215"/>
      <c r="BS56" s="215"/>
      <c r="BT56" s="215"/>
      <c r="BU56" s="215"/>
      <c r="BV56" s="215"/>
      <c r="BW56" s="215"/>
      <c r="BX56" s="215"/>
      <c r="BY56" s="215"/>
      <c r="BZ56" s="215"/>
      <c r="CA56" s="215"/>
      <c r="CB56" s="215"/>
      <c r="CC56" s="215"/>
    </row>
    <row r="57" spans="37:81" ht="18" customHeight="1">
      <c r="AU57" s="29"/>
      <c r="AV57" s="29"/>
      <c r="AW57" s="9"/>
      <c r="AX57" s="9"/>
      <c r="AY57" s="9"/>
      <c r="AZ57" s="9"/>
      <c r="BA57" s="9"/>
      <c r="BB57" s="216"/>
      <c r="BC57" s="216"/>
      <c r="BD57" s="217"/>
      <c r="BE57" s="215"/>
      <c r="BF57" s="215"/>
      <c r="BG57" s="215"/>
      <c r="BH57" s="215"/>
      <c r="BI57" s="215"/>
      <c r="BJ57" s="215"/>
      <c r="BK57" s="215"/>
      <c r="BL57" s="215"/>
      <c r="BM57" s="215"/>
      <c r="BN57" s="215"/>
      <c r="BO57" s="215"/>
      <c r="BP57" s="215"/>
      <c r="BQ57" s="215"/>
      <c r="BR57" s="215"/>
      <c r="BS57" s="215"/>
      <c r="BT57" s="226"/>
      <c r="BU57" s="226"/>
      <c r="BV57" s="226"/>
      <c r="BW57" s="226"/>
      <c r="BX57" s="226"/>
      <c r="BY57" s="226"/>
      <c r="BZ57" s="226"/>
      <c r="CA57" s="226"/>
      <c r="CB57" s="226"/>
      <c r="CC57" s="226"/>
    </row>
    <row r="58" spans="37:81" ht="18" customHeight="1">
      <c r="AU58" s="29"/>
      <c r="AV58" s="29"/>
      <c r="AW58" s="9"/>
      <c r="AX58" s="9"/>
      <c r="AY58" s="9"/>
      <c r="AZ58" s="9"/>
      <c r="BA58" s="9"/>
      <c r="BB58" s="216"/>
      <c r="BC58" s="216"/>
      <c r="BD58" s="217"/>
      <c r="BE58" s="215"/>
      <c r="BF58" s="215"/>
      <c r="BG58" s="215"/>
      <c r="BH58" s="215"/>
      <c r="BI58" s="215"/>
      <c r="BJ58" s="215"/>
      <c r="BK58" s="215"/>
      <c r="BL58" s="215"/>
      <c r="BM58" s="215"/>
      <c r="BN58" s="215"/>
      <c r="BO58" s="215"/>
      <c r="BP58" s="215"/>
      <c r="BQ58" s="215"/>
      <c r="BR58" s="215"/>
      <c r="BS58" s="215"/>
      <c r="BT58" s="215"/>
      <c r="BU58" s="215"/>
      <c r="BV58" s="215"/>
      <c r="BW58" s="215"/>
      <c r="BX58" s="215"/>
      <c r="BY58" s="215"/>
      <c r="BZ58" s="215"/>
      <c r="CA58" s="215"/>
      <c r="CB58" s="215"/>
      <c r="CC58" s="215"/>
    </row>
    <row r="59" spans="37:81" ht="18" customHeight="1">
      <c r="AU59" s="29"/>
      <c r="AV59" s="29"/>
      <c r="AW59" s="9"/>
      <c r="AX59" s="9"/>
      <c r="AY59" s="9"/>
      <c r="AZ59" s="9"/>
      <c r="BA59" s="9"/>
      <c r="BB59" s="216"/>
      <c r="BC59" s="216"/>
      <c r="BD59" s="217"/>
      <c r="BE59" s="215"/>
      <c r="BF59" s="215"/>
      <c r="BG59" s="215"/>
      <c r="BH59" s="215"/>
      <c r="BI59" s="215"/>
      <c r="BJ59" s="215"/>
      <c r="BK59" s="215"/>
      <c r="BL59" s="215"/>
      <c r="BM59" s="215"/>
      <c r="BN59" s="215"/>
      <c r="BO59" s="215"/>
      <c r="BP59" s="215"/>
      <c r="BQ59" s="215"/>
      <c r="BR59" s="215"/>
      <c r="BS59" s="215"/>
      <c r="BT59" s="215"/>
      <c r="BU59" s="215"/>
      <c r="BV59" s="215"/>
      <c r="BW59" s="215"/>
      <c r="BX59" s="215"/>
      <c r="BY59" s="215"/>
      <c r="BZ59" s="215"/>
      <c r="CA59" s="215"/>
      <c r="CB59" s="215"/>
      <c r="CC59" s="215"/>
    </row>
    <row r="60" spans="37:81" ht="18" customHeight="1">
      <c r="AU60" s="29"/>
      <c r="AV60" s="29"/>
      <c r="AW60" s="9"/>
      <c r="AX60" s="9"/>
      <c r="AY60" s="9"/>
      <c r="AZ60" s="9"/>
      <c r="BA60" s="9"/>
      <c r="BB60" s="216"/>
      <c r="BC60" s="216"/>
      <c r="BD60" s="217"/>
      <c r="BE60" s="215"/>
      <c r="BF60" s="215"/>
      <c r="BG60" s="215"/>
      <c r="BH60" s="215"/>
      <c r="BI60" s="215"/>
      <c r="BJ60" s="215"/>
      <c r="BK60" s="215"/>
      <c r="BL60" s="215"/>
      <c r="BM60" s="215"/>
      <c r="BN60" s="215"/>
      <c r="BO60" s="215"/>
      <c r="BP60" s="215"/>
      <c r="BQ60" s="215"/>
      <c r="BR60" s="215"/>
      <c r="BS60" s="215"/>
      <c r="BT60" s="223"/>
      <c r="BU60" s="224"/>
      <c r="BV60" s="224"/>
      <c r="BW60" s="224"/>
      <c r="BX60" s="224"/>
      <c r="BY60" s="224"/>
      <c r="BZ60" s="224"/>
      <c r="CA60" s="224"/>
      <c r="CB60" s="224"/>
      <c r="CC60" s="224"/>
    </row>
    <row r="61" spans="37:81" ht="18" customHeight="1">
      <c r="AU61" s="29"/>
      <c r="AV61" s="29"/>
      <c r="AW61" s="9"/>
      <c r="AX61" s="9"/>
      <c r="AY61" s="9"/>
      <c r="AZ61" s="9"/>
      <c r="BA61" s="9"/>
      <c r="BB61" s="216"/>
      <c r="BC61" s="216"/>
      <c r="BD61" s="217"/>
      <c r="BE61" s="215"/>
      <c r="BF61" s="215"/>
      <c r="BG61" s="215"/>
      <c r="BH61" s="215"/>
      <c r="BI61" s="215"/>
      <c r="BJ61" s="215"/>
      <c r="BK61" s="215"/>
      <c r="BL61" s="215"/>
      <c r="BM61" s="215"/>
      <c r="BN61" s="215"/>
      <c r="BO61" s="215"/>
      <c r="BP61" s="215"/>
      <c r="BQ61" s="215"/>
      <c r="BR61" s="215"/>
      <c r="BS61" s="215"/>
      <c r="BT61" s="223"/>
      <c r="BU61" s="224"/>
      <c r="BV61" s="224"/>
      <c r="BW61" s="224"/>
      <c r="BX61" s="224"/>
      <c r="BY61" s="224"/>
      <c r="BZ61" s="224"/>
      <c r="CA61" s="224"/>
      <c r="CB61" s="224"/>
      <c r="CC61" s="224"/>
    </row>
    <row r="62" spans="37:81" ht="18" customHeight="1">
      <c r="AU62" s="29"/>
      <c r="AV62" s="29"/>
      <c r="AW62" s="9"/>
      <c r="AX62" s="9"/>
      <c r="AY62" s="9"/>
      <c r="AZ62" s="9"/>
      <c r="BA62" s="9"/>
      <c r="BB62" s="216"/>
      <c r="BC62" s="216"/>
      <c r="BD62" s="225"/>
      <c r="BE62" s="225"/>
      <c r="BF62" s="225"/>
      <c r="BG62" s="225"/>
      <c r="BH62" s="225"/>
      <c r="BI62" s="225"/>
      <c r="BJ62" s="225"/>
      <c r="BK62" s="225"/>
      <c r="BL62" s="225"/>
      <c r="BM62" s="225"/>
      <c r="BN62" s="225"/>
      <c r="BO62" s="225"/>
      <c r="BP62" s="225"/>
      <c r="BQ62" s="225"/>
      <c r="BR62" s="225"/>
      <c r="BS62" s="225"/>
      <c r="BT62" s="225"/>
      <c r="BU62" s="225"/>
      <c r="BV62" s="225"/>
      <c r="BW62" s="225"/>
      <c r="BX62" s="225"/>
      <c r="BY62" s="225"/>
      <c r="BZ62" s="225"/>
      <c r="CA62" s="225"/>
      <c r="CB62" s="225"/>
      <c r="CC62" s="225"/>
    </row>
    <row r="63" spans="37:81" ht="18" customHeight="1">
      <c r="AU63" s="29"/>
      <c r="AV63" s="29"/>
      <c r="AW63" s="9"/>
      <c r="AX63" s="9"/>
      <c r="AY63" s="9"/>
      <c r="AZ63" s="9"/>
      <c r="BA63" s="9"/>
      <c r="BB63" s="216"/>
      <c r="BC63" s="216"/>
      <c r="BD63" s="217"/>
      <c r="BE63" s="215"/>
      <c r="BF63" s="215"/>
      <c r="BG63" s="215"/>
      <c r="BH63" s="215"/>
      <c r="BI63" s="215"/>
      <c r="BJ63" s="215"/>
      <c r="BK63" s="215"/>
      <c r="BL63" s="215"/>
      <c r="BM63" s="215"/>
      <c r="BN63" s="215"/>
      <c r="BO63" s="215"/>
      <c r="BP63" s="215"/>
      <c r="BQ63" s="215"/>
      <c r="BR63" s="215"/>
      <c r="BS63" s="215"/>
      <c r="BT63" s="218"/>
      <c r="BU63" s="218"/>
      <c r="BV63" s="218"/>
      <c r="BW63" s="218"/>
      <c r="BX63" s="218"/>
      <c r="BY63" s="218"/>
      <c r="BZ63" s="218"/>
      <c r="CA63" s="218"/>
      <c r="CB63" s="218"/>
      <c r="CC63" s="218"/>
    </row>
    <row r="64" spans="37:81" ht="18" customHeight="1">
      <c r="AU64" s="29"/>
      <c r="AV64" s="29"/>
      <c r="AW64" s="9"/>
      <c r="AX64" s="9"/>
      <c r="AY64" s="9"/>
      <c r="AZ64" s="9"/>
      <c r="BA64" s="9"/>
      <c r="BB64" s="216"/>
      <c r="BC64" s="216"/>
      <c r="BD64" s="217"/>
      <c r="BE64" s="215"/>
      <c r="BF64" s="215"/>
      <c r="BG64" s="215"/>
      <c r="BH64" s="215"/>
      <c r="BI64" s="215"/>
      <c r="BJ64" s="215"/>
      <c r="BK64" s="215"/>
      <c r="BL64" s="215"/>
      <c r="BM64" s="215"/>
      <c r="BN64" s="215"/>
      <c r="BO64" s="215"/>
      <c r="BP64" s="215"/>
      <c r="BQ64" s="215"/>
      <c r="BR64" s="215"/>
      <c r="BS64" s="215"/>
      <c r="BT64" s="218"/>
      <c r="BU64" s="218"/>
      <c r="BV64" s="218"/>
      <c r="BW64" s="218"/>
      <c r="BX64" s="218"/>
      <c r="BY64" s="218"/>
      <c r="BZ64" s="218"/>
      <c r="CA64" s="218"/>
      <c r="CB64" s="218"/>
      <c r="CC64" s="218"/>
    </row>
    <row r="65" spans="46:81" ht="18" customHeight="1">
      <c r="AU65" s="29"/>
      <c r="AV65" s="29"/>
      <c r="AW65" s="9"/>
      <c r="AX65" s="9"/>
      <c r="AY65" s="9"/>
      <c r="AZ65" s="9"/>
      <c r="BA65" s="9"/>
      <c r="BB65" s="216"/>
      <c r="BC65" s="216"/>
      <c r="BD65" s="215"/>
      <c r="BE65" s="215"/>
      <c r="BF65" s="215"/>
      <c r="BG65" s="215"/>
      <c r="BH65" s="215"/>
      <c r="BI65" s="215"/>
      <c r="BJ65" s="215"/>
      <c r="BK65" s="215"/>
      <c r="BL65" s="215"/>
      <c r="BM65" s="215"/>
      <c r="BN65" s="215"/>
      <c r="BO65" s="215"/>
      <c r="BP65" s="215"/>
      <c r="BQ65" s="215"/>
      <c r="BR65" s="215"/>
      <c r="BS65" s="215"/>
      <c r="BT65" s="215"/>
      <c r="BU65" s="215"/>
      <c r="BV65" s="215"/>
      <c r="BW65" s="215"/>
      <c r="BX65" s="215"/>
      <c r="BY65" s="215"/>
      <c r="BZ65" s="215"/>
      <c r="CA65" s="215"/>
      <c r="CB65" s="215"/>
      <c r="CC65" s="215"/>
    </row>
    <row r="66" spans="46:81" ht="18" customHeight="1">
      <c r="AU66" s="29"/>
      <c r="AV66" s="29"/>
      <c r="AW66" s="9"/>
      <c r="AX66" s="9"/>
      <c r="AY66" s="9"/>
      <c r="AZ66" s="9"/>
      <c r="BA66" s="9"/>
      <c r="BB66" s="216"/>
      <c r="BC66" s="216"/>
      <c r="BD66" s="215"/>
      <c r="BE66" s="215"/>
      <c r="BF66" s="215"/>
      <c r="BG66" s="215"/>
      <c r="BH66" s="215"/>
      <c r="BI66" s="215"/>
      <c r="BJ66" s="215"/>
      <c r="BK66" s="215"/>
      <c r="BL66" s="215"/>
      <c r="BM66" s="215"/>
      <c r="BN66" s="215"/>
      <c r="BO66" s="215"/>
      <c r="BP66" s="215"/>
      <c r="BQ66" s="215"/>
      <c r="BR66" s="215"/>
      <c r="BS66" s="215"/>
      <c r="BT66" s="215"/>
      <c r="BU66" s="215"/>
      <c r="BV66" s="215"/>
      <c r="BW66" s="215"/>
      <c r="BX66" s="215"/>
      <c r="BY66" s="215"/>
      <c r="BZ66" s="215"/>
      <c r="CA66" s="215"/>
      <c r="CB66" s="215"/>
      <c r="CC66" s="215"/>
    </row>
    <row r="67" spans="46:81" ht="18" customHeight="1">
      <c r="AU67" s="29"/>
      <c r="AV67" s="29"/>
      <c r="AW67" s="9"/>
      <c r="AX67" s="9"/>
      <c r="AY67" s="9"/>
      <c r="AZ67" s="9"/>
      <c r="BA67" s="9"/>
      <c r="BB67" s="216"/>
      <c r="BC67" s="216"/>
      <c r="BD67" s="215"/>
      <c r="BE67" s="215"/>
      <c r="BF67" s="215"/>
      <c r="BG67" s="215"/>
      <c r="BH67" s="215"/>
      <c r="BI67" s="215"/>
      <c r="BJ67" s="215"/>
      <c r="BK67" s="215"/>
      <c r="BL67" s="215"/>
      <c r="BM67" s="215"/>
      <c r="BN67" s="215"/>
      <c r="BO67" s="215"/>
      <c r="BP67" s="215"/>
      <c r="BQ67" s="215"/>
      <c r="BR67" s="215"/>
      <c r="BS67" s="215"/>
      <c r="BT67" s="215"/>
      <c r="BU67" s="215"/>
      <c r="BV67" s="215"/>
      <c r="BW67" s="215"/>
      <c r="BX67" s="215"/>
      <c r="BY67" s="215"/>
      <c r="BZ67" s="215"/>
      <c r="CA67" s="215"/>
      <c r="CB67" s="215"/>
      <c r="CC67" s="215"/>
    </row>
    <row r="68" spans="46:81" ht="18" customHeight="1">
      <c r="AT68" s="29"/>
      <c r="AU68" s="29"/>
      <c r="AV68" s="29"/>
      <c r="AW68" s="9"/>
      <c r="AX68" s="9"/>
      <c r="AY68" s="9"/>
      <c r="AZ68" s="9"/>
      <c r="BA68" s="9"/>
      <c r="BB68" s="216"/>
      <c r="BC68" s="216"/>
      <c r="BD68" s="215"/>
      <c r="BE68" s="215"/>
      <c r="BF68" s="215"/>
      <c r="BG68" s="215"/>
      <c r="BH68" s="215"/>
      <c r="BI68" s="215"/>
      <c r="BJ68" s="215"/>
      <c r="BK68" s="215"/>
      <c r="BL68" s="215"/>
      <c r="BM68" s="215"/>
      <c r="BN68" s="215"/>
      <c r="BO68" s="215"/>
      <c r="BP68" s="215"/>
      <c r="BQ68" s="215"/>
      <c r="BR68" s="215"/>
      <c r="BS68" s="215"/>
      <c r="BT68" s="215"/>
      <c r="BU68" s="215"/>
      <c r="BV68" s="215"/>
      <c r="BW68" s="215"/>
      <c r="BX68" s="215"/>
      <c r="BY68" s="215"/>
      <c r="BZ68" s="215"/>
      <c r="CA68" s="215"/>
      <c r="CB68" s="215"/>
      <c r="CC68" s="215"/>
    </row>
    <row r="69" spans="46:81" ht="18" customHeight="1">
      <c r="AT69" s="29"/>
      <c r="AU69" s="29"/>
      <c r="AV69" s="29"/>
      <c r="AW69" s="9"/>
      <c r="AX69" s="9"/>
      <c r="AY69" s="9"/>
      <c r="AZ69" s="9"/>
      <c r="BA69" s="9"/>
      <c r="BB69" s="216"/>
      <c r="BC69" s="216"/>
      <c r="BD69" s="227"/>
      <c r="BE69" s="227"/>
      <c r="BF69" s="227"/>
      <c r="BG69" s="227"/>
      <c r="BH69" s="227"/>
      <c r="BI69" s="227"/>
      <c r="BJ69" s="227"/>
      <c r="BK69" s="227"/>
      <c r="BL69" s="227"/>
      <c r="BM69" s="227"/>
      <c r="BN69" s="227"/>
      <c r="BO69" s="227"/>
      <c r="BP69" s="227"/>
      <c r="BQ69" s="227"/>
      <c r="BR69" s="227"/>
      <c r="BS69" s="227"/>
      <c r="BT69" s="227"/>
      <c r="BU69" s="227"/>
      <c r="BV69" s="227"/>
      <c r="BW69" s="227"/>
      <c r="BX69" s="227"/>
      <c r="BY69" s="227"/>
      <c r="BZ69" s="227"/>
      <c r="CA69" s="227"/>
      <c r="CB69" s="227"/>
      <c r="CC69" s="227"/>
    </row>
    <row r="70" spans="46:81" ht="18" customHeight="1">
      <c r="AT70" s="29"/>
      <c r="AU70" s="29"/>
      <c r="AV70" s="29"/>
      <c r="AW70" s="9"/>
      <c r="AX70" s="9"/>
      <c r="AY70" s="9"/>
      <c r="AZ70" s="9"/>
      <c r="BA70" s="9"/>
      <c r="BB70" s="216"/>
      <c r="BC70" s="216"/>
      <c r="BD70" s="217"/>
      <c r="BE70" s="215"/>
      <c r="BF70" s="215"/>
      <c r="BG70" s="215"/>
      <c r="BH70" s="215"/>
      <c r="BI70" s="215"/>
      <c r="BJ70" s="215"/>
      <c r="BK70" s="215"/>
      <c r="BL70" s="215"/>
      <c r="BM70" s="215"/>
      <c r="BN70" s="215"/>
      <c r="BO70" s="215"/>
      <c r="BP70" s="215"/>
      <c r="BQ70" s="215"/>
      <c r="BR70" s="215"/>
      <c r="BS70" s="215"/>
      <c r="BT70" s="215"/>
      <c r="BU70" s="215"/>
      <c r="BV70" s="215"/>
      <c r="BW70" s="215"/>
      <c r="BX70" s="215"/>
      <c r="BY70" s="215"/>
      <c r="BZ70" s="215"/>
      <c r="CA70" s="215"/>
      <c r="CB70" s="215"/>
      <c r="CC70" s="215"/>
    </row>
    <row r="71" spans="46:81" ht="18" customHeight="1">
      <c r="AT71" s="29"/>
      <c r="AU71" s="29"/>
      <c r="AV71" s="29"/>
      <c r="AW71" s="9"/>
      <c r="AX71" s="9"/>
      <c r="AY71" s="9"/>
      <c r="AZ71" s="9"/>
      <c r="BA71" s="9"/>
      <c r="BB71" s="216"/>
      <c r="BC71" s="216"/>
      <c r="BD71" s="217"/>
      <c r="BE71" s="215"/>
      <c r="BF71" s="215"/>
      <c r="BG71" s="215"/>
      <c r="BH71" s="215"/>
      <c r="BI71" s="215"/>
      <c r="BJ71" s="215"/>
      <c r="BK71" s="215"/>
      <c r="BL71" s="215"/>
      <c r="BM71" s="215"/>
      <c r="BN71" s="215"/>
      <c r="BO71" s="215"/>
      <c r="BP71" s="215"/>
      <c r="BQ71" s="215"/>
      <c r="BR71" s="215"/>
      <c r="BS71" s="215"/>
      <c r="BT71" s="226"/>
      <c r="BU71" s="226"/>
      <c r="BV71" s="226"/>
      <c r="BW71" s="226"/>
      <c r="BX71" s="226"/>
      <c r="BY71" s="226"/>
      <c r="BZ71" s="226"/>
      <c r="CA71" s="226"/>
      <c r="CB71" s="226"/>
      <c r="CC71" s="226"/>
    </row>
    <row r="72" spans="46:81" ht="18" customHeight="1">
      <c r="AT72" s="29"/>
      <c r="AU72" s="29"/>
      <c r="AV72" s="29"/>
      <c r="AW72" s="9"/>
      <c r="AX72" s="9"/>
      <c r="AY72" s="9"/>
      <c r="AZ72" s="9"/>
      <c r="BA72" s="9"/>
      <c r="BB72" s="216"/>
      <c r="BC72" s="216"/>
      <c r="BD72" s="217"/>
      <c r="BE72" s="215"/>
      <c r="BF72" s="215"/>
      <c r="BG72" s="215"/>
      <c r="BH72" s="215"/>
      <c r="BI72" s="215"/>
      <c r="BJ72" s="215"/>
      <c r="BK72" s="215"/>
      <c r="BL72" s="215"/>
      <c r="BM72" s="215"/>
      <c r="BN72" s="215"/>
      <c r="BO72" s="215"/>
      <c r="BP72" s="215"/>
      <c r="BQ72" s="215"/>
      <c r="BR72" s="215"/>
      <c r="BS72" s="215"/>
      <c r="BT72" s="215"/>
      <c r="BU72" s="215"/>
      <c r="BV72" s="215"/>
      <c r="BW72" s="215"/>
      <c r="BX72" s="215"/>
      <c r="BY72" s="215"/>
      <c r="BZ72" s="215"/>
      <c r="CA72" s="215"/>
      <c r="CB72" s="215"/>
      <c r="CC72" s="215"/>
    </row>
    <row r="73" spans="46:81" ht="18" customHeight="1">
      <c r="AT73" s="29"/>
      <c r="AU73" s="29"/>
      <c r="AV73" s="29"/>
      <c r="AW73" s="9"/>
      <c r="AX73" s="9"/>
      <c r="AY73" s="9"/>
      <c r="AZ73" s="9"/>
      <c r="BA73" s="9"/>
      <c r="BB73" s="216"/>
      <c r="BC73" s="216"/>
      <c r="BD73" s="217"/>
      <c r="BE73" s="215"/>
      <c r="BF73" s="215"/>
      <c r="BG73" s="215"/>
      <c r="BH73" s="215"/>
      <c r="BI73" s="215"/>
      <c r="BJ73" s="215"/>
      <c r="BK73" s="215"/>
      <c r="BL73" s="215"/>
      <c r="BM73" s="215"/>
      <c r="BN73" s="215"/>
      <c r="BO73" s="215"/>
      <c r="BP73" s="215"/>
      <c r="BQ73" s="215"/>
      <c r="BR73" s="215"/>
      <c r="BS73" s="215"/>
      <c r="BT73" s="215"/>
      <c r="BU73" s="215"/>
      <c r="BV73" s="215"/>
      <c r="BW73" s="215"/>
      <c r="BX73" s="215"/>
      <c r="BY73" s="215"/>
      <c r="BZ73" s="215"/>
      <c r="CA73" s="215"/>
      <c r="CB73" s="215"/>
      <c r="CC73" s="215"/>
    </row>
    <row r="74" spans="46:81" ht="18" customHeight="1">
      <c r="AT74" s="29"/>
      <c r="AU74" s="29"/>
      <c r="AV74" s="29"/>
      <c r="AW74" s="9"/>
      <c r="AX74" s="9"/>
      <c r="AY74" s="9"/>
      <c r="AZ74" s="9"/>
      <c r="BA74" s="9"/>
      <c r="BB74" s="216"/>
      <c r="BC74" s="216"/>
      <c r="BD74" s="217"/>
      <c r="BE74" s="215"/>
      <c r="BF74" s="215"/>
      <c r="BG74" s="215"/>
      <c r="BH74" s="215"/>
      <c r="BI74" s="215"/>
      <c r="BJ74" s="215"/>
      <c r="BK74" s="215"/>
      <c r="BL74" s="215"/>
      <c r="BM74" s="215"/>
      <c r="BN74" s="215"/>
      <c r="BO74" s="215"/>
      <c r="BP74" s="215"/>
      <c r="BQ74" s="215"/>
      <c r="BR74" s="215"/>
      <c r="BS74" s="215"/>
      <c r="BT74" s="223"/>
      <c r="BU74" s="224"/>
      <c r="BV74" s="224"/>
      <c r="BW74" s="224"/>
      <c r="BX74" s="224"/>
      <c r="BY74" s="224"/>
      <c r="BZ74" s="224"/>
      <c r="CA74" s="224"/>
      <c r="CB74" s="224"/>
      <c r="CC74" s="224"/>
    </row>
    <row r="75" spans="46:81" ht="18" customHeight="1">
      <c r="AT75" s="29"/>
      <c r="AU75" s="29"/>
      <c r="AV75" s="29"/>
      <c r="AW75" s="9"/>
      <c r="AX75" s="9"/>
      <c r="AY75" s="9"/>
      <c r="AZ75" s="9"/>
      <c r="BA75" s="9"/>
      <c r="BB75" s="216"/>
      <c r="BC75" s="216"/>
      <c r="BD75" s="217"/>
      <c r="BE75" s="215"/>
      <c r="BF75" s="215"/>
      <c r="BG75" s="215"/>
      <c r="BH75" s="215"/>
      <c r="BI75" s="215"/>
      <c r="BJ75" s="215"/>
      <c r="BK75" s="215"/>
      <c r="BL75" s="215"/>
      <c r="BM75" s="215"/>
      <c r="BN75" s="215"/>
      <c r="BO75" s="215"/>
      <c r="BP75" s="215"/>
      <c r="BQ75" s="215"/>
      <c r="BR75" s="215"/>
      <c r="BS75" s="215"/>
      <c r="BT75" s="223"/>
      <c r="BU75" s="224"/>
      <c r="BV75" s="224"/>
      <c r="BW75" s="224"/>
      <c r="BX75" s="224"/>
      <c r="BY75" s="224"/>
      <c r="BZ75" s="224"/>
      <c r="CA75" s="224"/>
      <c r="CB75" s="224"/>
      <c r="CC75" s="224"/>
    </row>
    <row r="76" spans="46:81" ht="18" customHeight="1">
      <c r="AT76" s="29"/>
      <c r="AU76" s="29"/>
      <c r="AV76" s="29"/>
      <c r="AW76" s="9"/>
      <c r="AX76" s="9"/>
      <c r="AY76" s="9"/>
      <c r="AZ76" s="9"/>
      <c r="BA76" s="9"/>
      <c r="BB76" s="216"/>
      <c r="BC76" s="216"/>
      <c r="BD76" s="225"/>
      <c r="BE76" s="225"/>
      <c r="BF76" s="225"/>
      <c r="BG76" s="225"/>
      <c r="BH76" s="225"/>
      <c r="BI76" s="225"/>
      <c r="BJ76" s="225"/>
      <c r="BK76" s="225"/>
      <c r="BL76" s="225"/>
      <c r="BM76" s="225"/>
      <c r="BN76" s="225"/>
      <c r="BO76" s="225"/>
      <c r="BP76" s="225"/>
      <c r="BQ76" s="225"/>
      <c r="BR76" s="225"/>
      <c r="BS76" s="225"/>
      <c r="BT76" s="225"/>
      <c r="BU76" s="225"/>
      <c r="BV76" s="225"/>
      <c r="BW76" s="225"/>
      <c r="BX76" s="225"/>
      <c r="BY76" s="225"/>
      <c r="BZ76" s="225"/>
      <c r="CA76" s="225"/>
      <c r="CB76" s="225"/>
      <c r="CC76" s="225"/>
    </row>
    <row r="77" spans="46:81" ht="18" customHeight="1">
      <c r="AT77" s="29"/>
      <c r="AU77" s="29"/>
      <c r="AV77" s="29"/>
      <c r="AW77" s="9"/>
      <c r="AX77" s="9"/>
      <c r="AY77" s="9"/>
      <c r="AZ77" s="9"/>
      <c r="BA77" s="9"/>
      <c r="BB77" s="216"/>
      <c r="BC77" s="216"/>
      <c r="BD77" s="217"/>
      <c r="BE77" s="215"/>
      <c r="BF77" s="215"/>
      <c r="BG77" s="215"/>
      <c r="BH77" s="215"/>
      <c r="BI77" s="215"/>
      <c r="BJ77" s="215"/>
      <c r="BK77" s="215"/>
      <c r="BL77" s="215"/>
      <c r="BM77" s="215"/>
      <c r="BN77" s="215"/>
      <c r="BO77" s="215"/>
      <c r="BP77" s="215"/>
      <c r="BQ77" s="215"/>
      <c r="BR77" s="215"/>
      <c r="BS77" s="215"/>
      <c r="BT77" s="218"/>
      <c r="BU77" s="218"/>
      <c r="BV77" s="218"/>
      <c r="BW77" s="218"/>
      <c r="BX77" s="218"/>
      <c r="BY77" s="218"/>
      <c r="BZ77" s="218"/>
      <c r="CA77" s="218"/>
      <c r="CB77" s="218"/>
      <c r="CC77" s="218"/>
    </row>
    <row r="78" spans="46:81" ht="18" customHeight="1">
      <c r="AT78" s="29"/>
      <c r="AU78" s="29"/>
      <c r="AV78" s="29"/>
      <c r="AW78" s="9"/>
      <c r="AX78" s="9"/>
      <c r="AY78" s="9"/>
      <c r="AZ78" s="9"/>
      <c r="BA78" s="9"/>
      <c r="BB78" s="216"/>
      <c r="BC78" s="216"/>
      <c r="BD78" s="217"/>
      <c r="BE78" s="215"/>
      <c r="BF78" s="215"/>
      <c r="BG78" s="215"/>
      <c r="BH78" s="215"/>
      <c r="BI78" s="215"/>
      <c r="BJ78" s="215"/>
      <c r="BK78" s="215"/>
      <c r="BL78" s="215"/>
      <c r="BM78" s="215"/>
      <c r="BN78" s="215"/>
      <c r="BO78" s="215"/>
      <c r="BP78" s="215"/>
      <c r="BQ78" s="215"/>
      <c r="BR78" s="215"/>
      <c r="BS78" s="215"/>
      <c r="BT78" s="218"/>
      <c r="BU78" s="218"/>
      <c r="BV78" s="218"/>
      <c r="BW78" s="218"/>
      <c r="BX78" s="218"/>
      <c r="BY78" s="218"/>
      <c r="BZ78" s="218"/>
      <c r="CA78" s="218"/>
      <c r="CB78" s="218"/>
      <c r="CC78" s="218"/>
    </row>
    <row r="79" spans="46:81" ht="18" customHeight="1">
      <c r="AT79" s="29"/>
      <c r="AU79" s="29"/>
      <c r="AV79" s="29"/>
      <c r="AW79" s="9"/>
      <c r="AX79" s="9"/>
      <c r="AY79" s="9"/>
      <c r="AZ79" s="9"/>
      <c r="BA79" s="9"/>
      <c r="BB79" s="216"/>
      <c r="BC79" s="216"/>
      <c r="BD79" s="215"/>
      <c r="BE79" s="215"/>
      <c r="BF79" s="215"/>
      <c r="BG79" s="215"/>
      <c r="BH79" s="215"/>
      <c r="BI79" s="215"/>
      <c r="BJ79" s="215"/>
      <c r="BK79" s="215"/>
      <c r="BL79" s="215"/>
      <c r="BM79" s="215"/>
      <c r="BN79" s="215"/>
      <c r="BO79" s="215"/>
      <c r="BP79" s="215"/>
      <c r="BQ79" s="215"/>
      <c r="BR79" s="215"/>
      <c r="BS79" s="215"/>
      <c r="BT79" s="215"/>
      <c r="BU79" s="215"/>
      <c r="BV79" s="215"/>
      <c r="BW79" s="215"/>
      <c r="BX79" s="215"/>
      <c r="BY79" s="215"/>
      <c r="BZ79" s="215"/>
      <c r="CA79" s="215"/>
      <c r="CB79" s="215"/>
      <c r="CC79" s="215"/>
    </row>
    <row r="80" spans="46:81" ht="18" customHeight="1">
      <c r="AT80" s="29"/>
      <c r="AU80" s="29"/>
      <c r="AV80" s="29"/>
      <c r="AW80" s="9"/>
      <c r="AX80" s="9"/>
      <c r="AY80" s="9"/>
      <c r="AZ80" s="9"/>
      <c r="BA80" s="9"/>
      <c r="BB80" s="216"/>
      <c r="BC80" s="216"/>
      <c r="BD80" s="215"/>
      <c r="BE80" s="215"/>
      <c r="BF80" s="215"/>
      <c r="BG80" s="215"/>
      <c r="BH80" s="215"/>
      <c r="BI80" s="215"/>
      <c r="BJ80" s="215"/>
      <c r="BK80" s="215"/>
      <c r="BL80" s="215"/>
      <c r="BM80" s="215"/>
      <c r="BN80" s="215"/>
      <c r="BO80" s="215"/>
      <c r="BP80" s="215"/>
      <c r="BQ80" s="215"/>
      <c r="BR80" s="215"/>
      <c r="BS80" s="215"/>
      <c r="BT80" s="215"/>
      <c r="BU80" s="215"/>
      <c r="BV80" s="215"/>
      <c r="BW80" s="215"/>
      <c r="BX80" s="215"/>
      <c r="BY80" s="215"/>
      <c r="BZ80" s="215"/>
      <c r="CA80" s="215"/>
      <c r="CB80" s="215"/>
      <c r="CC80" s="215"/>
    </row>
    <row r="81" spans="46:81" ht="18" customHeight="1">
      <c r="AT81" s="29"/>
      <c r="AU81" s="29"/>
      <c r="AV81" s="29"/>
      <c r="AW81" s="9"/>
      <c r="AX81" s="9"/>
      <c r="AY81" s="9"/>
      <c r="AZ81" s="9"/>
      <c r="BA81" s="9"/>
      <c r="BB81" s="216"/>
      <c r="BC81" s="216"/>
      <c r="BD81" s="215"/>
      <c r="BE81" s="215"/>
      <c r="BF81" s="215"/>
      <c r="BG81" s="215"/>
      <c r="BH81" s="215"/>
      <c r="BI81" s="215"/>
      <c r="BJ81" s="215"/>
      <c r="BK81" s="215"/>
      <c r="BL81" s="215"/>
      <c r="BM81" s="215"/>
      <c r="BN81" s="215"/>
      <c r="BO81" s="215"/>
      <c r="BP81" s="215"/>
      <c r="BQ81" s="215"/>
      <c r="BR81" s="215"/>
      <c r="BS81" s="215"/>
      <c r="BT81" s="215"/>
      <c r="BU81" s="215"/>
      <c r="BV81" s="215"/>
      <c r="BW81" s="215"/>
      <c r="BX81" s="215"/>
      <c r="BY81" s="215"/>
      <c r="BZ81" s="215"/>
      <c r="CA81" s="215"/>
      <c r="CB81" s="215"/>
      <c r="CC81" s="215"/>
    </row>
    <row r="82" spans="46:81" ht="18" customHeight="1">
      <c r="AT82" s="29"/>
      <c r="AU82" s="29"/>
      <c r="AV82" s="29"/>
      <c r="AW82" s="9"/>
      <c r="AX82" s="9"/>
      <c r="AY82" s="9"/>
      <c r="AZ82" s="9"/>
      <c r="BA82" s="9"/>
      <c r="BB82" s="216"/>
      <c r="BC82" s="216"/>
      <c r="BD82" s="222"/>
      <c r="BE82" s="222"/>
      <c r="BF82" s="222"/>
      <c r="BG82" s="222"/>
      <c r="BH82" s="222"/>
      <c r="BI82" s="222"/>
      <c r="BJ82" s="222"/>
      <c r="BK82" s="222"/>
      <c r="BL82" s="222"/>
      <c r="BM82" s="222"/>
      <c r="BN82" s="222"/>
      <c r="BO82" s="222"/>
      <c r="BP82" s="222"/>
      <c r="BQ82" s="222"/>
      <c r="BR82" s="222"/>
      <c r="BS82" s="222"/>
      <c r="BT82" s="222"/>
      <c r="BU82" s="222"/>
      <c r="BV82" s="222"/>
      <c r="BW82" s="222"/>
      <c r="BX82" s="222"/>
      <c r="BY82" s="222"/>
      <c r="BZ82" s="222"/>
      <c r="CA82" s="222"/>
      <c r="CB82" s="222"/>
      <c r="CC82" s="222"/>
    </row>
    <row r="83" spans="46:81" ht="18" customHeight="1">
      <c r="AT83" s="29"/>
      <c r="AU83" s="29"/>
      <c r="AV83" s="29"/>
      <c r="AW83" s="9"/>
      <c r="AX83" s="9"/>
      <c r="AY83" s="9"/>
      <c r="AZ83" s="9"/>
      <c r="BA83" s="9"/>
      <c r="BB83" s="216"/>
      <c r="BC83" s="216"/>
      <c r="BD83" s="215"/>
      <c r="BE83" s="215"/>
      <c r="BF83" s="215"/>
      <c r="BG83" s="215"/>
      <c r="BH83" s="215"/>
      <c r="BI83" s="215"/>
      <c r="BJ83" s="215"/>
      <c r="BK83" s="215"/>
      <c r="BL83" s="215"/>
      <c r="BM83" s="215"/>
      <c r="BN83" s="215"/>
      <c r="BO83" s="215"/>
      <c r="BP83" s="215"/>
      <c r="BQ83" s="215"/>
      <c r="BR83" s="215"/>
      <c r="BS83" s="215"/>
      <c r="BT83" s="215"/>
      <c r="BU83" s="215"/>
      <c r="BV83" s="215"/>
      <c r="BW83" s="215"/>
      <c r="BX83" s="215"/>
      <c r="BY83" s="215"/>
      <c r="BZ83" s="215"/>
      <c r="CA83" s="215"/>
      <c r="CB83" s="215"/>
      <c r="CC83" s="215"/>
    </row>
    <row r="84" spans="46:81" ht="18" customHeight="1">
      <c r="AT84" s="29"/>
      <c r="AU84" s="29"/>
      <c r="AV84" s="29"/>
      <c r="AW84" s="9"/>
      <c r="AX84" s="9"/>
      <c r="AY84" s="9"/>
      <c r="AZ84" s="9"/>
      <c r="BA84" s="9"/>
      <c r="BB84" s="216"/>
      <c r="BC84" s="216"/>
      <c r="BD84" s="215"/>
      <c r="BE84" s="215"/>
      <c r="BF84" s="215"/>
      <c r="BG84" s="215"/>
      <c r="BH84" s="215"/>
      <c r="BI84" s="215"/>
      <c r="BJ84" s="215"/>
      <c r="BK84" s="215"/>
      <c r="BL84" s="215"/>
      <c r="BM84" s="215"/>
      <c r="BN84" s="215"/>
      <c r="BO84" s="215"/>
      <c r="BP84" s="215"/>
      <c r="BQ84" s="215"/>
      <c r="BR84" s="215"/>
      <c r="BS84" s="215"/>
      <c r="BT84" s="215"/>
      <c r="BU84" s="215"/>
      <c r="BV84" s="215"/>
      <c r="BW84" s="215"/>
      <c r="BX84" s="215"/>
      <c r="BY84" s="215"/>
      <c r="BZ84" s="215"/>
      <c r="CA84" s="215"/>
      <c r="CB84" s="215"/>
      <c r="CC84" s="215"/>
    </row>
    <row r="85" spans="46:81" ht="18" customHeight="1">
      <c r="AT85" s="29"/>
      <c r="AU85" s="29"/>
      <c r="AV85" s="29"/>
      <c r="AW85" s="9"/>
      <c r="AX85" s="9"/>
      <c r="AY85" s="9"/>
      <c r="AZ85" s="9"/>
      <c r="BA85" s="9"/>
      <c r="BB85" s="216"/>
      <c r="BC85" s="216"/>
      <c r="BD85" s="215"/>
      <c r="BE85" s="215"/>
      <c r="BF85" s="215"/>
      <c r="BG85" s="215"/>
      <c r="BH85" s="215"/>
      <c r="BI85" s="219"/>
      <c r="BJ85" s="219"/>
      <c r="BK85" s="219"/>
      <c r="BL85" s="215"/>
      <c r="BM85" s="215"/>
      <c r="BN85" s="215"/>
      <c r="BO85" s="215"/>
      <c r="BP85" s="215"/>
      <c r="BQ85" s="215"/>
      <c r="BR85" s="215"/>
      <c r="BS85" s="215"/>
      <c r="BT85" s="215"/>
      <c r="BU85" s="215"/>
      <c r="BV85" s="215"/>
      <c r="BW85" s="215"/>
      <c r="BX85" s="215"/>
      <c r="BY85" s="215"/>
      <c r="BZ85" s="215"/>
      <c r="CA85" s="215"/>
      <c r="CB85" s="215"/>
      <c r="CC85" s="215"/>
    </row>
    <row r="86" spans="46:81" ht="18" customHeight="1">
      <c r="AT86" s="29"/>
      <c r="AU86" s="29"/>
      <c r="AV86" s="29"/>
      <c r="AW86" s="9"/>
      <c r="AX86" s="9"/>
      <c r="AY86" s="9"/>
      <c r="AZ86" s="9"/>
      <c r="BA86" s="9"/>
      <c r="BB86" s="216"/>
      <c r="BC86" s="216"/>
      <c r="BD86" s="215"/>
      <c r="BE86" s="215"/>
      <c r="BF86" s="215"/>
      <c r="BG86" s="215"/>
      <c r="BH86" s="215"/>
      <c r="BI86" s="215"/>
      <c r="BJ86" s="215"/>
      <c r="BK86" s="215"/>
      <c r="BL86" s="215"/>
      <c r="BM86" s="215"/>
      <c r="BN86" s="215"/>
      <c r="BO86" s="215"/>
      <c r="BP86" s="215"/>
      <c r="BQ86" s="215"/>
      <c r="BR86" s="215"/>
      <c r="BS86" s="215"/>
      <c r="BT86" s="215"/>
      <c r="BU86" s="215"/>
      <c r="BV86" s="215"/>
      <c r="BW86" s="215"/>
      <c r="BX86" s="215"/>
      <c r="BY86" s="215"/>
      <c r="BZ86" s="215"/>
      <c r="CA86" s="215"/>
      <c r="CB86" s="215"/>
      <c r="CC86" s="215"/>
    </row>
    <row r="87" spans="46:81" ht="18" customHeight="1">
      <c r="AT87" s="29"/>
      <c r="AU87" s="29"/>
      <c r="AV87" s="29"/>
      <c r="AW87" s="9"/>
      <c r="AX87" s="9"/>
      <c r="AY87" s="9"/>
      <c r="AZ87" s="9"/>
      <c r="BA87" s="9"/>
      <c r="BB87" s="216"/>
      <c r="BC87" s="216"/>
      <c r="BD87" s="215"/>
      <c r="BE87" s="215"/>
      <c r="BF87" s="215"/>
      <c r="BG87" s="215"/>
      <c r="BH87" s="215"/>
      <c r="BI87" s="215"/>
      <c r="BJ87" s="215"/>
      <c r="BK87" s="215"/>
      <c r="BL87" s="215"/>
      <c r="BM87" s="215"/>
      <c r="BN87" s="215"/>
      <c r="BO87" s="215"/>
      <c r="BP87" s="215"/>
      <c r="BQ87" s="215"/>
      <c r="BR87" s="215"/>
      <c r="BS87" s="215"/>
      <c r="BT87" s="218"/>
      <c r="BU87" s="218"/>
      <c r="BV87" s="218"/>
      <c r="BW87" s="218"/>
      <c r="BX87" s="218"/>
      <c r="BY87" s="218"/>
      <c r="BZ87" s="218"/>
      <c r="CA87" s="218"/>
      <c r="CB87" s="218"/>
      <c r="CC87" s="218"/>
    </row>
    <row r="88" spans="46:81" ht="18" customHeight="1">
      <c r="AT88" s="29"/>
      <c r="AU88" s="29"/>
      <c r="AV88" s="29"/>
      <c r="AW88" s="9"/>
      <c r="AX88" s="9"/>
      <c r="AY88" s="9"/>
      <c r="AZ88" s="9"/>
      <c r="BA88" s="9"/>
      <c r="BB88" s="216"/>
      <c r="BC88" s="216"/>
      <c r="BD88" s="217"/>
      <c r="BE88" s="215"/>
      <c r="BF88" s="215"/>
      <c r="BG88" s="215"/>
      <c r="BH88" s="215"/>
      <c r="BI88" s="215"/>
      <c r="BJ88" s="215"/>
      <c r="BK88" s="215"/>
      <c r="BL88" s="215"/>
      <c r="BM88" s="215"/>
      <c r="BN88" s="215"/>
      <c r="BO88" s="215"/>
      <c r="BP88" s="215"/>
      <c r="BQ88" s="215"/>
      <c r="BR88" s="215"/>
      <c r="BS88" s="215"/>
      <c r="BT88" s="215"/>
      <c r="BU88" s="215"/>
      <c r="BV88" s="215"/>
      <c r="BW88" s="215"/>
      <c r="BX88" s="215"/>
      <c r="BY88" s="215"/>
      <c r="BZ88" s="215"/>
      <c r="CA88" s="215"/>
      <c r="CB88" s="215"/>
      <c r="CC88" s="215"/>
    </row>
    <row r="89" spans="46:81" ht="18" customHeight="1">
      <c r="AT89" s="29"/>
      <c r="AU89" s="29"/>
      <c r="AV89" s="29"/>
      <c r="AW89" s="9"/>
      <c r="AX89" s="9"/>
      <c r="AY89" s="9"/>
      <c r="AZ89" s="9"/>
      <c r="BA89" s="9"/>
      <c r="BB89" s="216"/>
      <c r="BC89" s="216"/>
      <c r="BD89" s="222"/>
      <c r="BE89" s="222"/>
      <c r="BF89" s="222"/>
      <c r="BG89" s="222"/>
      <c r="BH89" s="222"/>
      <c r="BI89" s="222"/>
      <c r="BJ89" s="222"/>
      <c r="BK89" s="222"/>
      <c r="BL89" s="222"/>
      <c r="BM89" s="222"/>
      <c r="BN89" s="222"/>
      <c r="BO89" s="222"/>
      <c r="BP89" s="222"/>
      <c r="BQ89" s="222"/>
      <c r="BR89" s="222"/>
      <c r="BS89" s="222"/>
      <c r="BT89" s="222"/>
      <c r="BU89" s="222"/>
      <c r="BV89" s="222"/>
      <c r="BW89" s="222"/>
      <c r="BX89" s="222"/>
      <c r="BY89" s="222"/>
      <c r="BZ89" s="222"/>
      <c r="CA89" s="222"/>
      <c r="CB89" s="222"/>
      <c r="CC89" s="222"/>
    </row>
    <row r="90" spans="46:81" ht="18" customHeight="1">
      <c r="AT90" s="29"/>
      <c r="AU90" s="29"/>
      <c r="AV90" s="29"/>
      <c r="AW90" s="9"/>
      <c r="AX90" s="9"/>
      <c r="AY90" s="9"/>
      <c r="AZ90" s="9"/>
      <c r="BA90" s="9"/>
      <c r="BB90" s="216"/>
      <c r="BC90" s="216"/>
      <c r="BD90" s="215"/>
      <c r="BE90" s="215"/>
      <c r="BF90" s="215"/>
      <c r="BG90" s="215"/>
      <c r="BH90" s="215"/>
      <c r="BI90" s="215"/>
      <c r="BJ90" s="215"/>
      <c r="BK90" s="215"/>
      <c r="BL90" s="215"/>
      <c r="BM90" s="215"/>
      <c r="BN90" s="215"/>
      <c r="BO90" s="215"/>
      <c r="BP90" s="215"/>
      <c r="BQ90" s="215"/>
      <c r="BR90" s="215"/>
      <c r="BS90" s="215"/>
      <c r="BT90" s="215"/>
      <c r="BU90" s="215"/>
      <c r="BV90" s="215"/>
      <c r="BW90" s="215"/>
      <c r="BX90" s="215"/>
      <c r="BY90" s="215"/>
      <c r="BZ90" s="215"/>
      <c r="CA90" s="215"/>
      <c r="CB90" s="215"/>
      <c r="CC90" s="215"/>
    </row>
    <row r="91" spans="46:81" ht="18" customHeight="1">
      <c r="AT91" s="29"/>
      <c r="AU91" s="29"/>
      <c r="AV91" s="29"/>
      <c r="AW91" s="9"/>
      <c r="AX91" s="9"/>
      <c r="AY91" s="9"/>
      <c r="AZ91" s="9"/>
      <c r="BA91" s="9"/>
      <c r="BB91" s="216"/>
      <c r="BC91" s="216"/>
      <c r="BD91" s="215"/>
      <c r="BE91" s="215"/>
      <c r="BF91" s="215"/>
      <c r="BG91" s="215"/>
      <c r="BH91" s="215"/>
      <c r="BI91" s="215"/>
      <c r="BJ91" s="215"/>
      <c r="BK91" s="215"/>
      <c r="BL91" s="215"/>
      <c r="BM91" s="215"/>
      <c r="BN91" s="215"/>
      <c r="BO91" s="215"/>
      <c r="BP91" s="215"/>
      <c r="BQ91" s="215"/>
      <c r="BR91" s="215"/>
      <c r="BS91" s="215"/>
      <c r="BT91" s="215"/>
      <c r="BU91" s="215"/>
      <c r="BV91" s="215"/>
      <c r="BW91" s="215"/>
      <c r="BX91" s="215"/>
      <c r="BY91" s="215"/>
      <c r="BZ91" s="215"/>
      <c r="CA91" s="215"/>
      <c r="CB91" s="215"/>
      <c r="CC91" s="215"/>
    </row>
    <row r="92" spans="46:81" ht="18" customHeight="1">
      <c r="AU92" s="29"/>
      <c r="AV92" s="29"/>
      <c r="AW92" s="9"/>
      <c r="AX92" s="9"/>
      <c r="AY92" s="9"/>
      <c r="AZ92" s="9"/>
      <c r="BA92" s="9"/>
      <c r="BB92" s="216"/>
      <c r="BC92" s="216"/>
      <c r="BD92" s="215"/>
      <c r="BE92" s="215"/>
      <c r="BF92" s="215"/>
      <c r="BG92" s="215"/>
      <c r="BH92" s="215"/>
      <c r="BI92" s="219"/>
      <c r="BJ92" s="219"/>
      <c r="BK92" s="219"/>
      <c r="BL92" s="215"/>
      <c r="BM92" s="215"/>
      <c r="BN92" s="215"/>
      <c r="BO92" s="215"/>
      <c r="BP92" s="215"/>
      <c r="BQ92" s="215"/>
      <c r="BR92" s="215"/>
      <c r="BS92" s="215"/>
      <c r="BT92" s="215"/>
      <c r="BU92" s="215"/>
      <c r="BV92" s="215"/>
      <c r="BW92" s="215"/>
      <c r="BX92" s="215"/>
      <c r="BY92" s="215"/>
      <c r="BZ92" s="215"/>
      <c r="CA92" s="215"/>
      <c r="CB92" s="215"/>
      <c r="CC92" s="215"/>
    </row>
    <row r="93" spans="46:81" ht="18" customHeight="1">
      <c r="AU93" s="29"/>
      <c r="AV93" s="29"/>
      <c r="AW93" s="9"/>
      <c r="AX93" s="9"/>
      <c r="AY93" s="9"/>
      <c r="AZ93" s="9"/>
      <c r="BA93" s="9"/>
      <c r="BB93" s="216"/>
      <c r="BC93" s="216"/>
      <c r="BD93" s="215"/>
      <c r="BE93" s="215"/>
      <c r="BF93" s="215"/>
      <c r="BG93" s="215"/>
      <c r="BH93" s="215"/>
      <c r="BI93" s="215"/>
      <c r="BJ93" s="215"/>
      <c r="BK93" s="215"/>
      <c r="BL93" s="215"/>
      <c r="BM93" s="215"/>
      <c r="BN93" s="215"/>
      <c r="BO93" s="215"/>
      <c r="BP93" s="215"/>
      <c r="BQ93" s="215"/>
      <c r="BR93" s="215"/>
      <c r="BS93" s="215"/>
      <c r="BT93" s="215"/>
      <c r="BU93" s="215"/>
      <c r="BV93" s="215"/>
      <c r="BW93" s="215"/>
      <c r="BX93" s="215"/>
      <c r="BY93" s="215"/>
      <c r="BZ93" s="215"/>
      <c r="CA93" s="215"/>
      <c r="CB93" s="215"/>
      <c r="CC93" s="215"/>
    </row>
    <row r="94" spans="46:81" ht="18" customHeight="1">
      <c r="AU94" s="29"/>
      <c r="AV94" s="29"/>
      <c r="AW94" s="9"/>
      <c r="AX94" s="9"/>
      <c r="AY94" s="9"/>
      <c r="AZ94" s="9"/>
      <c r="BA94" s="9"/>
      <c r="BB94" s="216"/>
      <c r="BC94" s="216"/>
      <c r="BD94" s="215"/>
      <c r="BE94" s="215"/>
      <c r="BF94" s="215"/>
      <c r="BG94" s="215"/>
      <c r="BH94" s="215"/>
      <c r="BI94" s="215"/>
      <c r="BJ94" s="215"/>
      <c r="BK94" s="215"/>
      <c r="BL94" s="215"/>
      <c r="BM94" s="215"/>
      <c r="BN94" s="215"/>
      <c r="BO94" s="215"/>
      <c r="BP94" s="215"/>
      <c r="BQ94" s="215"/>
      <c r="BR94" s="215"/>
      <c r="BS94" s="215"/>
      <c r="BT94" s="218"/>
      <c r="BU94" s="218"/>
      <c r="BV94" s="218"/>
      <c r="BW94" s="218"/>
      <c r="BX94" s="218"/>
      <c r="BY94" s="218"/>
      <c r="BZ94" s="218"/>
      <c r="CA94" s="218"/>
      <c r="CB94" s="218"/>
      <c r="CC94" s="218"/>
    </row>
    <row r="95" spans="46:81" ht="18" customHeight="1">
      <c r="AU95" s="29"/>
      <c r="AV95" s="29"/>
      <c r="AW95" s="9"/>
      <c r="AX95" s="9"/>
      <c r="AY95" s="9"/>
      <c r="AZ95" s="9"/>
      <c r="BA95" s="9"/>
      <c r="BB95" s="216"/>
      <c r="BC95" s="216"/>
      <c r="BD95" s="217"/>
      <c r="BE95" s="215"/>
      <c r="BF95" s="215"/>
      <c r="BG95" s="215"/>
      <c r="BH95" s="215"/>
      <c r="BI95" s="215"/>
      <c r="BJ95" s="215"/>
      <c r="BK95" s="215"/>
      <c r="BL95" s="215"/>
      <c r="BM95" s="215"/>
      <c r="BN95" s="215"/>
      <c r="BO95" s="215"/>
      <c r="BP95" s="215"/>
      <c r="BQ95" s="215"/>
      <c r="BR95" s="215"/>
      <c r="BS95" s="215"/>
      <c r="BT95" s="223"/>
      <c r="BU95" s="224"/>
      <c r="BV95" s="224"/>
      <c r="BW95" s="224"/>
      <c r="BX95" s="224"/>
      <c r="BY95" s="224"/>
      <c r="BZ95" s="224"/>
      <c r="CA95" s="224"/>
      <c r="CB95" s="224"/>
      <c r="CC95" s="224"/>
    </row>
    <row r="96" spans="46:81" ht="18" customHeight="1">
      <c r="AU96" s="29"/>
      <c r="AV96" s="29"/>
      <c r="AW96" s="9"/>
      <c r="AX96" s="9"/>
      <c r="AY96" s="9"/>
      <c r="AZ96" s="9"/>
      <c r="BA96" s="9"/>
      <c r="BB96" s="216"/>
      <c r="BC96" s="216"/>
      <c r="BD96" s="217"/>
      <c r="BE96" s="215"/>
      <c r="BF96" s="215"/>
      <c r="BG96" s="215"/>
      <c r="BH96" s="215"/>
      <c r="BI96" s="215"/>
      <c r="BJ96" s="215"/>
      <c r="BK96" s="215"/>
      <c r="BL96" s="215"/>
      <c r="BM96" s="215"/>
      <c r="BN96" s="215"/>
      <c r="BO96" s="215"/>
      <c r="BP96" s="215"/>
      <c r="BQ96" s="215"/>
      <c r="BR96" s="215"/>
      <c r="BS96" s="215"/>
      <c r="BT96" s="215"/>
      <c r="BU96" s="215"/>
      <c r="BV96" s="215"/>
      <c r="BW96" s="215"/>
      <c r="BX96" s="215"/>
      <c r="BY96" s="215"/>
      <c r="BZ96" s="215"/>
      <c r="CA96" s="215"/>
      <c r="CB96" s="215"/>
      <c r="CC96" s="215"/>
    </row>
    <row r="97" spans="47:81" ht="18" customHeight="1">
      <c r="AU97" s="29"/>
      <c r="AV97" s="29"/>
      <c r="AW97" s="9"/>
      <c r="AX97" s="9"/>
      <c r="AY97" s="9"/>
      <c r="AZ97" s="9"/>
      <c r="BA97" s="9"/>
      <c r="BB97" s="216"/>
      <c r="BC97" s="216"/>
      <c r="BD97" s="222"/>
      <c r="BE97" s="222"/>
      <c r="BF97" s="222"/>
      <c r="BG97" s="222"/>
      <c r="BH97" s="222"/>
      <c r="BI97" s="222"/>
      <c r="BJ97" s="222"/>
      <c r="BK97" s="222"/>
      <c r="BL97" s="222"/>
      <c r="BM97" s="222"/>
      <c r="BN97" s="222"/>
      <c r="BO97" s="222"/>
      <c r="BP97" s="222"/>
      <c r="BQ97" s="222"/>
      <c r="BR97" s="222"/>
      <c r="BS97" s="222"/>
      <c r="BT97" s="222"/>
      <c r="BU97" s="222"/>
      <c r="BV97" s="222"/>
      <c r="BW97" s="222"/>
      <c r="BX97" s="222"/>
      <c r="BY97" s="222"/>
      <c r="BZ97" s="222"/>
      <c r="CA97" s="222"/>
      <c r="CB97" s="222"/>
      <c r="CC97" s="222"/>
    </row>
    <row r="98" spans="47:81" ht="18" customHeight="1">
      <c r="AU98" s="29"/>
      <c r="AV98" s="29"/>
      <c r="AW98" s="9"/>
      <c r="AX98" s="9"/>
      <c r="AY98" s="9"/>
      <c r="AZ98" s="9"/>
      <c r="BA98" s="9"/>
      <c r="BB98" s="216"/>
      <c r="BC98" s="216"/>
      <c r="BD98" s="215"/>
      <c r="BE98" s="215"/>
      <c r="BF98" s="215"/>
      <c r="BG98" s="215"/>
      <c r="BH98" s="215"/>
      <c r="BI98" s="215"/>
      <c r="BJ98" s="215"/>
      <c r="BK98" s="215"/>
      <c r="BL98" s="215"/>
      <c r="BM98" s="215"/>
      <c r="BN98" s="215"/>
      <c r="BO98" s="215"/>
      <c r="BP98" s="215"/>
      <c r="BQ98" s="215"/>
      <c r="BR98" s="215"/>
      <c r="BS98" s="215"/>
      <c r="BT98" s="215"/>
      <c r="BU98" s="215"/>
      <c r="BV98" s="215"/>
      <c r="BW98" s="215"/>
      <c r="BX98" s="215"/>
      <c r="BY98" s="215"/>
      <c r="BZ98" s="215"/>
      <c r="CA98" s="215"/>
      <c r="CB98" s="215"/>
      <c r="CC98" s="215"/>
    </row>
    <row r="99" spans="47:81" ht="18" customHeight="1">
      <c r="AU99" s="29"/>
      <c r="AV99" s="29"/>
      <c r="AW99" s="9"/>
      <c r="AX99" s="9"/>
      <c r="AY99" s="9"/>
      <c r="AZ99" s="9"/>
      <c r="BA99" s="9"/>
      <c r="BB99" s="216"/>
      <c r="BC99" s="216"/>
      <c r="BD99" s="215"/>
      <c r="BE99" s="215"/>
      <c r="BF99" s="215"/>
      <c r="BG99" s="215"/>
      <c r="BH99" s="215"/>
      <c r="BI99" s="215"/>
      <c r="BJ99" s="215"/>
      <c r="BK99" s="215"/>
      <c r="BL99" s="215"/>
      <c r="BM99" s="215"/>
      <c r="BN99" s="215"/>
      <c r="BO99" s="215"/>
      <c r="BP99" s="215"/>
      <c r="BQ99" s="215"/>
      <c r="BR99" s="215"/>
      <c r="BS99" s="215"/>
      <c r="BT99" s="215"/>
      <c r="BU99" s="215"/>
      <c r="BV99" s="215"/>
      <c r="BW99" s="215"/>
      <c r="BX99" s="215"/>
      <c r="BY99" s="215"/>
      <c r="BZ99" s="215"/>
      <c r="CA99" s="215"/>
      <c r="CB99" s="215"/>
      <c r="CC99" s="215"/>
    </row>
    <row r="100" spans="47:81" ht="18" customHeight="1">
      <c r="AU100" s="29"/>
      <c r="AV100" s="29"/>
      <c r="AW100" s="9"/>
      <c r="AX100" s="9"/>
      <c r="AY100" s="9"/>
      <c r="AZ100" s="9"/>
      <c r="BA100" s="9"/>
      <c r="BB100" s="216"/>
      <c r="BC100" s="216"/>
      <c r="BD100" s="215"/>
      <c r="BE100" s="215"/>
      <c r="BF100" s="215"/>
      <c r="BG100" s="215"/>
      <c r="BH100" s="215"/>
      <c r="BI100" s="219"/>
      <c r="BJ100" s="219"/>
      <c r="BK100" s="219"/>
      <c r="BL100" s="215"/>
      <c r="BM100" s="215"/>
      <c r="BN100" s="215"/>
      <c r="BO100" s="215"/>
      <c r="BP100" s="215"/>
      <c r="BQ100" s="215"/>
      <c r="BR100" s="215"/>
      <c r="BS100" s="215"/>
      <c r="BT100" s="215"/>
      <c r="BU100" s="215"/>
      <c r="BV100" s="215"/>
      <c r="BW100" s="215"/>
      <c r="BX100" s="215"/>
      <c r="BY100" s="215"/>
      <c r="BZ100" s="215"/>
      <c r="CA100" s="215"/>
      <c r="CB100" s="215"/>
      <c r="CC100" s="215"/>
    </row>
    <row r="101" spans="47:81" ht="18" customHeight="1">
      <c r="AU101" s="29"/>
      <c r="AV101" s="29"/>
      <c r="AW101" s="9"/>
      <c r="AX101" s="9"/>
      <c r="AY101" s="9"/>
      <c r="AZ101" s="9"/>
      <c r="BA101" s="9"/>
      <c r="BB101" s="216"/>
      <c r="BC101" s="216"/>
      <c r="BD101" s="215"/>
      <c r="BE101" s="215"/>
      <c r="BF101" s="215"/>
      <c r="BG101" s="215"/>
      <c r="BH101" s="215"/>
      <c r="BI101" s="215"/>
      <c r="BJ101" s="215"/>
      <c r="BK101" s="215"/>
      <c r="BL101" s="215"/>
      <c r="BM101" s="215"/>
      <c r="BN101" s="215"/>
      <c r="BO101" s="215"/>
      <c r="BP101" s="215"/>
      <c r="BQ101" s="215"/>
      <c r="BR101" s="215"/>
      <c r="BS101" s="215"/>
      <c r="BT101" s="215"/>
      <c r="BU101" s="215"/>
      <c r="BV101" s="215"/>
      <c r="BW101" s="215"/>
      <c r="BX101" s="215"/>
      <c r="BY101" s="215"/>
      <c r="BZ101" s="215"/>
      <c r="CA101" s="215"/>
      <c r="CB101" s="215"/>
      <c r="CC101" s="215"/>
    </row>
    <row r="102" spans="47:81" ht="18" customHeight="1">
      <c r="AU102" s="29"/>
      <c r="AV102" s="29"/>
      <c r="AW102" s="9"/>
      <c r="AX102" s="9"/>
      <c r="AY102" s="9"/>
      <c r="AZ102" s="9"/>
      <c r="BA102" s="9"/>
      <c r="BB102" s="216"/>
      <c r="BC102" s="216"/>
      <c r="BD102" s="215"/>
      <c r="BE102" s="215"/>
      <c r="BF102" s="215"/>
      <c r="BG102" s="215"/>
      <c r="BH102" s="215"/>
      <c r="BI102" s="215"/>
      <c r="BJ102" s="215"/>
      <c r="BK102" s="215"/>
      <c r="BL102" s="215"/>
      <c r="BM102" s="215"/>
      <c r="BN102" s="215"/>
      <c r="BO102" s="215"/>
      <c r="BP102" s="215"/>
      <c r="BQ102" s="215"/>
      <c r="BR102" s="215"/>
      <c r="BS102" s="215"/>
      <c r="BT102" s="218"/>
      <c r="BU102" s="218"/>
      <c r="BV102" s="218"/>
      <c r="BW102" s="218"/>
      <c r="BX102" s="218"/>
      <c r="BY102" s="218"/>
      <c r="BZ102" s="218"/>
      <c r="CA102" s="218"/>
      <c r="CB102" s="218"/>
      <c r="CC102" s="218"/>
    </row>
    <row r="103" spans="47:81" ht="18" customHeight="1">
      <c r="AU103" s="29"/>
      <c r="AV103" s="29"/>
      <c r="AW103" s="9"/>
      <c r="AX103" s="9"/>
      <c r="AY103" s="9"/>
      <c r="AZ103" s="9"/>
      <c r="BA103" s="9"/>
      <c r="BB103" s="216"/>
      <c r="BC103" s="216"/>
      <c r="BD103" s="217"/>
      <c r="BE103" s="215"/>
      <c r="BF103" s="215"/>
      <c r="BG103" s="215"/>
      <c r="BH103" s="215"/>
      <c r="BI103" s="215"/>
      <c r="BJ103" s="215"/>
      <c r="BK103" s="215"/>
      <c r="BL103" s="215"/>
      <c r="BM103" s="215"/>
      <c r="BN103" s="215"/>
      <c r="BO103" s="215"/>
      <c r="BP103" s="215"/>
      <c r="BQ103" s="215"/>
      <c r="BR103" s="215"/>
      <c r="BS103" s="215"/>
      <c r="BT103" s="223"/>
      <c r="BU103" s="224"/>
      <c r="BV103" s="224"/>
      <c r="BW103" s="224"/>
      <c r="BX103" s="224"/>
      <c r="BY103" s="224"/>
      <c r="BZ103" s="224"/>
      <c r="CA103" s="224"/>
      <c r="CB103" s="224"/>
      <c r="CC103" s="224"/>
    </row>
    <row r="104" spans="47:81" ht="18" customHeight="1">
      <c r="AU104" s="29"/>
      <c r="AV104" s="29"/>
      <c r="AW104" s="9"/>
      <c r="AX104" s="9"/>
      <c r="AY104" s="9"/>
      <c r="AZ104" s="9"/>
      <c r="BA104" s="9"/>
      <c r="BB104" s="216"/>
      <c r="BC104" s="216"/>
      <c r="BD104" s="217"/>
      <c r="BE104" s="215"/>
      <c r="BF104" s="215"/>
      <c r="BG104" s="215"/>
      <c r="BH104" s="215"/>
      <c r="BI104" s="215"/>
      <c r="BJ104" s="215"/>
      <c r="BK104" s="215"/>
      <c r="BL104" s="215"/>
      <c r="BM104" s="215"/>
      <c r="BN104" s="215"/>
      <c r="BO104" s="215"/>
      <c r="BP104" s="215"/>
      <c r="BQ104" s="215"/>
      <c r="BR104" s="215"/>
      <c r="BS104" s="215"/>
      <c r="BT104" s="215"/>
      <c r="BU104" s="215"/>
      <c r="BV104" s="215"/>
      <c r="BW104" s="215"/>
      <c r="BX104" s="215"/>
      <c r="BY104" s="215"/>
      <c r="BZ104" s="215"/>
      <c r="CA104" s="215"/>
      <c r="CB104" s="215"/>
      <c r="CC104" s="215"/>
    </row>
    <row r="105" spans="47:81" ht="18" customHeight="1">
      <c r="AU105" s="29"/>
      <c r="AV105" s="29"/>
      <c r="AW105" s="9"/>
      <c r="AX105" s="9"/>
      <c r="AY105" s="9"/>
      <c r="AZ105" s="9"/>
      <c r="BA105" s="9"/>
      <c r="BB105" s="216"/>
      <c r="BC105" s="216"/>
      <c r="BD105" s="222"/>
      <c r="BE105" s="222"/>
      <c r="BF105" s="222"/>
      <c r="BG105" s="222"/>
      <c r="BH105" s="222"/>
      <c r="BI105" s="222"/>
      <c r="BJ105" s="222"/>
      <c r="BK105" s="222"/>
      <c r="BL105" s="222"/>
      <c r="BM105" s="222"/>
      <c r="BN105" s="222"/>
      <c r="BO105" s="222"/>
      <c r="BP105" s="222"/>
      <c r="BQ105" s="222"/>
      <c r="BR105" s="222"/>
      <c r="BS105" s="222"/>
      <c r="BT105" s="222"/>
      <c r="BU105" s="222"/>
      <c r="BV105" s="222"/>
      <c r="BW105" s="222"/>
      <c r="BX105" s="222"/>
      <c r="BY105" s="222"/>
      <c r="BZ105" s="222"/>
      <c r="CA105" s="222"/>
      <c r="CB105" s="222"/>
      <c r="CC105" s="222"/>
    </row>
    <row r="106" spans="47:81" ht="18" customHeight="1">
      <c r="AU106" s="29"/>
      <c r="AV106" s="29"/>
      <c r="AW106" s="9"/>
      <c r="AX106" s="9"/>
      <c r="AY106" s="9"/>
      <c r="AZ106" s="9"/>
      <c r="BA106" s="9"/>
      <c r="BB106" s="216"/>
      <c r="BC106" s="216"/>
      <c r="BD106" s="215"/>
      <c r="BE106" s="215"/>
      <c r="BF106" s="215"/>
      <c r="BG106" s="215"/>
      <c r="BH106" s="215"/>
      <c r="BI106" s="215"/>
      <c r="BJ106" s="215"/>
      <c r="BK106" s="215"/>
      <c r="BL106" s="215"/>
      <c r="BM106" s="215"/>
      <c r="BN106" s="215"/>
      <c r="BO106" s="215"/>
      <c r="BP106" s="215"/>
      <c r="BQ106" s="215"/>
      <c r="BR106" s="215"/>
      <c r="BS106" s="215"/>
      <c r="BT106" s="215"/>
      <c r="BU106" s="215"/>
      <c r="BV106" s="215"/>
      <c r="BW106" s="215"/>
      <c r="BX106" s="215"/>
      <c r="BY106" s="215"/>
      <c r="BZ106" s="215"/>
      <c r="CA106" s="215"/>
      <c r="CB106" s="215"/>
      <c r="CC106" s="215"/>
    </row>
    <row r="107" spans="47:81" ht="18" customHeight="1">
      <c r="AU107" s="29"/>
      <c r="AV107" s="29"/>
      <c r="AW107" s="9"/>
      <c r="AX107" s="9"/>
      <c r="AY107" s="9"/>
      <c r="AZ107" s="9"/>
      <c r="BA107" s="9"/>
      <c r="BB107" s="216"/>
      <c r="BC107" s="216"/>
      <c r="BD107" s="215"/>
      <c r="BE107" s="215"/>
      <c r="BF107" s="215"/>
      <c r="BG107" s="215"/>
      <c r="BH107" s="215"/>
      <c r="BI107" s="215"/>
      <c r="BJ107" s="215"/>
      <c r="BK107" s="215"/>
      <c r="BL107" s="215"/>
      <c r="BM107" s="215"/>
      <c r="BN107" s="215"/>
      <c r="BO107" s="215"/>
      <c r="BP107" s="215"/>
      <c r="BQ107" s="215"/>
      <c r="BR107" s="215"/>
      <c r="BS107" s="215"/>
      <c r="BT107" s="215"/>
      <c r="BU107" s="215"/>
      <c r="BV107" s="215"/>
      <c r="BW107" s="215"/>
      <c r="BX107" s="215"/>
      <c r="BY107" s="215"/>
      <c r="BZ107" s="215"/>
      <c r="CA107" s="215"/>
      <c r="CB107" s="215"/>
      <c r="CC107" s="215"/>
    </row>
    <row r="108" spans="47:81" ht="18" customHeight="1">
      <c r="AU108" s="29"/>
      <c r="AV108" s="29"/>
      <c r="AW108" s="9"/>
      <c r="AX108" s="9"/>
      <c r="AY108" s="9"/>
      <c r="AZ108" s="9"/>
      <c r="BA108" s="9"/>
      <c r="BB108" s="216"/>
      <c r="BC108" s="216"/>
      <c r="BD108" s="215"/>
      <c r="BE108" s="215"/>
      <c r="BF108" s="215"/>
      <c r="BG108" s="215"/>
      <c r="BH108" s="215"/>
      <c r="BI108" s="219"/>
      <c r="BJ108" s="219"/>
      <c r="BK108" s="219"/>
      <c r="BL108" s="215"/>
      <c r="BM108" s="215"/>
      <c r="BN108" s="215"/>
      <c r="BO108" s="215"/>
      <c r="BP108" s="215"/>
      <c r="BQ108" s="215"/>
      <c r="BR108" s="215"/>
      <c r="BS108" s="215"/>
      <c r="BT108" s="215"/>
      <c r="BU108" s="215"/>
      <c r="BV108" s="215"/>
      <c r="BW108" s="215"/>
      <c r="BX108" s="215"/>
      <c r="BY108" s="215"/>
      <c r="BZ108" s="215"/>
      <c r="CA108" s="215"/>
      <c r="CB108" s="215"/>
      <c r="CC108" s="215"/>
    </row>
    <row r="109" spans="47:81" ht="18" customHeight="1">
      <c r="AU109" s="29"/>
      <c r="AV109" s="29"/>
      <c r="AW109" s="9"/>
      <c r="AX109" s="9"/>
      <c r="AY109" s="9"/>
      <c r="AZ109" s="9"/>
      <c r="BA109" s="9"/>
      <c r="BB109" s="216"/>
      <c r="BC109" s="216"/>
      <c r="BD109" s="215"/>
      <c r="BE109" s="215"/>
      <c r="BF109" s="215"/>
      <c r="BG109" s="215"/>
      <c r="BH109" s="215"/>
      <c r="BI109" s="215"/>
      <c r="BJ109" s="215"/>
      <c r="BK109" s="215"/>
      <c r="BL109" s="215"/>
      <c r="BM109" s="215"/>
      <c r="BN109" s="215"/>
      <c r="BO109" s="215"/>
      <c r="BP109" s="215"/>
      <c r="BQ109" s="215"/>
      <c r="BR109" s="215"/>
      <c r="BS109" s="215"/>
      <c r="BT109" s="215"/>
      <c r="BU109" s="215"/>
      <c r="BV109" s="215"/>
      <c r="BW109" s="215"/>
      <c r="BX109" s="215"/>
      <c r="BY109" s="215"/>
      <c r="BZ109" s="215"/>
      <c r="CA109" s="215"/>
      <c r="CB109" s="215"/>
      <c r="CC109" s="215"/>
    </row>
    <row r="110" spans="47:81" ht="18" customHeight="1">
      <c r="AU110" s="29"/>
      <c r="AV110" s="29"/>
      <c r="AW110" s="9"/>
      <c r="AX110" s="9"/>
      <c r="AY110" s="9"/>
      <c r="AZ110" s="9"/>
      <c r="BA110" s="9"/>
      <c r="BB110" s="216"/>
      <c r="BC110" s="216"/>
      <c r="BD110" s="215"/>
      <c r="BE110" s="215"/>
      <c r="BF110" s="215"/>
      <c r="BG110" s="215"/>
      <c r="BH110" s="215"/>
      <c r="BI110" s="215"/>
      <c r="BJ110" s="215"/>
      <c r="BK110" s="215"/>
      <c r="BL110" s="215"/>
      <c r="BM110" s="215"/>
      <c r="BN110" s="215"/>
      <c r="BO110" s="215"/>
      <c r="BP110" s="215"/>
      <c r="BQ110" s="215"/>
      <c r="BR110" s="215"/>
      <c r="BS110" s="215"/>
      <c r="BT110" s="218"/>
      <c r="BU110" s="218"/>
      <c r="BV110" s="218"/>
      <c r="BW110" s="218"/>
      <c r="BX110" s="218"/>
      <c r="BY110" s="218"/>
      <c r="BZ110" s="218"/>
      <c r="CA110" s="218"/>
      <c r="CB110" s="218"/>
      <c r="CC110" s="218"/>
    </row>
    <row r="111" spans="47:81" ht="18" customHeight="1">
      <c r="AU111" s="29"/>
      <c r="AV111" s="29"/>
      <c r="AW111" s="9"/>
      <c r="AX111" s="9"/>
      <c r="AY111" s="9"/>
      <c r="AZ111" s="9"/>
      <c r="BA111" s="9"/>
      <c r="BB111" s="216"/>
      <c r="BC111" s="216"/>
      <c r="BD111" s="220"/>
      <c r="BE111" s="220"/>
      <c r="BF111" s="220"/>
      <c r="BG111" s="220"/>
      <c r="BH111" s="220"/>
      <c r="BI111" s="220"/>
      <c r="BJ111" s="220"/>
      <c r="BK111" s="220"/>
      <c r="BL111" s="220"/>
      <c r="BM111" s="220"/>
      <c r="BN111" s="220"/>
      <c r="BO111" s="220"/>
      <c r="BP111" s="220"/>
      <c r="BQ111" s="220"/>
      <c r="BR111" s="220"/>
      <c r="BS111" s="220"/>
      <c r="BT111" s="220"/>
      <c r="BU111" s="220"/>
      <c r="BV111" s="220"/>
      <c r="BW111" s="220"/>
      <c r="BX111" s="220"/>
      <c r="BY111" s="220"/>
      <c r="BZ111" s="220"/>
      <c r="CA111" s="220"/>
      <c r="CB111" s="220"/>
      <c r="CC111" s="220"/>
    </row>
    <row r="112" spans="47:81" ht="18" customHeight="1">
      <c r="AU112" s="29"/>
      <c r="AV112" s="29"/>
      <c r="AW112" s="9"/>
      <c r="AX112" s="9"/>
      <c r="AY112" s="9"/>
      <c r="AZ112" s="9"/>
      <c r="BA112" s="9"/>
      <c r="BB112" s="216"/>
      <c r="BC112" s="216"/>
      <c r="BD112" s="215"/>
      <c r="BE112" s="215"/>
      <c r="BF112" s="215"/>
      <c r="BG112" s="215"/>
      <c r="BH112" s="215"/>
      <c r="BI112" s="219"/>
      <c r="BJ112" s="219"/>
      <c r="BK112" s="219"/>
      <c r="BL112" s="215"/>
      <c r="BM112" s="215"/>
      <c r="BN112" s="221"/>
      <c r="BO112" s="221"/>
      <c r="BP112" s="215"/>
      <c r="BQ112" s="215"/>
      <c r="BR112" s="215"/>
      <c r="BS112" s="215"/>
      <c r="BT112" s="215"/>
      <c r="BU112" s="215"/>
      <c r="BV112" s="215"/>
      <c r="BW112" s="215"/>
      <c r="BX112" s="215"/>
      <c r="BY112" s="221"/>
      <c r="BZ112" s="221"/>
      <c r="CA112" s="221"/>
      <c r="CB112" s="221"/>
      <c r="CC112" s="221"/>
    </row>
    <row r="113" spans="47:81" ht="18" customHeight="1">
      <c r="AU113" s="29"/>
      <c r="AV113" s="29"/>
      <c r="AW113" s="9"/>
      <c r="AX113" s="9"/>
      <c r="AY113" s="9"/>
      <c r="AZ113" s="9"/>
      <c r="BA113" s="9"/>
      <c r="BB113" s="216"/>
      <c r="BC113" s="216"/>
      <c r="BD113" s="215"/>
      <c r="BE113" s="215"/>
      <c r="BF113" s="215"/>
      <c r="BG113" s="215"/>
      <c r="BH113" s="215"/>
      <c r="BI113" s="215"/>
      <c r="BJ113" s="215"/>
      <c r="BK113" s="215"/>
      <c r="BL113" s="215"/>
      <c r="BM113" s="215"/>
      <c r="BN113" s="215"/>
      <c r="BO113" s="215"/>
      <c r="BP113" s="215"/>
      <c r="BQ113" s="215"/>
      <c r="BR113" s="215"/>
      <c r="BS113" s="215"/>
      <c r="BT113" s="218"/>
      <c r="BU113" s="218"/>
      <c r="BV113" s="218"/>
      <c r="BW113" s="218"/>
      <c r="BX113" s="218"/>
      <c r="BY113" s="218"/>
      <c r="BZ113" s="218"/>
      <c r="CA113" s="218"/>
      <c r="CB113" s="218"/>
      <c r="CC113" s="218"/>
    </row>
    <row r="114" spans="47:81" ht="18" customHeight="1">
      <c r="AU114" s="29"/>
      <c r="AV114" s="29"/>
      <c r="AW114" s="9"/>
      <c r="AX114" s="9"/>
      <c r="AY114" s="9"/>
      <c r="AZ114" s="9"/>
      <c r="BA114" s="9"/>
      <c r="BB114" s="216"/>
      <c r="BC114" s="216"/>
      <c r="BD114" s="215"/>
      <c r="BE114" s="215"/>
      <c r="BF114" s="215"/>
      <c r="BG114" s="215"/>
      <c r="BH114" s="215"/>
      <c r="BI114" s="215"/>
      <c r="BJ114" s="215"/>
      <c r="BK114" s="215"/>
      <c r="BL114" s="215"/>
      <c r="BM114" s="215"/>
      <c r="BN114" s="215"/>
      <c r="BO114" s="215"/>
      <c r="BP114" s="215"/>
      <c r="BQ114" s="215"/>
      <c r="BR114" s="215"/>
      <c r="BS114" s="215"/>
      <c r="BT114" s="218"/>
      <c r="BU114" s="218"/>
      <c r="BV114" s="218"/>
      <c r="BW114" s="218"/>
      <c r="BX114" s="218"/>
      <c r="BY114" s="218"/>
      <c r="BZ114" s="218"/>
      <c r="CA114" s="218"/>
      <c r="CB114" s="218"/>
      <c r="CC114" s="218"/>
    </row>
    <row r="115" spans="47:81" ht="18" customHeight="1">
      <c r="AU115" s="29"/>
      <c r="AV115" s="29"/>
      <c r="AW115" s="9"/>
      <c r="AX115" s="9"/>
      <c r="AY115" s="9"/>
      <c r="AZ115" s="9"/>
      <c r="BA115" s="9"/>
      <c r="BB115" s="216"/>
      <c r="BC115" s="216"/>
      <c r="BD115" s="215"/>
      <c r="BE115" s="215"/>
      <c r="BF115" s="215"/>
      <c r="BG115" s="215"/>
      <c r="BH115" s="215"/>
      <c r="BI115" s="215"/>
      <c r="BJ115" s="215"/>
      <c r="BK115" s="215"/>
      <c r="BL115" s="215"/>
      <c r="BM115" s="215"/>
      <c r="BN115" s="215"/>
      <c r="BO115" s="215"/>
      <c r="BP115" s="215"/>
      <c r="BQ115" s="215"/>
      <c r="BR115" s="215"/>
      <c r="BS115" s="215"/>
      <c r="BT115" s="218"/>
      <c r="BU115" s="218"/>
      <c r="BV115" s="218"/>
      <c r="BW115" s="218"/>
      <c r="BX115" s="218"/>
      <c r="BY115" s="218"/>
      <c r="BZ115" s="218"/>
      <c r="CA115" s="218"/>
      <c r="CB115" s="218"/>
      <c r="CC115" s="218"/>
    </row>
    <row r="116" spans="47:81" ht="18" customHeight="1">
      <c r="AU116" s="29"/>
      <c r="AV116" s="29"/>
      <c r="AW116" s="9"/>
      <c r="AX116" s="9"/>
      <c r="AY116" s="9"/>
      <c r="AZ116" s="9"/>
      <c r="BA116" s="9"/>
      <c r="BB116" s="216"/>
      <c r="BC116" s="216"/>
      <c r="BD116" s="215"/>
      <c r="BE116" s="215"/>
      <c r="BF116" s="215"/>
      <c r="BG116" s="215"/>
      <c r="BH116" s="215"/>
      <c r="BI116" s="215"/>
      <c r="BJ116" s="215"/>
      <c r="BK116" s="215"/>
      <c r="BL116" s="215"/>
      <c r="BM116" s="215"/>
      <c r="BN116" s="215"/>
      <c r="BO116" s="215"/>
      <c r="BP116" s="215"/>
      <c r="BQ116" s="215"/>
      <c r="BR116" s="215"/>
      <c r="BS116" s="215"/>
      <c r="BT116" s="218"/>
      <c r="BU116" s="218"/>
      <c r="BV116" s="218"/>
      <c r="BW116" s="218"/>
      <c r="BX116" s="218"/>
      <c r="BY116" s="218"/>
      <c r="BZ116" s="218"/>
      <c r="CA116" s="218"/>
      <c r="CB116" s="218"/>
      <c r="CC116" s="218"/>
    </row>
    <row r="117" spans="47:81" ht="18" customHeight="1">
      <c r="AU117" s="29"/>
      <c r="AV117" s="29"/>
      <c r="AW117" s="9"/>
      <c r="AX117" s="9"/>
      <c r="AY117" s="9"/>
      <c r="AZ117" s="9"/>
      <c r="BA117" s="9"/>
      <c r="BB117" s="216"/>
      <c r="BC117" s="216"/>
      <c r="BD117" s="219"/>
      <c r="BE117" s="219"/>
      <c r="BF117" s="219"/>
      <c r="BG117" s="219"/>
      <c r="BH117" s="219"/>
      <c r="BI117" s="219"/>
      <c r="BJ117" s="219"/>
      <c r="BK117" s="219"/>
      <c r="BL117" s="219"/>
      <c r="BM117" s="219"/>
      <c r="BN117" s="219"/>
      <c r="BO117" s="219"/>
      <c r="BP117" s="219"/>
      <c r="BQ117" s="219"/>
      <c r="BR117" s="219"/>
      <c r="BS117" s="219"/>
      <c r="BT117" s="219"/>
      <c r="BU117" s="219"/>
      <c r="BV117" s="219"/>
      <c r="BW117" s="219"/>
      <c r="BX117" s="219"/>
      <c r="BY117" s="219"/>
      <c r="BZ117" s="219"/>
      <c r="CA117" s="219"/>
      <c r="CB117" s="219"/>
      <c r="CC117" s="219"/>
    </row>
    <row r="118" spans="47:81" ht="18" customHeight="1">
      <c r="AU118" s="29"/>
      <c r="AV118" s="29"/>
      <c r="AW118" s="9"/>
      <c r="AX118" s="9"/>
      <c r="AY118" s="9"/>
      <c r="AZ118" s="9"/>
      <c r="BA118" s="9"/>
      <c r="BB118" s="216"/>
      <c r="BC118" s="216"/>
      <c r="BD118" s="220"/>
      <c r="BE118" s="220"/>
      <c r="BF118" s="220"/>
      <c r="BG118" s="220"/>
      <c r="BH118" s="220"/>
      <c r="BI118" s="220"/>
      <c r="BJ118" s="220"/>
      <c r="BK118" s="220"/>
      <c r="BL118" s="220"/>
      <c r="BM118" s="220"/>
      <c r="BN118" s="220"/>
      <c r="BO118" s="220"/>
      <c r="BP118" s="220"/>
      <c r="BQ118" s="220"/>
      <c r="BR118" s="220"/>
      <c r="BS118" s="220"/>
      <c r="BT118" s="220"/>
      <c r="BU118" s="220"/>
      <c r="BV118" s="220"/>
      <c r="BW118" s="220"/>
      <c r="BX118" s="220"/>
      <c r="BY118" s="220"/>
      <c r="BZ118" s="220"/>
      <c r="CA118" s="220"/>
      <c r="CB118" s="220"/>
      <c r="CC118" s="220"/>
    </row>
    <row r="119" spans="47:81" ht="18" customHeight="1">
      <c r="AU119" s="29"/>
      <c r="AV119" s="29"/>
      <c r="AW119" s="9"/>
      <c r="AX119" s="9"/>
      <c r="AY119" s="9"/>
      <c r="AZ119" s="9"/>
      <c r="BA119" s="9"/>
      <c r="BB119" s="216"/>
      <c r="BC119" s="216"/>
      <c r="BD119" s="217"/>
      <c r="BE119" s="215"/>
      <c r="BF119" s="215"/>
      <c r="BG119" s="215"/>
      <c r="BH119" s="215"/>
      <c r="BI119" s="219"/>
      <c r="BJ119" s="219"/>
      <c r="BK119" s="219"/>
      <c r="BL119" s="215"/>
      <c r="BM119" s="215"/>
      <c r="BN119" s="215"/>
      <c r="BO119" s="215"/>
      <c r="BP119" s="215"/>
      <c r="BQ119" s="215"/>
      <c r="BR119" s="215"/>
      <c r="BS119" s="215"/>
      <c r="BT119" s="215"/>
      <c r="BU119" s="215"/>
      <c r="BV119" s="215"/>
      <c r="BW119" s="215"/>
      <c r="BX119" s="215"/>
      <c r="BY119" s="215"/>
      <c r="BZ119" s="215"/>
      <c r="CA119" s="215"/>
      <c r="CB119" s="215"/>
      <c r="CC119" s="215"/>
    </row>
    <row r="120" spans="47:81" ht="18" customHeight="1">
      <c r="AU120" s="29"/>
      <c r="AV120" s="29"/>
      <c r="AW120" s="9"/>
      <c r="AX120" s="9"/>
      <c r="AY120" s="9"/>
      <c r="AZ120" s="9"/>
      <c r="BA120" s="9"/>
      <c r="BB120" s="216"/>
      <c r="BC120" s="216"/>
      <c r="BD120" s="217"/>
      <c r="BE120" s="215"/>
      <c r="BF120" s="215"/>
      <c r="BG120" s="215"/>
      <c r="BH120" s="215"/>
      <c r="BI120" s="215"/>
      <c r="BJ120" s="215"/>
      <c r="BK120" s="215"/>
      <c r="BL120" s="215"/>
      <c r="BM120" s="215"/>
      <c r="BN120" s="215"/>
      <c r="BO120" s="215"/>
      <c r="BP120" s="215"/>
      <c r="BQ120" s="215"/>
      <c r="BR120" s="215"/>
      <c r="BS120" s="215"/>
      <c r="BT120" s="215"/>
      <c r="BU120" s="215"/>
      <c r="BV120" s="215"/>
      <c r="BW120" s="215"/>
      <c r="BX120" s="215"/>
      <c r="BY120" s="215"/>
      <c r="BZ120" s="215"/>
      <c r="CA120" s="215"/>
      <c r="CB120" s="215"/>
      <c r="CC120" s="215"/>
    </row>
    <row r="121" spans="47:81" ht="18" customHeight="1">
      <c r="AU121" s="29"/>
      <c r="AV121" s="29"/>
      <c r="AW121" s="9"/>
      <c r="AX121" s="9"/>
      <c r="AY121" s="9"/>
      <c r="AZ121" s="9"/>
      <c r="BA121" s="9"/>
      <c r="BB121" s="216"/>
      <c r="BC121" s="216"/>
      <c r="BD121" s="217"/>
      <c r="BE121" s="215"/>
      <c r="BF121" s="215"/>
      <c r="BG121" s="215"/>
      <c r="BH121" s="215"/>
      <c r="BI121" s="215"/>
      <c r="BJ121" s="215"/>
      <c r="BK121" s="215"/>
      <c r="BL121" s="215"/>
      <c r="BM121" s="215"/>
      <c r="BN121" s="215"/>
      <c r="BO121" s="215"/>
      <c r="BP121" s="215"/>
      <c r="BQ121" s="215"/>
      <c r="BR121" s="215"/>
      <c r="BS121" s="215"/>
      <c r="BT121" s="215"/>
      <c r="BU121" s="215"/>
      <c r="BV121" s="215"/>
      <c r="BW121" s="215"/>
      <c r="BX121" s="215"/>
      <c r="BY121" s="215"/>
      <c r="BZ121" s="215"/>
      <c r="CA121" s="215"/>
      <c r="CB121" s="215"/>
      <c r="CC121" s="215"/>
    </row>
    <row r="122" spans="47:81" ht="18" customHeight="1">
      <c r="AU122" s="29"/>
      <c r="AV122" s="29"/>
      <c r="AW122" s="9"/>
      <c r="AX122" s="9"/>
      <c r="AY122" s="9"/>
      <c r="AZ122" s="9"/>
      <c r="BA122" s="9"/>
      <c r="BB122" s="216"/>
      <c r="BC122" s="216"/>
      <c r="BD122" s="217"/>
      <c r="BE122" s="215"/>
      <c r="BF122" s="215"/>
      <c r="BG122" s="215"/>
      <c r="BH122" s="215"/>
      <c r="BI122" s="215"/>
      <c r="BJ122" s="215"/>
      <c r="BK122" s="215"/>
      <c r="BL122" s="215"/>
      <c r="BM122" s="215"/>
      <c r="BN122" s="215"/>
      <c r="BO122" s="215"/>
      <c r="BP122" s="215"/>
      <c r="BQ122" s="215"/>
      <c r="BR122" s="215"/>
      <c r="BS122" s="215"/>
      <c r="BT122" s="215"/>
      <c r="BU122" s="215"/>
      <c r="BV122" s="215"/>
      <c r="BW122" s="215"/>
      <c r="BX122" s="215"/>
      <c r="BY122" s="215"/>
      <c r="BZ122" s="215"/>
      <c r="CA122" s="215"/>
      <c r="CB122" s="215"/>
      <c r="CC122" s="215"/>
    </row>
    <row r="123" spans="47:81" ht="18" customHeight="1">
      <c r="AU123" s="29"/>
      <c r="AV123" s="29"/>
      <c r="AW123" s="9"/>
      <c r="AX123" s="9"/>
      <c r="AY123" s="9"/>
      <c r="AZ123" s="9"/>
      <c r="BA123" s="9"/>
      <c r="BB123" s="216"/>
      <c r="BC123" s="216"/>
      <c r="BD123" s="217"/>
      <c r="BE123" s="215"/>
      <c r="BF123" s="215"/>
      <c r="BG123" s="215"/>
      <c r="BH123" s="215"/>
      <c r="BI123" s="215"/>
      <c r="BJ123" s="215"/>
      <c r="BK123" s="215"/>
      <c r="BL123" s="215"/>
      <c r="BM123" s="215"/>
      <c r="BN123" s="215"/>
      <c r="BO123" s="215"/>
      <c r="BP123" s="215"/>
      <c r="BQ123" s="215"/>
      <c r="BR123" s="215"/>
      <c r="BS123" s="215"/>
      <c r="BT123" s="215"/>
      <c r="BU123" s="215"/>
      <c r="BV123" s="215"/>
      <c r="BW123" s="215"/>
      <c r="BX123" s="215"/>
      <c r="BY123" s="215"/>
      <c r="BZ123" s="215"/>
      <c r="CA123" s="215"/>
      <c r="CB123" s="215"/>
      <c r="CC123" s="215"/>
    </row>
    <row r="124" spans="47:81" ht="18" customHeight="1">
      <c r="AU124" s="29"/>
      <c r="AV124" s="29"/>
      <c r="AW124" s="9"/>
      <c r="AX124" s="9"/>
      <c r="AY124" s="9"/>
      <c r="AZ124" s="9"/>
      <c r="BA124" s="9"/>
      <c r="BB124" s="216"/>
      <c r="BC124" s="216"/>
      <c r="BD124" s="217"/>
      <c r="BE124" s="215"/>
      <c r="BF124" s="215"/>
      <c r="BG124" s="215"/>
      <c r="BH124" s="215"/>
      <c r="BI124" s="215"/>
      <c r="BJ124" s="215"/>
      <c r="BK124" s="215"/>
      <c r="BL124" s="215"/>
      <c r="BM124" s="215"/>
      <c r="BN124" s="215"/>
      <c r="BO124" s="215"/>
      <c r="BP124" s="215"/>
      <c r="BQ124" s="215"/>
      <c r="BR124" s="215"/>
      <c r="BS124" s="215"/>
      <c r="BT124" s="215"/>
      <c r="BU124" s="215"/>
      <c r="BV124" s="215"/>
      <c r="BW124" s="215"/>
      <c r="BX124" s="215"/>
      <c r="BY124" s="215"/>
      <c r="BZ124" s="215"/>
      <c r="CA124" s="215"/>
      <c r="CB124" s="215"/>
      <c r="CC124" s="215"/>
    </row>
    <row r="125" spans="47:81" ht="18" customHeight="1">
      <c r="AU125" s="29"/>
      <c r="AV125" s="2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row>
    <row r="126" spans="47:81" ht="18" customHeight="1">
      <c r="AU126" s="29"/>
      <c r="AV126" s="2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row>
    <row r="127" spans="47:81" ht="18" customHeight="1">
      <c r="AU127" s="29"/>
      <c r="AV127" s="2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row>
    <row r="128" spans="47:81" ht="18" customHeight="1">
      <c r="AU128" s="29"/>
      <c r="AV128" s="2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row>
    <row r="129" spans="47:81" ht="18" customHeight="1">
      <c r="AU129" s="29"/>
      <c r="AV129" s="2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row>
    <row r="130" spans="47:81" ht="18" customHeight="1">
      <c r="AU130" s="29"/>
      <c r="AV130" s="2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row>
    <row r="131" spans="47:81" ht="18" customHeight="1">
      <c r="AU131" s="29"/>
      <c r="AV131" s="2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row>
    <row r="132" spans="47:81" ht="18" customHeight="1">
      <c r="AU132" s="29"/>
      <c r="AV132" s="2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row>
    <row r="133" spans="47:81" ht="18" customHeight="1">
      <c r="AU133" s="29"/>
      <c r="AV133" s="2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row>
    <row r="134" spans="47:81" ht="18" customHeight="1">
      <c r="AU134" s="29"/>
      <c r="AV134" s="2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row>
    <row r="135" spans="47:81" ht="18" customHeight="1">
      <c r="AU135" s="29"/>
      <c r="AV135" s="2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row>
    <row r="136" spans="47:81" ht="18" customHeight="1">
      <c r="AU136" s="29"/>
      <c r="AV136" s="2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row>
    <row r="137" spans="47:81" ht="18" customHeight="1">
      <c r="AU137" s="29"/>
      <c r="AV137" s="2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row>
    <row r="138" spans="47:81" ht="18" customHeight="1">
      <c r="AU138" s="29"/>
      <c r="AV138" s="2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row>
    <row r="139" spans="47:81" ht="18" customHeight="1">
      <c r="AU139" s="29"/>
      <c r="AV139" s="2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row>
    <row r="140" spans="47:81" ht="18" customHeight="1">
      <c r="AU140" s="29"/>
      <c r="AV140" s="2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row>
    <row r="141" spans="47:81" ht="18" customHeight="1">
      <c r="AU141" s="29"/>
      <c r="AV141" s="2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row>
    <row r="142" spans="47:81" ht="18" customHeight="1">
      <c r="AU142" s="29"/>
      <c r="AV142" s="2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row>
    <row r="143" spans="47:81" ht="18" customHeight="1">
      <c r="AU143" s="29"/>
      <c r="AV143" s="2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row>
    <row r="144" spans="47:81" ht="18" customHeight="1">
      <c r="AU144" s="29"/>
      <c r="AV144" s="2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row>
    <row r="145" spans="47:81" ht="18" customHeight="1">
      <c r="AU145" s="29"/>
      <c r="AV145" s="2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row>
    <row r="146" spans="47:81" ht="18" customHeight="1">
      <c r="AU146" s="29"/>
      <c r="AV146" s="2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row>
    <row r="147" spans="47:81" ht="18" customHeight="1">
      <c r="AU147" s="29"/>
      <c r="AV147" s="2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row>
    <row r="148" spans="47:81" ht="18" customHeight="1">
      <c r="AU148" s="29"/>
      <c r="AV148" s="2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row>
    <row r="149" spans="47:81" ht="18" customHeight="1">
      <c r="AU149" s="29"/>
      <c r="AV149" s="2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row>
    <row r="150" spans="47:81" ht="18" customHeight="1">
      <c r="AU150" s="29"/>
      <c r="AV150" s="2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row>
    <row r="151" spans="47:81" ht="18" customHeight="1">
      <c r="AU151" s="29"/>
      <c r="AV151" s="2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row>
    <row r="152" spans="47:81" ht="18" customHeight="1">
      <c r="AU152" s="29"/>
      <c r="AV152" s="2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row>
    <row r="153" spans="47:81" ht="18" customHeight="1">
      <c r="AU153" s="29"/>
      <c r="AV153" s="2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row>
    <row r="154" spans="47:81" ht="18" customHeight="1">
      <c r="AU154" s="29"/>
      <c r="AV154" s="2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row>
    <row r="155" spans="47:81" ht="18" customHeight="1">
      <c r="AU155" s="29"/>
      <c r="AV155" s="2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row>
    <row r="156" spans="47:81" ht="18" customHeight="1">
      <c r="AU156" s="29"/>
      <c r="AV156" s="2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row>
    <row r="157" spans="47:81" ht="18" customHeight="1">
      <c r="AU157" s="29"/>
      <c r="AV157" s="2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row>
    <row r="158" spans="47:81" ht="18" customHeight="1">
      <c r="AU158" s="29"/>
      <c r="AV158" s="2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row>
    <row r="159" spans="47:81" ht="18" customHeight="1">
      <c r="AU159" s="29"/>
      <c r="AV159" s="2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row>
    <row r="160" spans="47:81" ht="18" customHeight="1">
      <c r="AU160" s="29"/>
      <c r="AV160" s="2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row>
    <row r="161" spans="47:81" ht="18" customHeight="1">
      <c r="AU161" s="29"/>
      <c r="AV161" s="2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row>
    <row r="162" spans="47:81" ht="18" customHeight="1">
      <c r="AU162" s="29"/>
      <c r="AV162" s="2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row>
    <row r="163" spans="47:81" ht="18" customHeight="1">
      <c r="AU163" s="29"/>
      <c r="AV163" s="2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row>
    <row r="164" spans="47:81" ht="18" customHeight="1">
      <c r="AU164" s="29"/>
      <c r="AV164" s="2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row>
    <row r="165" spans="47:81" ht="18" customHeight="1">
      <c r="AU165" s="29"/>
      <c r="AV165" s="2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row>
    <row r="166" spans="47:81" ht="18" customHeight="1">
      <c r="AU166" s="29"/>
      <c r="AV166" s="2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row>
    <row r="167" spans="47:81" ht="18" customHeight="1">
      <c r="AU167" s="29"/>
      <c r="AV167" s="2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row>
    <row r="168" spans="47:81" ht="18" customHeight="1">
      <c r="AU168" s="29"/>
      <c r="AV168" s="2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row>
    <row r="169" spans="47:81" ht="18" customHeight="1">
      <c r="AU169" s="29"/>
      <c r="AV169" s="2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row>
    <row r="170" spans="47:81" ht="18" customHeight="1">
      <c r="AU170" s="29"/>
      <c r="AV170" s="2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row>
    <row r="171" spans="47:81" ht="18" customHeight="1">
      <c r="AU171" s="29"/>
      <c r="AV171" s="2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row>
    <row r="172" spans="47:81" ht="18" customHeight="1">
      <c r="AU172" s="29"/>
      <c r="AV172" s="2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row>
    <row r="173" spans="47:81" ht="18" customHeight="1">
      <c r="AU173" s="29"/>
      <c r="AV173" s="2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row>
    <row r="174" spans="47:81" ht="18" customHeight="1">
      <c r="AU174" s="29"/>
      <c r="AV174" s="2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row>
    <row r="175" spans="47:81" ht="18" customHeight="1">
      <c r="AU175" s="29"/>
      <c r="AV175" s="2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row>
    <row r="176" spans="47:81" ht="18" customHeight="1">
      <c r="AU176" s="29"/>
      <c r="AV176" s="2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row>
    <row r="177" spans="47:81" ht="18" customHeight="1">
      <c r="AU177" s="29"/>
      <c r="AV177" s="2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row>
    <row r="178" spans="47:81" ht="18" customHeight="1">
      <c r="AU178" s="29"/>
      <c r="AV178" s="2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row>
    <row r="179" spans="47:81" ht="18" customHeight="1">
      <c r="AU179" s="29"/>
      <c r="AV179" s="2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row>
    <row r="180" spans="47:81" ht="18" customHeight="1">
      <c r="AU180" s="29"/>
      <c r="AV180" s="2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row>
    <row r="181" spans="47:81" ht="18" customHeight="1">
      <c r="AU181" s="29"/>
      <c r="AV181" s="2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row>
    <row r="182" spans="47:81" ht="18" customHeight="1">
      <c r="AU182" s="29"/>
      <c r="AV182" s="2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row>
    <row r="183" spans="47:81" ht="18" customHeight="1">
      <c r="AU183" s="29"/>
      <c r="AV183" s="2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row>
    <row r="184" spans="47:81" ht="18" customHeight="1">
      <c r="AU184" s="29"/>
      <c r="AV184" s="2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row>
    <row r="185" spans="47:81" ht="18" customHeight="1">
      <c r="AU185" s="29"/>
      <c r="AV185" s="2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row>
    <row r="186" spans="47:81" ht="18" customHeight="1">
      <c r="AU186" s="29"/>
      <c r="AV186" s="2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row>
    <row r="187" spans="47:81" ht="18" customHeight="1">
      <c r="AU187" s="29"/>
      <c r="AV187" s="2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row>
    <row r="188" spans="47:81" ht="18" customHeight="1">
      <c r="AU188" s="29"/>
      <c r="AV188" s="2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row>
    <row r="189" spans="47:81" ht="18" customHeight="1">
      <c r="AU189" s="29"/>
      <c r="AV189" s="2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row>
    <row r="190" spans="47:81" ht="18" customHeight="1">
      <c r="AU190" s="29"/>
      <c r="AV190" s="2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row>
    <row r="191" spans="47:81" ht="18" customHeight="1">
      <c r="AU191" s="29"/>
      <c r="AV191" s="2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row>
    <row r="192" spans="47:81" ht="18" customHeight="1">
      <c r="AU192" s="29"/>
      <c r="AV192" s="2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row>
    <row r="193" spans="47:81" ht="18" customHeight="1">
      <c r="AU193" s="29"/>
      <c r="AV193" s="2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row>
    <row r="194" spans="47:81" ht="18" customHeight="1">
      <c r="AU194" s="29"/>
      <c r="AV194" s="2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row>
    <row r="195" spans="47:81" ht="18" customHeight="1">
      <c r="AU195" s="29"/>
      <c r="AV195" s="2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row>
    <row r="196" spans="47:81" ht="18" customHeight="1">
      <c r="AU196" s="29"/>
      <c r="AV196" s="2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row>
    <row r="197" spans="47:81" ht="18" customHeight="1">
      <c r="AU197" s="29"/>
      <c r="AV197" s="2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row>
    <row r="198" spans="47:81" ht="18" customHeight="1">
      <c r="AU198" s="29"/>
      <c r="AV198" s="2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row>
    <row r="199" spans="47:81" ht="18" customHeight="1">
      <c r="AU199" s="29"/>
      <c r="AV199" s="2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row>
    <row r="200" spans="47:81" ht="18" customHeight="1">
      <c r="AU200" s="29"/>
      <c r="AV200" s="2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row>
    <row r="201" spans="47:81" ht="18" customHeight="1">
      <c r="AU201" s="29"/>
      <c r="AV201" s="2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row>
    <row r="202" spans="47:81" ht="18" customHeight="1">
      <c r="AU202" s="29"/>
      <c r="AV202" s="2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row>
    <row r="203" spans="47:81" ht="18" customHeight="1">
      <c r="AU203" s="29"/>
      <c r="AV203" s="2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row>
    <row r="204" spans="47:81" ht="18" customHeight="1">
      <c r="AU204" s="29"/>
      <c r="AV204" s="2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row>
    <row r="205" spans="47:81" ht="18" customHeight="1">
      <c r="AU205" s="29"/>
      <c r="AV205" s="2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row>
    <row r="206" spans="47:81" ht="18" customHeight="1">
      <c r="AU206" s="29"/>
      <c r="AV206" s="2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row>
    <row r="207" spans="47:81" ht="18" customHeight="1">
      <c r="AU207" s="29"/>
      <c r="AV207" s="2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row>
    <row r="208" spans="47:81" ht="18" customHeight="1">
      <c r="AU208" s="29"/>
      <c r="AV208" s="2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row>
    <row r="209" spans="47:81" ht="18" customHeight="1">
      <c r="AU209" s="29"/>
      <c r="AV209" s="2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row>
    <row r="210" spans="47:81" ht="18" customHeight="1">
      <c r="AU210" s="29"/>
      <c r="AV210" s="2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row>
    <row r="211" spans="47:81" ht="18" customHeight="1">
      <c r="AU211" s="29"/>
      <c r="AV211" s="2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row>
    <row r="212" spans="47:81" ht="18" customHeight="1">
      <c r="AU212" s="29"/>
      <c r="AV212" s="2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row>
    <row r="213" spans="47:81" ht="18" customHeight="1">
      <c r="AU213" s="29"/>
      <c r="AV213" s="2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row>
    <row r="214" spans="47:81" ht="18" customHeight="1">
      <c r="AU214" s="29"/>
      <c r="AV214" s="2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row>
    <row r="215" spans="47:81" ht="18" customHeight="1">
      <c r="AU215" s="29"/>
      <c r="AV215" s="2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row>
    <row r="216" spans="47:81" ht="18" customHeight="1">
      <c r="AU216" s="29"/>
      <c r="AV216" s="2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row>
    <row r="217" spans="47:81" ht="18" customHeight="1">
      <c r="AU217" s="29"/>
      <c r="AV217" s="2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row>
    <row r="218" spans="47:81" ht="18" customHeight="1">
      <c r="AU218" s="29"/>
      <c r="AV218" s="2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row>
    <row r="219" spans="47:81" ht="18" customHeight="1">
      <c r="AU219" s="29"/>
      <c r="AV219" s="2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row>
    <row r="220" spans="47:81" ht="18" customHeight="1">
      <c r="AU220" s="29"/>
      <c r="AV220" s="2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row>
    <row r="221" spans="47:81" ht="18" customHeight="1">
      <c r="AU221" s="29"/>
      <c r="AV221" s="2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row>
    <row r="222" spans="47:81" ht="18" customHeight="1">
      <c r="AU222" s="29"/>
      <c r="AV222" s="2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row>
    <row r="223" spans="47:81" ht="18" customHeight="1">
      <c r="AU223" s="29"/>
      <c r="AV223" s="2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row>
    <row r="224" spans="47:81" ht="18" customHeight="1">
      <c r="AU224" s="29"/>
      <c r="AV224" s="2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row>
    <row r="225" spans="47:81" ht="18" customHeight="1">
      <c r="AU225" s="29"/>
      <c r="AV225" s="2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row>
    <row r="226" spans="47:81" ht="18" customHeight="1">
      <c r="AU226" s="29"/>
      <c r="AV226" s="2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row>
    <row r="227" spans="47:81" ht="18" customHeight="1">
      <c r="AU227" s="29"/>
      <c r="AV227" s="2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row>
    <row r="228" spans="47:81" ht="18" customHeight="1">
      <c r="AU228" s="29"/>
      <c r="AV228" s="2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row>
    <row r="229" spans="47:81" ht="18" customHeight="1">
      <c r="AU229" s="29"/>
      <c r="AV229" s="2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row>
    <row r="230" spans="47:81" ht="18" customHeight="1">
      <c r="AU230" s="29"/>
      <c r="AV230" s="2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row>
    <row r="231" spans="47:81" ht="18" customHeight="1">
      <c r="AU231" s="29"/>
      <c r="AV231" s="2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row>
    <row r="232" spans="47:81" ht="18" customHeight="1">
      <c r="AU232" s="29"/>
      <c r="AV232" s="2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row>
    <row r="233" spans="47:81" ht="18" customHeight="1">
      <c r="AU233" s="29"/>
      <c r="AV233" s="2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row>
    <row r="234" spans="47:81" ht="18" customHeight="1">
      <c r="AU234" s="29"/>
      <c r="AV234" s="2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row>
    <row r="235" spans="47:81" ht="18" customHeight="1">
      <c r="AU235" s="29"/>
      <c r="AV235" s="2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row>
    <row r="236" spans="47:81" ht="18" customHeight="1">
      <c r="AU236" s="29"/>
      <c r="AV236" s="2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row>
    <row r="237" spans="47:81" ht="18" customHeight="1">
      <c r="AU237" s="29"/>
      <c r="AV237" s="2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row>
    <row r="238" spans="47:81" ht="18" customHeight="1">
      <c r="AU238" s="29"/>
      <c r="AV238" s="2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row>
    <row r="239" spans="47:81" ht="18" customHeight="1">
      <c r="AU239" s="29"/>
      <c r="AV239" s="2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row>
    <row r="240" spans="47:81" ht="18" customHeight="1">
      <c r="AU240" s="29"/>
      <c r="AV240" s="2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row>
    <row r="241" spans="47:81" ht="18" customHeight="1">
      <c r="AU241" s="29"/>
      <c r="AV241" s="2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row>
    <row r="242" spans="47:81" ht="18" customHeight="1">
      <c r="AU242" s="29"/>
      <c r="AV242" s="2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row>
    <row r="243" spans="47:81" ht="18" customHeight="1">
      <c r="AU243" s="29"/>
      <c r="AV243" s="2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row>
    <row r="244" spans="47:81" ht="18" customHeight="1">
      <c r="AU244" s="29"/>
      <c r="AV244" s="2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row>
    <row r="245" spans="47:81" ht="18" customHeight="1">
      <c r="AU245" s="29"/>
      <c r="AV245" s="2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row>
    <row r="246" spans="47:81" ht="18" customHeight="1">
      <c r="AU246" s="29"/>
      <c r="AV246" s="2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row>
    <row r="247" spans="47:81" ht="18" customHeight="1">
      <c r="AU247" s="29"/>
      <c r="AV247" s="2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row>
    <row r="248" spans="47:81" ht="18" customHeight="1">
      <c r="AU248" s="29"/>
      <c r="AV248" s="2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row>
    <row r="249" spans="47:81" ht="18" customHeight="1">
      <c r="AU249" s="29"/>
      <c r="AV249" s="2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row>
    <row r="250" spans="47:81" ht="18" customHeight="1">
      <c r="AU250" s="29"/>
      <c r="AV250" s="2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row>
    <row r="251" spans="47:81" ht="18" customHeight="1">
      <c r="AU251" s="29"/>
      <c r="AV251" s="2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row>
    <row r="252" spans="47:81" ht="18" customHeight="1">
      <c r="AU252" s="29"/>
      <c r="AV252" s="2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row>
    <row r="253" spans="47:81" ht="18" customHeight="1">
      <c r="AU253" s="29"/>
      <c r="AV253" s="2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row>
    <row r="254" spans="47:81" ht="18" customHeight="1">
      <c r="AU254" s="29"/>
      <c r="AV254" s="2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row>
    <row r="255" spans="47:81" ht="18" customHeight="1">
      <c r="AU255" s="29"/>
      <c r="AV255" s="2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row>
    <row r="256" spans="47:81" ht="18" customHeight="1">
      <c r="AU256" s="29"/>
      <c r="AV256" s="2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row>
    <row r="257" spans="47:81" ht="18" customHeight="1">
      <c r="AU257" s="29"/>
      <c r="AV257" s="2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row>
    <row r="258" spans="47:81" ht="18" customHeight="1">
      <c r="AU258" s="29"/>
      <c r="AV258" s="2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row>
    <row r="259" spans="47:81" ht="18" customHeight="1">
      <c r="AU259" s="29"/>
      <c r="AV259" s="2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row>
    <row r="260" spans="47:81" ht="18" customHeight="1">
      <c r="AU260" s="29"/>
      <c r="AV260" s="2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row>
    <row r="261" spans="47:81" ht="18" customHeight="1">
      <c r="AU261" s="29"/>
      <c r="AV261" s="2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row>
    <row r="262" spans="47:81" ht="18" customHeight="1">
      <c r="AU262" s="29"/>
      <c r="AV262" s="2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row>
    <row r="263" spans="47:81" ht="18" customHeight="1">
      <c r="AU263" s="29"/>
      <c r="AV263" s="2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row>
    <row r="264" spans="47:81" ht="18" customHeight="1">
      <c r="AU264" s="29"/>
      <c r="AV264" s="2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row>
    <row r="265" spans="47:81" ht="18" customHeight="1">
      <c r="AU265" s="29"/>
      <c r="AV265" s="2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row>
    <row r="266" spans="47:81" ht="18" customHeight="1">
      <c r="AU266" s="29"/>
      <c r="AV266" s="2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row>
    <row r="267" spans="47:81" ht="18" customHeight="1">
      <c r="AU267" s="29"/>
      <c r="AV267" s="2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row>
    <row r="268" spans="47:81" ht="18" customHeight="1">
      <c r="AU268" s="29"/>
      <c r="AV268" s="2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row>
    <row r="269" spans="47:81" ht="18" customHeight="1">
      <c r="AU269" s="29"/>
      <c r="AV269" s="2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row>
    <row r="270" spans="47:81" ht="18" customHeight="1">
      <c r="AU270" s="29"/>
      <c r="AV270" s="2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row>
    <row r="271" spans="47:81" ht="18" customHeight="1">
      <c r="AU271" s="29"/>
      <c r="AV271" s="2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row>
    <row r="272" spans="47:81" ht="18" customHeight="1">
      <c r="AU272" s="29"/>
      <c r="AV272" s="2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row>
    <row r="273" spans="47:81" ht="18" customHeight="1">
      <c r="AU273" s="29"/>
      <c r="AV273" s="2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row>
    <row r="274" spans="47:81" ht="18" customHeight="1">
      <c r="AU274" s="29"/>
      <c r="AV274" s="2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row>
    <row r="275" spans="47:81" ht="18" customHeight="1">
      <c r="AU275" s="29"/>
      <c r="AV275" s="2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row>
    <row r="276" spans="47:81" ht="18" customHeight="1">
      <c r="AU276" s="29"/>
      <c r="AV276" s="2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row>
    <row r="277" spans="47:81" ht="18" customHeight="1">
      <c r="AU277" s="29"/>
      <c r="AV277" s="2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row>
    <row r="278" spans="47:81" ht="18" customHeight="1">
      <c r="AU278" s="29"/>
      <c r="AV278" s="2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row>
    <row r="279" spans="47:81" ht="18" customHeight="1">
      <c r="AU279" s="29"/>
      <c r="AV279" s="2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row>
    <row r="280" spans="47:81" ht="18" customHeight="1">
      <c r="AU280" s="29"/>
      <c r="AV280" s="2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row>
    <row r="281" spans="47:81" ht="18" customHeight="1">
      <c r="AU281" s="29"/>
      <c r="AV281" s="2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row>
    <row r="282" spans="47:81" ht="18" customHeight="1">
      <c r="AU282" s="29"/>
      <c r="AV282" s="2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row>
    <row r="283" spans="47:81" ht="18" customHeight="1">
      <c r="AU283" s="29"/>
      <c r="AV283" s="2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row>
    <row r="284" spans="47:81" ht="18" customHeight="1">
      <c r="AU284" s="29"/>
      <c r="AV284" s="2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row>
    <row r="285" spans="47:81" ht="18" customHeight="1">
      <c r="AU285" s="29"/>
      <c r="AV285" s="2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row>
    <row r="286" spans="47:81" ht="18" customHeight="1">
      <c r="AU286" s="29"/>
      <c r="AV286" s="2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row>
    <row r="287" spans="47:81" ht="18" customHeight="1">
      <c r="AU287" s="29"/>
      <c r="AV287" s="2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row>
    <row r="288" spans="47:81" ht="18" customHeight="1">
      <c r="AU288" s="29"/>
      <c r="AV288" s="2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row>
    <row r="289" spans="47:81" ht="18" customHeight="1">
      <c r="AU289" s="29"/>
      <c r="AV289" s="2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row>
    <row r="290" spans="47:81" ht="18" customHeight="1">
      <c r="AU290" s="29"/>
      <c r="AV290" s="2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row>
    <row r="291" spans="47:81" ht="18" customHeight="1">
      <c r="AU291" s="29"/>
      <c r="AV291" s="2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row>
    <row r="292" spans="47:81" ht="18" customHeight="1">
      <c r="AU292" s="29"/>
      <c r="AV292" s="2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row>
    <row r="293" spans="47:81" ht="18" customHeight="1">
      <c r="AU293" s="29"/>
      <c r="AV293" s="2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row>
    <row r="294" spans="47:81" ht="18" customHeight="1">
      <c r="AU294" s="29"/>
      <c r="AV294" s="2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row>
    <row r="295" spans="47:81" ht="18" customHeight="1">
      <c r="AU295" s="29"/>
      <c r="AV295" s="2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row>
    <row r="296" spans="47:81" ht="18" customHeight="1">
      <c r="AU296" s="29"/>
      <c r="AV296" s="2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row>
    <row r="297" spans="47:81" ht="18" customHeight="1">
      <c r="AU297" s="29"/>
      <c r="AV297" s="2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row>
    <row r="298" spans="47:81" ht="18" customHeight="1">
      <c r="AU298" s="29"/>
      <c r="AV298" s="2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row>
    <row r="299" spans="47:81" ht="18" customHeight="1">
      <c r="AU299" s="29"/>
      <c r="AV299" s="2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row>
    <row r="300" spans="47:81" ht="18" customHeight="1">
      <c r="AU300" s="29"/>
      <c r="AV300" s="2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row>
    <row r="301" spans="47:81" ht="18" customHeight="1">
      <c r="AU301" s="29"/>
      <c r="AV301" s="2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row>
    <row r="302" spans="47:81" ht="18" customHeight="1">
      <c r="AU302" s="29"/>
      <c r="AV302" s="2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row>
    <row r="303" spans="47:81" ht="18" customHeight="1">
      <c r="AU303" s="29"/>
      <c r="AV303" s="2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row>
    <row r="304" spans="47:81" ht="18" customHeight="1">
      <c r="AU304" s="29"/>
      <c r="AV304" s="2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row>
    <row r="305" spans="47:81" ht="18" customHeight="1">
      <c r="AU305" s="29"/>
      <c r="AV305" s="2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row>
    <row r="306" spans="47:81" ht="18" customHeight="1">
      <c r="AU306" s="29"/>
      <c r="AV306" s="2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row>
    <row r="307" spans="47:81" ht="18" customHeight="1">
      <c r="AU307" s="29"/>
      <c r="AV307" s="2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row>
    <row r="308" spans="47:81" ht="18" customHeight="1">
      <c r="AU308" s="29"/>
      <c r="AV308" s="2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row>
    <row r="309" spans="47:81" ht="18" customHeight="1">
      <c r="AU309" s="29"/>
      <c r="AV309" s="2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row>
    <row r="310" spans="47:81" ht="18" customHeight="1">
      <c r="AU310" s="29"/>
      <c r="AV310" s="2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row>
    <row r="311" spans="47:81" ht="18" customHeight="1">
      <c r="AU311" s="29"/>
      <c r="AV311" s="2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row>
    <row r="312" spans="47:81" ht="18" customHeight="1">
      <c r="AU312" s="29"/>
      <c r="AV312" s="2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row>
    <row r="313" spans="47:81" ht="18" customHeight="1">
      <c r="AU313" s="29"/>
      <c r="AV313" s="2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row>
    <row r="314" spans="47:81" ht="18" customHeight="1">
      <c r="AU314" s="29"/>
      <c r="AV314" s="2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row>
    <row r="315" spans="47:81" ht="18" customHeight="1">
      <c r="AU315" s="29"/>
      <c r="AV315" s="2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row>
    <row r="316" spans="47:81" ht="18" customHeight="1">
      <c r="AU316" s="29"/>
      <c r="AV316" s="2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row>
    <row r="317" spans="47:81" ht="18" customHeight="1">
      <c r="AU317" s="29"/>
      <c r="AV317" s="2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row>
    <row r="318" spans="47:81" ht="18" customHeight="1">
      <c r="AU318" s="29"/>
      <c r="AV318" s="2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row>
    <row r="319" spans="47:81" ht="18" customHeight="1">
      <c r="AU319" s="29"/>
      <c r="AV319" s="2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row>
    <row r="320" spans="47:81" ht="18" customHeight="1">
      <c r="AU320" s="29"/>
      <c r="AV320" s="2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row>
    <row r="321" spans="47:81" ht="18" customHeight="1">
      <c r="AU321" s="29"/>
      <c r="AV321" s="2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row>
    <row r="322" spans="47:81" ht="18" customHeight="1">
      <c r="AU322" s="29"/>
      <c r="AV322" s="2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row>
    <row r="323" spans="47:81" ht="18" customHeight="1">
      <c r="AU323" s="29"/>
      <c r="AV323" s="2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row>
    <row r="324" spans="47:81" ht="18" customHeight="1">
      <c r="AU324" s="29"/>
      <c r="AV324" s="2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row>
    <row r="325" spans="47:81" ht="18" customHeight="1">
      <c r="AU325" s="29"/>
      <c r="AV325" s="2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row>
    <row r="326" spans="47:81" ht="18" customHeight="1">
      <c r="AU326" s="29"/>
      <c r="AV326" s="2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row>
    <row r="327" spans="47:81" ht="18" customHeight="1">
      <c r="AU327" s="29"/>
      <c r="AV327" s="2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row>
    <row r="328" spans="47:81" ht="18" customHeight="1">
      <c r="AU328" s="29"/>
      <c r="AV328" s="2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row>
    <row r="329" spans="47:81" ht="18" customHeight="1">
      <c r="AU329" s="29"/>
      <c r="AV329" s="2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row>
    <row r="330" spans="47:81" ht="18" customHeight="1">
      <c r="AU330" s="29"/>
      <c r="AV330" s="2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row>
    <row r="331" spans="47:81" ht="18" customHeight="1">
      <c r="AU331" s="29"/>
      <c r="AV331" s="2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row>
    <row r="332" spans="47:81" ht="18" customHeight="1">
      <c r="AU332" s="29"/>
      <c r="AV332" s="2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row>
    <row r="333" spans="47:81" ht="18" customHeight="1">
      <c r="AU333" s="29"/>
      <c r="AV333" s="2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row>
    <row r="334" spans="47:81" ht="18" customHeight="1">
      <c r="AU334" s="29"/>
      <c r="AV334" s="2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row>
    <row r="335" spans="47:81" ht="18" customHeight="1">
      <c r="AU335" s="29"/>
      <c r="AV335" s="2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row>
    <row r="336" spans="47:81" ht="18" customHeight="1">
      <c r="AU336" s="29"/>
      <c r="AV336" s="2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row>
    <row r="337" spans="47:81" ht="18" customHeight="1">
      <c r="AU337" s="29"/>
      <c r="AV337" s="2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row>
    <row r="338" spans="47:81" ht="18" customHeight="1">
      <c r="AU338" s="29"/>
      <c r="AV338" s="2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row>
    <row r="339" spans="47:81" ht="18" customHeight="1">
      <c r="AU339" s="29"/>
      <c r="AV339" s="2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row>
    <row r="340" spans="47:81" ht="18" customHeight="1">
      <c r="AU340" s="29"/>
      <c r="AV340" s="2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row>
    <row r="341" spans="47:81" ht="18" customHeight="1">
      <c r="AU341" s="29"/>
      <c r="AV341" s="2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row>
    <row r="342" spans="47:81" ht="18" customHeight="1">
      <c r="AU342" s="29"/>
      <c r="AV342" s="2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row>
    <row r="343" spans="47:81" ht="18" customHeight="1">
      <c r="AU343" s="29"/>
      <c r="AV343" s="2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row>
    <row r="344" spans="47:81" ht="18" customHeight="1">
      <c r="AU344" s="29"/>
      <c r="AV344" s="2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row>
    <row r="345" spans="47:81" ht="18" customHeight="1">
      <c r="AU345" s="29"/>
      <c r="AV345" s="2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row>
    <row r="346" spans="47:81" ht="18" customHeight="1">
      <c r="AU346" s="29"/>
      <c r="AV346" s="2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row>
    <row r="347" spans="47:81" ht="18" customHeight="1">
      <c r="AU347" s="29"/>
      <c r="AV347" s="2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row>
    <row r="348" spans="47:81" ht="18" customHeight="1">
      <c r="AU348" s="29"/>
      <c r="AV348" s="2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row>
    <row r="349" spans="47:81" ht="18" customHeight="1">
      <c r="AU349" s="29"/>
      <c r="AV349" s="2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row>
    <row r="350" spans="47:81" ht="18" customHeight="1">
      <c r="AU350" s="29"/>
      <c r="AV350" s="2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row>
    <row r="351" spans="47:81" ht="18" customHeight="1">
      <c r="AU351" s="29"/>
      <c r="AV351" s="2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row>
    <row r="352" spans="47:81" ht="18" customHeight="1">
      <c r="AU352" s="29"/>
      <c r="AV352" s="2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row>
    <row r="353" spans="47:81" ht="18" customHeight="1">
      <c r="AU353" s="29"/>
      <c r="AV353" s="2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row>
    <row r="354" spans="47:81" ht="18" customHeight="1">
      <c r="AU354" s="29"/>
      <c r="AV354" s="2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row>
    <row r="355" spans="47:81" ht="18" customHeight="1">
      <c r="AU355" s="29"/>
      <c r="AV355" s="2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row>
    <row r="356" spans="47:81" ht="18" customHeight="1">
      <c r="AU356" s="29"/>
      <c r="AV356" s="2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row>
    <row r="357" spans="47:81" ht="18" customHeight="1">
      <c r="AU357" s="29"/>
      <c r="AV357" s="2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row>
    <row r="358" spans="47:81" ht="18" customHeight="1">
      <c r="AU358" s="29"/>
      <c r="AV358" s="2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row>
    <row r="359" spans="47:81" ht="18" customHeight="1">
      <c r="AU359" s="29"/>
      <c r="AV359" s="2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row>
    <row r="360" spans="47:81" ht="18" customHeight="1">
      <c r="AU360" s="29"/>
      <c r="AV360" s="2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row>
    <row r="361" spans="47:81" ht="18" customHeight="1">
      <c r="AU361" s="29"/>
      <c r="AV361" s="2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row>
    <row r="362" spans="47:81" ht="18" customHeight="1">
      <c r="AU362" s="29"/>
      <c r="AV362" s="2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row>
    <row r="363" spans="47:81" ht="18" customHeight="1">
      <c r="AU363" s="29"/>
      <c r="AV363" s="2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row>
    <row r="364" spans="47:81" ht="18" customHeight="1">
      <c r="AU364" s="29"/>
      <c r="AV364" s="2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row>
    <row r="365" spans="47:81" ht="18" customHeight="1">
      <c r="AU365" s="29"/>
      <c r="AV365" s="2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row>
    <row r="366" spans="47:81" ht="18" customHeight="1">
      <c r="AU366" s="29"/>
      <c r="AV366" s="2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row>
    <row r="367" spans="47:81" ht="18" customHeight="1">
      <c r="AU367" s="29"/>
      <c r="AV367" s="2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row>
    <row r="368" spans="47:81" ht="18" customHeight="1">
      <c r="AU368" s="29"/>
      <c r="AV368" s="2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row>
    <row r="369" spans="47:81" ht="18" customHeight="1">
      <c r="AU369" s="29"/>
      <c r="AV369" s="2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row>
    <row r="370" spans="47:81" ht="18" customHeight="1">
      <c r="AU370" s="29"/>
      <c r="AV370" s="2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row>
    <row r="371" spans="47:81" ht="18" customHeight="1">
      <c r="AU371" s="29"/>
      <c r="AV371" s="2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row>
    <row r="372" spans="47:81" ht="18" customHeight="1">
      <c r="AU372" s="29"/>
      <c r="AV372" s="2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row>
    <row r="373" spans="47:81" ht="18" customHeight="1">
      <c r="AU373" s="29"/>
      <c r="AV373" s="2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row>
    <row r="374" spans="47:81" ht="18" customHeight="1">
      <c r="AU374" s="29"/>
      <c r="AV374" s="2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row>
    <row r="375" spans="47:81" ht="18" customHeight="1">
      <c r="AU375" s="29"/>
      <c r="AV375" s="2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row>
    <row r="376" spans="47:81" ht="18" customHeight="1">
      <c r="AU376" s="29"/>
      <c r="AV376" s="2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row>
    <row r="377" spans="47:81" ht="18" customHeight="1">
      <c r="AU377" s="29"/>
      <c r="AV377" s="2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row>
    <row r="378" spans="47:81" ht="18" customHeight="1">
      <c r="AU378" s="29"/>
      <c r="AV378" s="2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row>
    <row r="379" spans="47:81" ht="18" customHeight="1">
      <c r="AU379" s="29"/>
      <c r="AV379" s="2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row>
    <row r="380" spans="47:81" ht="18" customHeight="1">
      <c r="AU380" s="29"/>
      <c r="AV380" s="2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row>
    <row r="381" spans="47:81" ht="18" customHeight="1">
      <c r="AU381" s="29"/>
      <c r="AV381" s="2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row>
    <row r="382" spans="47:81" ht="18" customHeight="1">
      <c r="AU382" s="29"/>
      <c r="AV382" s="2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row>
    <row r="383" spans="47:81" ht="18" customHeight="1">
      <c r="AU383" s="29"/>
      <c r="AV383" s="2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row>
    <row r="384" spans="47:81" ht="18" customHeight="1">
      <c r="AU384" s="29"/>
      <c r="AV384" s="2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row>
    <row r="385" spans="47:81" ht="18" customHeight="1">
      <c r="AU385" s="29"/>
      <c r="AV385" s="2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row>
    <row r="386" spans="47:81" ht="18" customHeight="1">
      <c r="AU386" s="29"/>
      <c r="AV386" s="2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row>
    <row r="387" spans="47:81" ht="18" customHeight="1">
      <c r="AU387" s="29"/>
      <c r="AV387" s="2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row>
    <row r="388" spans="47:81" ht="18" customHeight="1">
      <c r="AU388" s="29"/>
      <c r="AV388" s="2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row>
    <row r="389" spans="47:81" ht="18" customHeight="1">
      <c r="AU389" s="29"/>
      <c r="AV389" s="2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row>
    <row r="390" spans="47:81" ht="18" customHeight="1">
      <c r="AU390" s="29"/>
      <c r="AV390" s="2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row>
    <row r="391" spans="47:81" ht="18" customHeight="1">
      <c r="AU391" s="29"/>
      <c r="AV391" s="2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row>
    <row r="392" spans="47:81" ht="18" customHeight="1">
      <c r="AU392" s="29"/>
      <c r="AV392" s="2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row>
    <row r="393" spans="47:81" ht="18" customHeight="1">
      <c r="AU393" s="29"/>
      <c r="AV393" s="2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row>
    <row r="394" spans="47:81" ht="18" customHeight="1">
      <c r="AU394" s="29"/>
      <c r="AV394" s="2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row>
    <row r="395" spans="47:81" ht="18" customHeight="1">
      <c r="AU395" s="29"/>
      <c r="AV395" s="2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row>
    <row r="396" spans="47:81" ht="18" customHeight="1">
      <c r="AU396" s="29"/>
      <c r="AV396" s="2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row>
    <row r="397" spans="47:81" ht="18" customHeight="1">
      <c r="AU397" s="29"/>
      <c r="AV397" s="2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row>
    <row r="398" spans="47:81" ht="18" customHeight="1">
      <c r="AU398" s="29"/>
      <c r="AV398" s="2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row>
    <row r="399" spans="47:81" ht="18" customHeight="1">
      <c r="AU399" s="29"/>
      <c r="AV399" s="2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row>
    <row r="400" spans="47:81" ht="18" customHeight="1">
      <c r="AU400" s="29"/>
      <c r="AV400" s="2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row>
    <row r="401" spans="47:81" ht="18" customHeight="1">
      <c r="AU401" s="29"/>
      <c r="AV401" s="2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row>
    <row r="402" spans="47:81" ht="18" customHeight="1">
      <c r="AU402" s="29"/>
      <c r="AV402" s="2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row>
    <row r="403" spans="47:81" ht="18" customHeight="1">
      <c r="AU403" s="29"/>
      <c r="AV403" s="2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row>
    <row r="404" spans="47:81" ht="18" customHeight="1">
      <c r="AU404" s="29"/>
      <c r="AV404" s="2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row>
    <row r="405" spans="47:81" ht="18" customHeight="1">
      <c r="AU405" s="29"/>
      <c r="AV405" s="2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row>
    <row r="406" spans="47:81" ht="18" customHeight="1">
      <c r="AU406" s="29"/>
      <c r="AV406" s="2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row>
    <row r="407" spans="47:81" ht="18" customHeight="1">
      <c r="AU407" s="29"/>
      <c r="AV407" s="2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row>
    <row r="408" spans="47:81" ht="18" customHeight="1">
      <c r="AU408" s="29"/>
      <c r="AV408" s="2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row>
    <row r="409" spans="47:81" ht="18" customHeight="1">
      <c r="AU409" s="29"/>
      <c r="AV409" s="2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row>
    <row r="410" spans="47:81" ht="18" customHeight="1">
      <c r="AU410" s="29"/>
      <c r="AV410" s="2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row>
    <row r="411" spans="47:81" ht="18" customHeight="1">
      <c r="AU411" s="29"/>
      <c r="AV411" s="2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row>
    <row r="412" spans="47:81" ht="18" customHeight="1">
      <c r="AU412" s="29"/>
      <c r="AV412" s="2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row>
    <row r="413" spans="47:81" ht="18" customHeight="1">
      <c r="AU413" s="29"/>
      <c r="AV413" s="2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row>
    <row r="414" spans="47:81" ht="18" customHeight="1">
      <c r="AU414" s="29"/>
      <c r="AV414" s="2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row>
    <row r="415" spans="47:81" ht="18" customHeight="1">
      <c r="AU415" s="29"/>
      <c r="AV415" s="2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row>
    <row r="416" spans="47:81" ht="18" customHeight="1">
      <c r="AU416" s="29"/>
      <c r="AV416" s="2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row>
    <row r="417" spans="47:81" ht="18" customHeight="1">
      <c r="AU417" s="29"/>
      <c r="AV417" s="2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row>
    <row r="418" spans="47:81" ht="18" customHeight="1">
      <c r="AU418" s="29"/>
      <c r="AV418" s="2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row>
    <row r="419" spans="47:81" ht="18" customHeight="1">
      <c r="AU419" s="29"/>
      <c r="AV419" s="2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row>
    <row r="420" spans="47:81" ht="18" customHeight="1">
      <c r="AU420" s="29"/>
      <c r="AV420" s="2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row>
    <row r="421" spans="47:81" ht="18" customHeight="1">
      <c r="AU421" s="29"/>
      <c r="AV421" s="2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row>
    <row r="422" spans="47:81" ht="18" customHeight="1">
      <c r="AU422" s="29"/>
      <c r="AV422" s="2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row>
    <row r="423" spans="47:81" ht="18" customHeight="1">
      <c r="AU423" s="29"/>
      <c r="AV423" s="2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row>
    <row r="424" spans="47:81" ht="18" customHeight="1">
      <c r="AU424" s="29"/>
      <c r="AV424" s="2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row>
    <row r="425" spans="47:81" ht="18" customHeight="1">
      <c r="AU425" s="29"/>
      <c r="AV425" s="2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row>
    <row r="426" spans="47:81" ht="18" customHeight="1">
      <c r="AU426" s="29"/>
      <c r="AV426" s="2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row>
    <row r="427" spans="47:81" ht="18" customHeight="1">
      <c r="AU427" s="29"/>
      <c r="AV427" s="2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row>
    <row r="428" spans="47:81" ht="18" customHeight="1">
      <c r="AU428" s="29"/>
      <c r="AV428" s="2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row>
    <row r="429" spans="47:81" ht="18" customHeight="1">
      <c r="AU429" s="29"/>
      <c r="AV429" s="2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row>
    <row r="430" spans="47:81" ht="18" customHeight="1">
      <c r="AU430" s="29"/>
      <c r="AV430" s="2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row>
    <row r="431" spans="47:81" ht="18" customHeight="1">
      <c r="AU431" s="29"/>
      <c r="AV431" s="2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row>
    <row r="432" spans="47:81" ht="18" customHeight="1">
      <c r="AU432" s="29"/>
      <c r="AV432" s="2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row>
    <row r="433" spans="47:81" ht="18" customHeight="1">
      <c r="AU433" s="29"/>
      <c r="AV433" s="2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row>
    <row r="434" spans="47:81" ht="18" customHeight="1">
      <c r="AU434" s="29"/>
      <c r="AV434" s="2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row>
    <row r="435" spans="47:81" ht="18" customHeight="1">
      <c r="AU435" s="29"/>
      <c r="AV435" s="2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row>
    <row r="436" spans="47:81" ht="18" customHeight="1">
      <c r="AU436" s="29"/>
      <c r="AV436" s="2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row>
    <row r="437" spans="47:81" ht="18" customHeight="1">
      <c r="AU437" s="29"/>
      <c r="AV437" s="2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row>
    <row r="438" spans="47:81" ht="18" customHeight="1">
      <c r="AU438" s="29"/>
      <c r="AV438" s="2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row>
    <row r="439" spans="47:81" ht="18" customHeight="1">
      <c r="AU439" s="29"/>
      <c r="AV439" s="2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row>
    <row r="440" spans="47:81" ht="18" customHeight="1">
      <c r="AU440" s="29"/>
      <c r="AV440" s="2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row>
    <row r="441" spans="47:81" ht="18" customHeight="1">
      <c r="AU441" s="29"/>
      <c r="AV441" s="2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row>
    <row r="442" spans="47:81" ht="18" customHeight="1">
      <c r="AU442" s="29"/>
      <c r="AV442" s="2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row>
    <row r="443" spans="47:81" ht="18" customHeight="1">
      <c r="AU443" s="29"/>
      <c r="AV443" s="2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row>
    <row r="444" spans="47:81" ht="18" customHeight="1">
      <c r="AU444" s="29"/>
      <c r="AV444" s="2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row>
    <row r="445" spans="47:81" ht="18" customHeight="1">
      <c r="AU445" s="29"/>
      <c r="AV445" s="2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row>
    <row r="446" spans="47:81" ht="18" customHeight="1">
      <c r="AU446" s="29"/>
      <c r="AV446" s="2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row>
    <row r="447" spans="47:81" ht="18" customHeight="1">
      <c r="AU447" s="29"/>
      <c r="AV447" s="2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row>
    <row r="448" spans="47:81" ht="18" customHeight="1">
      <c r="AU448" s="29"/>
      <c r="AV448" s="2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row>
    <row r="449" spans="47:81" ht="18" customHeight="1">
      <c r="AU449" s="29"/>
      <c r="AV449" s="2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row>
    <row r="450" spans="47:81" ht="18" customHeight="1">
      <c r="AU450" s="29"/>
      <c r="AV450" s="2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row>
    <row r="451" spans="47:81" ht="18" customHeight="1">
      <c r="AU451" s="29"/>
      <c r="AV451" s="2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row>
    <row r="452" spans="47:81" ht="18" customHeight="1">
      <c r="AU452" s="29"/>
      <c r="AV452" s="2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row>
    <row r="453" spans="47:81" ht="18" customHeight="1">
      <c r="AU453" s="29"/>
      <c r="AV453" s="2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row>
    <row r="454" spans="47:81" ht="18" customHeight="1">
      <c r="AU454" s="29"/>
      <c r="AV454" s="2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row>
    <row r="455" spans="47:81" ht="18" customHeight="1">
      <c r="AU455" s="29"/>
      <c r="AV455" s="2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row>
    <row r="456" spans="47:81" ht="18" customHeight="1">
      <c r="AU456" s="29"/>
      <c r="AV456" s="2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row>
    <row r="457" spans="47:81" ht="18" customHeight="1">
      <c r="AU457" s="29"/>
      <c r="AV457" s="2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row>
    <row r="458" spans="47:81" ht="18" customHeight="1">
      <c r="AU458" s="29"/>
      <c r="AV458" s="2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row>
    <row r="459" spans="47:81" ht="18" customHeight="1">
      <c r="AU459" s="29"/>
      <c r="AV459" s="2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row>
    <row r="460" spans="47:81" ht="18" customHeight="1">
      <c r="AU460" s="29"/>
      <c r="AV460" s="2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row>
    <row r="461" spans="47:81" ht="18" customHeight="1">
      <c r="AU461" s="29"/>
      <c r="AV461" s="2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row>
    <row r="462" spans="47:81" ht="18" customHeight="1">
      <c r="AU462" s="29"/>
      <c r="AV462" s="2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row>
    <row r="463" spans="47:81" ht="18" customHeight="1">
      <c r="AU463" s="29"/>
      <c r="AV463" s="2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row>
    <row r="464" spans="47:81" ht="18" customHeight="1">
      <c r="AU464" s="29"/>
      <c r="AV464" s="2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row>
    <row r="465" spans="47:81" ht="18" customHeight="1">
      <c r="AU465" s="29"/>
      <c r="AV465" s="2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row>
    <row r="466" spans="47:81" ht="18" customHeight="1">
      <c r="AU466" s="29"/>
      <c r="AV466" s="2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row>
    <row r="467" spans="47:81" ht="18" customHeight="1">
      <c r="AU467" s="29"/>
      <c r="AV467" s="2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row>
    <row r="468" spans="47:81" ht="18" customHeight="1">
      <c r="AU468" s="29"/>
      <c r="AV468" s="2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row>
    <row r="469" spans="47:81" ht="18" customHeight="1">
      <c r="AU469" s="29"/>
      <c r="AV469" s="2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row>
    <row r="470" spans="47:81" ht="18" customHeight="1">
      <c r="AU470" s="29"/>
      <c r="AV470" s="2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row>
    <row r="471" spans="47:81" ht="18" customHeight="1">
      <c r="AU471" s="29"/>
      <c r="AV471" s="2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row>
    <row r="472" spans="47:81" ht="18" customHeight="1">
      <c r="AU472" s="29"/>
      <c r="AV472" s="2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row>
    <row r="473" spans="47:81" ht="18" customHeight="1">
      <c r="AU473" s="29"/>
      <c r="AV473" s="2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row>
    <row r="474" spans="47:81" ht="18" customHeight="1">
      <c r="AU474" s="29"/>
      <c r="AV474" s="2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row>
    <row r="475" spans="47:81" ht="18" customHeight="1">
      <c r="AU475" s="29"/>
      <c r="AV475" s="2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row>
    <row r="476" spans="47:81" ht="18" customHeight="1">
      <c r="AU476" s="29"/>
      <c r="AV476" s="2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row>
    <row r="477" spans="47:81" ht="18" customHeight="1">
      <c r="AU477" s="29"/>
      <c r="AV477" s="2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row>
    <row r="478" spans="47:81" ht="18" customHeight="1">
      <c r="AU478" s="29"/>
      <c r="AV478" s="2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row>
    <row r="479" spans="47:81" ht="18" customHeight="1">
      <c r="AU479" s="29"/>
      <c r="AV479" s="2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row>
    <row r="480" spans="47:81" ht="18" customHeight="1">
      <c r="AU480" s="29"/>
      <c r="AV480" s="2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row>
    <row r="481" spans="47:81" ht="18" customHeight="1">
      <c r="AU481" s="29"/>
      <c r="AV481" s="2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row>
    <row r="482" spans="47:81" ht="18" customHeight="1">
      <c r="AU482" s="29"/>
      <c r="AV482" s="2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row>
    <row r="483" spans="47:81" ht="18" customHeight="1">
      <c r="AU483" s="29"/>
      <c r="AV483" s="2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row>
    <row r="484" spans="47:81" ht="18" customHeight="1">
      <c r="AU484" s="29"/>
      <c r="AV484" s="2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row>
    <row r="485" spans="47:81" ht="18" customHeight="1">
      <c r="AU485" s="29"/>
      <c r="AV485" s="2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row>
    <row r="486" spans="47:81" ht="18" customHeight="1">
      <c r="AU486" s="29"/>
      <c r="AV486" s="2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row>
    <row r="487" spans="47:81" ht="18" customHeight="1">
      <c r="AU487" s="29"/>
      <c r="AV487" s="2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row>
    <row r="488" spans="47:81" ht="18" customHeight="1">
      <c r="AU488" s="29"/>
      <c r="AV488" s="2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row>
    <row r="489" spans="47:81" ht="18" customHeight="1">
      <c r="AU489" s="29"/>
      <c r="AV489" s="2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row>
    <row r="490" spans="47:81" ht="18" customHeight="1">
      <c r="AU490" s="29"/>
      <c r="AV490" s="2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row>
    <row r="491" spans="47:81" ht="18" customHeight="1">
      <c r="AU491" s="29"/>
      <c r="AV491" s="2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row>
    <row r="492" spans="47:81" ht="18" customHeight="1">
      <c r="AU492" s="29"/>
      <c r="AV492" s="2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row>
    <row r="493" spans="47:81" ht="18" customHeight="1">
      <c r="AU493" s="29"/>
      <c r="AV493" s="2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row>
    <row r="494" spans="47:81" ht="18" customHeight="1">
      <c r="AU494" s="29"/>
      <c r="AV494" s="2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row>
    <row r="495" spans="47:81" ht="18" customHeight="1">
      <c r="AU495" s="29"/>
      <c r="AV495" s="2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row>
    <row r="496" spans="47:81" ht="18" customHeight="1">
      <c r="AU496" s="29"/>
      <c r="AV496" s="2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row>
    <row r="497" spans="47:81" ht="18" customHeight="1">
      <c r="AU497" s="29"/>
      <c r="AV497" s="2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row>
    <row r="498" spans="47:81" ht="18" customHeight="1">
      <c r="AU498" s="29"/>
      <c r="AV498" s="2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row>
    <row r="499" spans="47:81" ht="18" customHeight="1">
      <c r="AU499" s="29"/>
      <c r="AV499" s="2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row>
    <row r="500" spans="47:81" ht="18" customHeight="1">
      <c r="AU500" s="29"/>
      <c r="AV500" s="2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row>
    <row r="501" spans="47:81" ht="18" customHeight="1">
      <c r="AU501" s="29"/>
      <c r="AV501" s="2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row>
    <row r="502" spans="47:81" ht="18" customHeight="1">
      <c r="AU502" s="29"/>
      <c r="AV502" s="2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row>
    <row r="503" spans="47:81" ht="18" customHeight="1">
      <c r="AU503" s="29"/>
      <c r="AV503" s="2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row>
    <row r="504" spans="47:81" ht="18" customHeight="1">
      <c r="AU504" s="29"/>
      <c r="AV504" s="2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row>
    <row r="505" spans="47:81" ht="18" customHeight="1">
      <c r="AU505" s="29"/>
      <c r="AV505" s="2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row>
    <row r="506" spans="47:81" ht="18" customHeight="1">
      <c r="AU506" s="29"/>
      <c r="AV506" s="2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row>
    <row r="507" spans="47:81" ht="18" customHeight="1">
      <c r="AU507" s="29"/>
      <c r="AV507" s="2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row>
    <row r="508" spans="47:81" ht="18" customHeight="1">
      <c r="AU508" s="29"/>
      <c r="AV508" s="2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row>
    <row r="509" spans="47:81" ht="18" customHeight="1">
      <c r="AU509" s="29"/>
      <c r="AV509" s="2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row>
    <row r="510" spans="47:81" ht="18" customHeight="1">
      <c r="AU510" s="29"/>
      <c r="AV510" s="2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row>
    <row r="511" spans="47:81" ht="18" customHeight="1">
      <c r="AU511" s="29"/>
      <c r="AV511" s="2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row>
    <row r="512" spans="47:81" ht="18" customHeight="1">
      <c r="AU512" s="29"/>
      <c r="AV512" s="2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row>
    <row r="513" spans="47:81" ht="18" customHeight="1">
      <c r="AU513" s="29"/>
      <c r="AV513" s="2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row>
    <row r="514" spans="47:81" ht="18" customHeight="1">
      <c r="AU514" s="29"/>
      <c r="AV514" s="2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row>
    <row r="515" spans="47:81" ht="18" customHeight="1">
      <c r="AU515" s="29"/>
      <c r="AV515" s="2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row>
    <row r="516" spans="47:81" ht="18" customHeight="1">
      <c r="AU516" s="29"/>
      <c r="AV516" s="2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row>
    <row r="517" spans="47:81" ht="18" customHeight="1">
      <c r="AU517" s="29"/>
      <c r="AV517" s="2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row>
    <row r="518" spans="47:81" ht="18" customHeight="1">
      <c r="AU518" s="29"/>
      <c r="AV518" s="2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row>
    <row r="519" spans="47:81" ht="18" customHeight="1">
      <c r="AU519" s="29"/>
      <c r="AV519" s="2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row>
    <row r="520" spans="47:81" ht="18" customHeight="1">
      <c r="AU520" s="29"/>
      <c r="AV520" s="2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row>
    <row r="521" spans="47:81" ht="18" customHeight="1">
      <c r="AU521" s="29"/>
      <c r="AV521" s="2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row>
    <row r="522" spans="47:81" ht="18" customHeight="1">
      <c r="AU522" s="29"/>
      <c r="AV522" s="2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row>
    <row r="523" spans="47:81" ht="18" customHeight="1">
      <c r="AU523" s="29"/>
      <c r="AV523" s="2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row>
    <row r="524" spans="47:81" ht="18" customHeight="1">
      <c r="AU524" s="29"/>
      <c r="AV524" s="2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row>
    <row r="525" spans="47:81" ht="18" customHeight="1">
      <c r="AU525" s="29"/>
      <c r="AV525" s="2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row>
    <row r="526" spans="47:81" ht="18" customHeight="1">
      <c r="AU526" s="29"/>
      <c r="AV526" s="2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row>
    <row r="527" spans="47:81" ht="18" customHeight="1">
      <c r="AU527" s="29"/>
      <c r="AV527" s="2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row>
    <row r="528" spans="47:81" ht="18" customHeight="1">
      <c r="AU528" s="29"/>
      <c r="AV528" s="2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row>
    <row r="529" spans="47:81" ht="18" customHeight="1">
      <c r="AU529" s="29"/>
      <c r="AV529" s="2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row>
    <row r="530" spans="47:81" ht="18" customHeight="1">
      <c r="AU530" s="29"/>
      <c r="AV530" s="2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row>
    <row r="531" spans="47:81" ht="18" customHeight="1">
      <c r="AU531" s="29"/>
      <c r="AV531" s="2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row>
    <row r="532" spans="47:81" ht="18" customHeight="1">
      <c r="AU532" s="29"/>
      <c r="AV532" s="2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row>
  </sheetData>
  <mergeCells count="922">
    <mergeCell ref="BH6:BH7"/>
    <mergeCell ref="BI6:BI7"/>
    <mergeCell ref="AT5:AY5"/>
    <mergeCell ref="AU6:AU7"/>
    <mergeCell ref="AV6:AV7"/>
    <mergeCell ref="AZ5:BB5"/>
    <mergeCell ref="BC5:BG5"/>
    <mergeCell ref="AW6:AW7"/>
    <mergeCell ref="AX6:AX7"/>
    <mergeCell ref="AY6:AY7"/>
    <mergeCell ref="AZ6:AZ7"/>
    <mergeCell ref="BA6:BA7"/>
    <mergeCell ref="BB6:BB7"/>
    <mergeCell ref="BC6:BC7"/>
    <mergeCell ref="BD6:BD7"/>
    <mergeCell ref="BE6:BE7"/>
    <mergeCell ref="BF6:BF7"/>
    <mergeCell ref="BG6:BG7"/>
    <mergeCell ref="AT6:AT7"/>
    <mergeCell ref="X6:AB7"/>
    <mergeCell ref="AC6:AC7"/>
    <mergeCell ref="AD6:AD7"/>
    <mergeCell ref="AE6:AE7"/>
    <mergeCell ref="AF6:AF7"/>
    <mergeCell ref="AG6:AG7"/>
    <mergeCell ref="K4:M4"/>
    <mergeCell ref="N4:T4"/>
    <mergeCell ref="U4:W4"/>
    <mergeCell ref="X4:AB4"/>
    <mergeCell ref="AH6:AH7"/>
    <mergeCell ref="AI6:AI7"/>
    <mergeCell ref="AJ6:AJ7"/>
    <mergeCell ref="AK6:AK7"/>
    <mergeCell ref="AL6:AL7"/>
    <mergeCell ref="AK5:AS5"/>
    <mergeCell ref="A6:B7"/>
    <mergeCell ref="C6:E7"/>
    <mergeCell ref="F6:L6"/>
    <mergeCell ref="M6:P6"/>
    <mergeCell ref="Q6:R7"/>
    <mergeCell ref="S6:W7"/>
    <mergeCell ref="AN19:AP19"/>
    <mergeCell ref="AQ19:AS19"/>
    <mergeCell ref="A1:AB2"/>
    <mergeCell ref="A3:C3"/>
    <mergeCell ref="D3:J3"/>
    <mergeCell ref="K3:M3"/>
    <mergeCell ref="N3:T3"/>
    <mergeCell ref="U3:W3"/>
    <mergeCell ref="X3:AB3"/>
    <mergeCell ref="AC3:AF3"/>
    <mergeCell ref="A4:C4"/>
    <mergeCell ref="D4:J4"/>
    <mergeCell ref="AD1:AF1"/>
    <mergeCell ref="AD2:AF2"/>
    <mergeCell ref="F7:G7"/>
    <mergeCell ref="K8:L8"/>
    <mergeCell ref="M8:N8"/>
    <mergeCell ref="H7:J7"/>
    <mergeCell ref="K7:L7"/>
    <mergeCell ref="M7:N7"/>
    <mergeCell ref="O7:P7"/>
    <mergeCell ref="AQ6:AQ7"/>
    <mergeCell ref="AR6:AR7"/>
    <mergeCell ref="AS6:AS7"/>
    <mergeCell ref="AM6:AM7"/>
    <mergeCell ref="AN6:AN7"/>
    <mergeCell ref="AO6:AO7"/>
    <mergeCell ref="AP6:AP7"/>
    <mergeCell ref="A5:C5"/>
    <mergeCell ref="D5:T5"/>
    <mergeCell ref="U5:W5"/>
    <mergeCell ref="X5:AB5"/>
    <mergeCell ref="AC5:AG5"/>
    <mergeCell ref="AH5:AJ5"/>
    <mergeCell ref="O9:P9"/>
    <mergeCell ref="Q9:R9"/>
    <mergeCell ref="S9:W9"/>
    <mergeCell ref="X9:AB9"/>
    <mergeCell ref="O8:P8"/>
    <mergeCell ref="Q8:R8"/>
    <mergeCell ref="S8:W8"/>
    <mergeCell ref="X8:AB8"/>
    <mergeCell ref="A9:B9"/>
    <mergeCell ref="C9:E9"/>
    <mergeCell ref="F9:G9"/>
    <mergeCell ref="H9:J9"/>
    <mergeCell ref="K9:L9"/>
    <mergeCell ref="M9:N9"/>
    <mergeCell ref="A8:B8"/>
    <mergeCell ref="C8:E8"/>
    <mergeCell ref="F8:G8"/>
    <mergeCell ref="H8:J8"/>
    <mergeCell ref="O11:P11"/>
    <mergeCell ref="Q11:R11"/>
    <mergeCell ref="S11:W11"/>
    <mergeCell ref="X11:AB11"/>
    <mergeCell ref="O10:P10"/>
    <mergeCell ref="Q10:R10"/>
    <mergeCell ref="S10:W10"/>
    <mergeCell ref="X10:AB10"/>
    <mergeCell ref="A11:B11"/>
    <mergeCell ref="C11:E11"/>
    <mergeCell ref="F11:G11"/>
    <mergeCell ref="H11:J11"/>
    <mergeCell ref="K11:L11"/>
    <mergeCell ref="M11:N11"/>
    <mergeCell ref="A10:B10"/>
    <mergeCell ref="C10:E10"/>
    <mergeCell ref="F10:G10"/>
    <mergeCell ref="H10:J10"/>
    <mergeCell ref="K10:L10"/>
    <mergeCell ref="M10:N10"/>
    <mergeCell ref="O12:P12"/>
    <mergeCell ref="Q12:R12"/>
    <mergeCell ref="S12:W12"/>
    <mergeCell ref="X12:AB12"/>
    <mergeCell ref="A12:B12"/>
    <mergeCell ref="C12:E12"/>
    <mergeCell ref="F12:G12"/>
    <mergeCell ref="H12:J12"/>
    <mergeCell ref="K12:L12"/>
    <mergeCell ref="M12:N12"/>
    <mergeCell ref="O13:P13"/>
    <mergeCell ref="Q13:R13"/>
    <mergeCell ref="S13:W13"/>
    <mergeCell ref="X13:AB13"/>
    <mergeCell ref="A13:B13"/>
    <mergeCell ref="C13:E13"/>
    <mergeCell ref="F13:G13"/>
    <mergeCell ref="H13:J13"/>
    <mergeCell ref="K13:L13"/>
    <mergeCell ref="M13:N13"/>
    <mergeCell ref="O14:P14"/>
    <mergeCell ref="Q14:R14"/>
    <mergeCell ref="S14:W14"/>
    <mergeCell ref="X14:AB14"/>
    <mergeCell ref="A14:B14"/>
    <mergeCell ref="C14:E14"/>
    <mergeCell ref="F14:G14"/>
    <mergeCell ref="H14:J14"/>
    <mergeCell ref="K14:L14"/>
    <mergeCell ref="M14:N14"/>
    <mergeCell ref="O15:P15"/>
    <mergeCell ref="Q15:R15"/>
    <mergeCell ref="S15:W15"/>
    <mergeCell ref="X15:AB15"/>
    <mergeCell ref="A15:B15"/>
    <mergeCell ref="C15:E15"/>
    <mergeCell ref="F15:G15"/>
    <mergeCell ref="H15:J15"/>
    <mergeCell ref="K15:L15"/>
    <mergeCell ref="M15:N15"/>
    <mergeCell ref="O16:P16"/>
    <mergeCell ref="Q16:R16"/>
    <mergeCell ref="S16:W16"/>
    <mergeCell ref="X16:AB16"/>
    <mergeCell ref="A17:B17"/>
    <mergeCell ref="C17:E17"/>
    <mergeCell ref="F17:G17"/>
    <mergeCell ref="H17:J17"/>
    <mergeCell ref="K17:L17"/>
    <mergeCell ref="M17:N17"/>
    <mergeCell ref="A16:B16"/>
    <mergeCell ref="C16:E16"/>
    <mergeCell ref="F16:G16"/>
    <mergeCell ref="H16:J16"/>
    <mergeCell ref="K16:L16"/>
    <mergeCell ref="M16:N16"/>
    <mergeCell ref="A19:B19"/>
    <mergeCell ref="C19:E19"/>
    <mergeCell ref="F19:G19"/>
    <mergeCell ref="H19:J19"/>
    <mergeCell ref="K19:L19"/>
    <mergeCell ref="M19:N19"/>
    <mergeCell ref="AK20:AM20"/>
    <mergeCell ref="AK19:AM19"/>
    <mergeCell ref="O17:P17"/>
    <mergeCell ref="Q17:R17"/>
    <mergeCell ref="S17:W17"/>
    <mergeCell ref="X17:AB17"/>
    <mergeCell ref="A18:B18"/>
    <mergeCell ref="C18:E18"/>
    <mergeCell ref="F18:G18"/>
    <mergeCell ref="H18:J18"/>
    <mergeCell ref="K18:L18"/>
    <mergeCell ref="M18:N18"/>
    <mergeCell ref="O19:P19"/>
    <mergeCell ref="Q19:R19"/>
    <mergeCell ref="S19:T19"/>
    <mergeCell ref="U19:V19"/>
    <mergeCell ref="X19:AB19"/>
    <mergeCell ref="O18:P18"/>
    <mergeCell ref="Q18:R18"/>
    <mergeCell ref="S18:W18"/>
    <mergeCell ref="X18:AB18"/>
    <mergeCell ref="BP40:BQ40"/>
    <mergeCell ref="BR40:BS40"/>
    <mergeCell ref="BT40:BX40"/>
    <mergeCell ref="BB40:BC40"/>
    <mergeCell ref="BD40:BF40"/>
    <mergeCell ref="BG40:BH40"/>
    <mergeCell ref="AQ20:AS20"/>
    <mergeCell ref="AT20:AU20"/>
    <mergeCell ref="A20:AA20"/>
    <mergeCell ref="AV20:AW20"/>
    <mergeCell ref="AX20:AY20"/>
    <mergeCell ref="AN20:AP20"/>
    <mergeCell ref="BR42:BS42"/>
    <mergeCell ref="BT42:BX42"/>
    <mergeCell ref="BY42:CC42"/>
    <mergeCell ref="BB43:BC43"/>
    <mergeCell ref="BD43:BF43"/>
    <mergeCell ref="BG43:BH43"/>
    <mergeCell ref="BI43:BK43"/>
    <mergeCell ref="BL43:BM43"/>
    <mergeCell ref="BN43:BO43"/>
    <mergeCell ref="BP43:BQ43"/>
    <mergeCell ref="BY40:CC40"/>
    <mergeCell ref="BB41:BC41"/>
    <mergeCell ref="BD41:CC41"/>
    <mergeCell ref="BB42:BC42"/>
    <mergeCell ref="BD42:BF42"/>
    <mergeCell ref="BG42:BH42"/>
    <mergeCell ref="BI42:BK42"/>
    <mergeCell ref="BL42:BM42"/>
    <mergeCell ref="BN42:BO42"/>
    <mergeCell ref="BP42:BQ42"/>
    <mergeCell ref="BI40:BK40"/>
    <mergeCell ref="BL40:BM40"/>
    <mergeCell ref="BN40:BO40"/>
    <mergeCell ref="BR43:BS43"/>
    <mergeCell ref="BT43:CC43"/>
    <mergeCell ref="BB44:BC44"/>
    <mergeCell ref="BD44:BF44"/>
    <mergeCell ref="BG44:BH44"/>
    <mergeCell ref="BI44:BK44"/>
    <mergeCell ref="BL44:BM44"/>
    <mergeCell ref="BN44:BO44"/>
    <mergeCell ref="BP44:BQ44"/>
    <mergeCell ref="BR44:BS44"/>
    <mergeCell ref="BT44:BX44"/>
    <mergeCell ref="BY44:CC44"/>
    <mergeCell ref="BB45:BC45"/>
    <mergeCell ref="BD45:BF45"/>
    <mergeCell ref="BG45:BH45"/>
    <mergeCell ref="BI45:BK45"/>
    <mergeCell ref="BL45:BM45"/>
    <mergeCell ref="BN45:BO45"/>
    <mergeCell ref="BP45:BQ45"/>
    <mergeCell ref="BR45:BS45"/>
    <mergeCell ref="BT45:BX45"/>
    <mergeCell ref="BY45:CC45"/>
    <mergeCell ref="BB46:BC46"/>
    <mergeCell ref="BD46:BF46"/>
    <mergeCell ref="BG46:BH46"/>
    <mergeCell ref="BI46:BK46"/>
    <mergeCell ref="BL46:BM46"/>
    <mergeCell ref="BN46:BO46"/>
    <mergeCell ref="BP46:BQ46"/>
    <mergeCell ref="BR46:BS46"/>
    <mergeCell ref="BT46:CC46"/>
    <mergeCell ref="BB47:BC47"/>
    <mergeCell ref="BD47:BF47"/>
    <mergeCell ref="BG47:BH47"/>
    <mergeCell ref="BI47:BK47"/>
    <mergeCell ref="BL47:BM47"/>
    <mergeCell ref="BN47:BO47"/>
    <mergeCell ref="BP47:BQ47"/>
    <mergeCell ref="BR47:BS47"/>
    <mergeCell ref="BT47:CC47"/>
    <mergeCell ref="BB48:BC48"/>
    <mergeCell ref="BD48:CC48"/>
    <mergeCell ref="BB49:BC49"/>
    <mergeCell ref="BD49:BF49"/>
    <mergeCell ref="BG49:BH49"/>
    <mergeCell ref="BI49:BK49"/>
    <mergeCell ref="BL49:BM49"/>
    <mergeCell ref="BN49:BO49"/>
    <mergeCell ref="BP49:BQ49"/>
    <mergeCell ref="BR49:BS49"/>
    <mergeCell ref="BT49:CC49"/>
    <mergeCell ref="BB50:BC50"/>
    <mergeCell ref="BD50:BF50"/>
    <mergeCell ref="BG50:BH50"/>
    <mergeCell ref="BI50:BK50"/>
    <mergeCell ref="BL50:BM50"/>
    <mergeCell ref="BN50:BO50"/>
    <mergeCell ref="BP50:BQ50"/>
    <mergeCell ref="BR50:BS50"/>
    <mergeCell ref="BT50:CC50"/>
    <mergeCell ref="BP51:BQ51"/>
    <mergeCell ref="BR51:BS51"/>
    <mergeCell ref="BT51:CC51"/>
    <mergeCell ref="BB52:BC52"/>
    <mergeCell ref="BD52:BF52"/>
    <mergeCell ref="BG52:BH52"/>
    <mergeCell ref="BI52:BK52"/>
    <mergeCell ref="BL52:BM52"/>
    <mergeCell ref="BN52:BO52"/>
    <mergeCell ref="BP52:BQ52"/>
    <mergeCell ref="BB51:BC51"/>
    <mergeCell ref="BD51:BF51"/>
    <mergeCell ref="BG51:BH51"/>
    <mergeCell ref="BI51:BK51"/>
    <mergeCell ref="BL51:BM51"/>
    <mergeCell ref="BN51:BO51"/>
    <mergeCell ref="BR52:BS52"/>
    <mergeCell ref="BT52:BX52"/>
    <mergeCell ref="BY52:CC52"/>
    <mergeCell ref="BB53:BC53"/>
    <mergeCell ref="BD53:BF53"/>
    <mergeCell ref="BG53:BH53"/>
    <mergeCell ref="BI53:BK53"/>
    <mergeCell ref="BL53:BM53"/>
    <mergeCell ref="BN53:BO53"/>
    <mergeCell ref="BP53:BQ53"/>
    <mergeCell ref="BR53:BS53"/>
    <mergeCell ref="BT53:BX53"/>
    <mergeCell ref="BY53:CC53"/>
    <mergeCell ref="BB54:BC54"/>
    <mergeCell ref="BD54:BF54"/>
    <mergeCell ref="BG54:BH54"/>
    <mergeCell ref="BI54:BK54"/>
    <mergeCell ref="BL54:BM54"/>
    <mergeCell ref="BN54:BO54"/>
    <mergeCell ref="BP54:BQ54"/>
    <mergeCell ref="BR54:BS54"/>
    <mergeCell ref="BT54:BX54"/>
    <mergeCell ref="BY54:CC54"/>
    <mergeCell ref="BB55:BC55"/>
    <mergeCell ref="BD55:CC55"/>
    <mergeCell ref="BB56:BC56"/>
    <mergeCell ref="BD56:BF56"/>
    <mergeCell ref="BG56:BH56"/>
    <mergeCell ref="BI56:BK56"/>
    <mergeCell ref="BL56:BM56"/>
    <mergeCell ref="BN56:BO56"/>
    <mergeCell ref="BP56:BQ56"/>
    <mergeCell ref="BR56:BS56"/>
    <mergeCell ref="BT56:BX56"/>
    <mergeCell ref="BY56:CC56"/>
    <mergeCell ref="BB57:BC57"/>
    <mergeCell ref="BD57:BF57"/>
    <mergeCell ref="BG57:BH57"/>
    <mergeCell ref="BI57:BK57"/>
    <mergeCell ref="BL57:BM57"/>
    <mergeCell ref="BN57:BO57"/>
    <mergeCell ref="BP57:BQ57"/>
    <mergeCell ref="BR57:BS57"/>
    <mergeCell ref="BT57:CC57"/>
    <mergeCell ref="BB58:BC58"/>
    <mergeCell ref="BD58:BF58"/>
    <mergeCell ref="BG58:BH58"/>
    <mergeCell ref="BI58:BK58"/>
    <mergeCell ref="BL58:BM58"/>
    <mergeCell ref="BN58:BO58"/>
    <mergeCell ref="BP58:BQ58"/>
    <mergeCell ref="BR58:BS58"/>
    <mergeCell ref="BT58:BX58"/>
    <mergeCell ref="BY58:CC58"/>
    <mergeCell ref="BB59:BC59"/>
    <mergeCell ref="BD59:BF59"/>
    <mergeCell ref="BG59:BH59"/>
    <mergeCell ref="BI59:BK59"/>
    <mergeCell ref="BL59:BM59"/>
    <mergeCell ref="BN59:BO59"/>
    <mergeCell ref="BP59:BQ59"/>
    <mergeCell ref="BR59:BS59"/>
    <mergeCell ref="BT59:BX59"/>
    <mergeCell ref="BY59:CC59"/>
    <mergeCell ref="BB60:BC60"/>
    <mergeCell ref="BD60:BF60"/>
    <mergeCell ref="BG60:BH60"/>
    <mergeCell ref="BI60:BK60"/>
    <mergeCell ref="BL60:BM60"/>
    <mergeCell ref="BN60:BO60"/>
    <mergeCell ref="BP60:BQ60"/>
    <mergeCell ref="BR60:BS60"/>
    <mergeCell ref="BT60:CC60"/>
    <mergeCell ref="BB61:BC61"/>
    <mergeCell ref="BD61:BF61"/>
    <mergeCell ref="BG61:BH61"/>
    <mergeCell ref="BI61:BK61"/>
    <mergeCell ref="BL61:BM61"/>
    <mergeCell ref="BN61:BO61"/>
    <mergeCell ref="BP61:BQ61"/>
    <mergeCell ref="BR61:BS61"/>
    <mergeCell ref="BT61:CC61"/>
    <mergeCell ref="BB62:BC62"/>
    <mergeCell ref="BD62:CC62"/>
    <mergeCell ref="BB63:BC63"/>
    <mergeCell ref="BD63:BF63"/>
    <mergeCell ref="BG63:BH63"/>
    <mergeCell ref="BI63:BK63"/>
    <mergeCell ref="BL63:BM63"/>
    <mergeCell ref="BN63:BO63"/>
    <mergeCell ref="BP63:BQ63"/>
    <mergeCell ref="BR63:BS63"/>
    <mergeCell ref="BT63:CC63"/>
    <mergeCell ref="BB64:BC64"/>
    <mergeCell ref="BD64:BF64"/>
    <mergeCell ref="BG64:BH64"/>
    <mergeCell ref="BI64:BK64"/>
    <mergeCell ref="BL64:BM64"/>
    <mergeCell ref="BN64:BO64"/>
    <mergeCell ref="BP64:BQ64"/>
    <mergeCell ref="BR64:BS64"/>
    <mergeCell ref="BT64:CC64"/>
    <mergeCell ref="BB65:BC65"/>
    <mergeCell ref="BD65:BF65"/>
    <mergeCell ref="BG65:BH65"/>
    <mergeCell ref="BI65:BK65"/>
    <mergeCell ref="BL65:BM65"/>
    <mergeCell ref="BN65:BO65"/>
    <mergeCell ref="BP65:BQ65"/>
    <mergeCell ref="BR65:BS65"/>
    <mergeCell ref="BT65:BX65"/>
    <mergeCell ref="BY65:CC65"/>
    <mergeCell ref="BB66:BC66"/>
    <mergeCell ref="BD66:BF66"/>
    <mergeCell ref="BG66:BH66"/>
    <mergeCell ref="BI66:BK66"/>
    <mergeCell ref="BL66:BM66"/>
    <mergeCell ref="BN66:BO66"/>
    <mergeCell ref="BP66:BQ66"/>
    <mergeCell ref="BR66:BS66"/>
    <mergeCell ref="BT66:BX66"/>
    <mergeCell ref="BY66:CC66"/>
    <mergeCell ref="BB67:BC67"/>
    <mergeCell ref="BD67:BF67"/>
    <mergeCell ref="BG67:BH67"/>
    <mergeCell ref="BI67:BK67"/>
    <mergeCell ref="BL67:BM67"/>
    <mergeCell ref="BN67:BO67"/>
    <mergeCell ref="BP67:BQ67"/>
    <mergeCell ref="BR67:BS67"/>
    <mergeCell ref="BT67:BX67"/>
    <mergeCell ref="BY67:CC67"/>
    <mergeCell ref="BB68:BC68"/>
    <mergeCell ref="BD68:BF68"/>
    <mergeCell ref="BG68:BH68"/>
    <mergeCell ref="BI68:BK68"/>
    <mergeCell ref="BL68:BM68"/>
    <mergeCell ref="BN68:BO68"/>
    <mergeCell ref="BP68:BQ68"/>
    <mergeCell ref="BR68:BS68"/>
    <mergeCell ref="BT68:BX68"/>
    <mergeCell ref="BY68:CC68"/>
    <mergeCell ref="BB69:BC69"/>
    <mergeCell ref="BD69:CC69"/>
    <mergeCell ref="BB70:BC70"/>
    <mergeCell ref="BD70:BF70"/>
    <mergeCell ref="BG70:BH70"/>
    <mergeCell ref="BI70:BK70"/>
    <mergeCell ref="BL70:BM70"/>
    <mergeCell ref="BN70:BO70"/>
    <mergeCell ref="BP70:BQ70"/>
    <mergeCell ref="BR70:BS70"/>
    <mergeCell ref="BT70:BX70"/>
    <mergeCell ref="BY70:CC70"/>
    <mergeCell ref="BB71:BC71"/>
    <mergeCell ref="BD71:BF71"/>
    <mergeCell ref="BG71:BH71"/>
    <mergeCell ref="BI71:BK71"/>
    <mergeCell ref="BL71:BM71"/>
    <mergeCell ref="BN71:BO71"/>
    <mergeCell ref="BP71:BQ71"/>
    <mergeCell ref="BR71:BS71"/>
    <mergeCell ref="BT71:CC71"/>
    <mergeCell ref="BB72:BC72"/>
    <mergeCell ref="BD72:BF72"/>
    <mergeCell ref="BG72:BH72"/>
    <mergeCell ref="BI72:BK72"/>
    <mergeCell ref="BL72:BM72"/>
    <mergeCell ref="BN72:BO72"/>
    <mergeCell ref="BP72:BQ72"/>
    <mergeCell ref="BR72:BS72"/>
    <mergeCell ref="BT72:BX72"/>
    <mergeCell ref="BY72:CC72"/>
    <mergeCell ref="BB73:BC73"/>
    <mergeCell ref="BD73:BF73"/>
    <mergeCell ref="BG73:BH73"/>
    <mergeCell ref="BI73:BK73"/>
    <mergeCell ref="BL73:BM73"/>
    <mergeCell ref="BN73:BO73"/>
    <mergeCell ref="BP73:BQ73"/>
    <mergeCell ref="BR73:BS73"/>
    <mergeCell ref="BT73:BX73"/>
    <mergeCell ref="BY73:CC73"/>
    <mergeCell ref="BB74:BC74"/>
    <mergeCell ref="BD74:BF74"/>
    <mergeCell ref="BG74:BH74"/>
    <mergeCell ref="BI74:BK74"/>
    <mergeCell ref="BL74:BM74"/>
    <mergeCell ref="BN74:BO74"/>
    <mergeCell ref="BP74:BQ74"/>
    <mergeCell ref="BR74:BS74"/>
    <mergeCell ref="BT74:CC74"/>
    <mergeCell ref="BB75:BC75"/>
    <mergeCell ref="BD75:BF75"/>
    <mergeCell ref="BG75:BH75"/>
    <mergeCell ref="BI75:BK75"/>
    <mergeCell ref="BL75:BM75"/>
    <mergeCell ref="BN75:BO75"/>
    <mergeCell ref="BP75:BQ75"/>
    <mergeCell ref="BR75:BS75"/>
    <mergeCell ref="BT75:CC75"/>
    <mergeCell ref="BB76:BC76"/>
    <mergeCell ref="BD76:CC76"/>
    <mergeCell ref="BB77:BC77"/>
    <mergeCell ref="BD77:BF77"/>
    <mergeCell ref="BG77:BH77"/>
    <mergeCell ref="BI77:BK77"/>
    <mergeCell ref="BL77:BM77"/>
    <mergeCell ref="BN77:BO77"/>
    <mergeCell ref="BP77:BQ77"/>
    <mergeCell ref="BR77:BS77"/>
    <mergeCell ref="BT77:CC77"/>
    <mergeCell ref="BB78:BC78"/>
    <mergeCell ref="BD78:BF78"/>
    <mergeCell ref="BG78:BH78"/>
    <mergeCell ref="BI78:BK78"/>
    <mergeCell ref="BL78:BM78"/>
    <mergeCell ref="BN78:BO78"/>
    <mergeCell ref="BP78:BQ78"/>
    <mergeCell ref="BR78:BS78"/>
    <mergeCell ref="BT78:CC78"/>
    <mergeCell ref="BB79:BC79"/>
    <mergeCell ref="BD79:BF79"/>
    <mergeCell ref="BG79:BH79"/>
    <mergeCell ref="BI79:BK79"/>
    <mergeCell ref="BL79:BM79"/>
    <mergeCell ref="BN79:BO79"/>
    <mergeCell ref="BP79:BQ79"/>
    <mergeCell ref="BR79:BS79"/>
    <mergeCell ref="BT79:BX79"/>
    <mergeCell ref="BY79:CC79"/>
    <mergeCell ref="BB80:BC80"/>
    <mergeCell ref="BD80:BF80"/>
    <mergeCell ref="BG80:BH80"/>
    <mergeCell ref="BI80:BK80"/>
    <mergeCell ref="BL80:BM80"/>
    <mergeCell ref="BN80:BO80"/>
    <mergeCell ref="BP80:BQ80"/>
    <mergeCell ref="BR80:BS80"/>
    <mergeCell ref="BT80:BX80"/>
    <mergeCell ref="BY80:CC80"/>
    <mergeCell ref="BB81:BC81"/>
    <mergeCell ref="BD81:BF81"/>
    <mergeCell ref="BG81:BH81"/>
    <mergeCell ref="BI81:BK81"/>
    <mergeCell ref="BL81:BM81"/>
    <mergeCell ref="BN81:BO81"/>
    <mergeCell ref="BP81:BQ81"/>
    <mergeCell ref="BR81:BS81"/>
    <mergeCell ref="BT81:BX81"/>
    <mergeCell ref="BY81:CC81"/>
    <mergeCell ref="BB82:BC82"/>
    <mergeCell ref="BD82:CC82"/>
    <mergeCell ref="BB83:BC83"/>
    <mergeCell ref="BD83:BF83"/>
    <mergeCell ref="BG83:BH83"/>
    <mergeCell ref="BI83:BK83"/>
    <mergeCell ref="BL83:BM83"/>
    <mergeCell ref="BN83:BO83"/>
    <mergeCell ref="BP83:BQ83"/>
    <mergeCell ref="BR83:BS83"/>
    <mergeCell ref="BT83:BX83"/>
    <mergeCell ref="BY83:CC83"/>
    <mergeCell ref="BB84:BC84"/>
    <mergeCell ref="BD84:BF84"/>
    <mergeCell ref="BG84:BH84"/>
    <mergeCell ref="BI84:BK84"/>
    <mergeCell ref="BL84:BM84"/>
    <mergeCell ref="BN84:BO84"/>
    <mergeCell ref="BP84:BQ84"/>
    <mergeCell ref="BR84:BS84"/>
    <mergeCell ref="BT84:BX84"/>
    <mergeCell ref="BY84:CC84"/>
    <mergeCell ref="BB85:BC85"/>
    <mergeCell ref="BD85:BF85"/>
    <mergeCell ref="BG85:BH85"/>
    <mergeCell ref="BI85:BK85"/>
    <mergeCell ref="BL85:BM85"/>
    <mergeCell ref="BN85:BO85"/>
    <mergeCell ref="BP85:BQ85"/>
    <mergeCell ref="BR85:BS85"/>
    <mergeCell ref="BT85:BX85"/>
    <mergeCell ref="BY85:CC85"/>
    <mergeCell ref="BB86:BC86"/>
    <mergeCell ref="BD86:BF86"/>
    <mergeCell ref="BG86:BH86"/>
    <mergeCell ref="BI86:BK86"/>
    <mergeCell ref="BL86:BM86"/>
    <mergeCell ref="BN86:BO86"/>
    <mergeCell ref="BP86:BQ86"/>
    <mergeCell ref="BR86:BS86"/>
    <mergeCell ref="BT86:BX86"/>
    <mergeCell ref="BY86:CC86"/>
    <mergeCell ref="BB87:BC87"/>
    <mergeCell ref="BD87:BF87"/>
    <mergeCell ref="BG87:BH87"/>
    <mergeCell ref="BI87:BK87"/>
    <mergeCell ref="BL87:BM87"/>
    <mergeCell ref="BN87:BO87"/>
    <mergeCell ref="BP87:BQ87"/>
    <mergeCell ref="BR87:BS87"/>
    <mergeCell ref="BT87:CC87"/>
    <mergeCell ref="BB88:BC88"/>
    <mergeCell ref="BD88:BF88"/>
    <mergeCell ref="BG88:BH88"/>
    <mergeCell ref="BI88:BK88"/>
    <mergeCell ref="BL88:BM88"/>
    <mergeCell ref="BN88:BO88"/>
    <mergeCell ref="BP88:BQ88"/>
    <mergeCell ref="BR88:BS88"/>
    <mergeCell ref="BT88:BX88"/>
    <mergeCell ref="BY88:CC88"/>
    <mergeCell ref="BB89:BC89"/>
    <mergeCell ref="BD89:CC89"/>
    <mergeCell ref="BB90:BC90"/>
    <mergeCell ref="BD90:BF90"/>
    <mergeCell ref="BG90:BH90"/>
    <mergeCell ref="BI90:BK90"/>
    <mergeCell ref="BL90:BM90"/>
    <mergeCell ref="BN90:BO90"/>
    <mergeCell ref="BP90:BQ90"/>
    <mergeCell ref="BR90:BS90"/>
    <mergeCell ref="BT90:BX90"/>
    <mergeCell ref="BY90:CC90"/>
    <mergeCell ref="BB91:BC91"/>
    <mergeCell ref="BD91:BF91"/>
    <mergeCell ref="BG91:BH91"/>
    <mergeCell ref="BI91:BK91"/>
    <mergeCell ref="BL91:BM91"/>
    <mergeCell ref="BN91:BO91"/>
    <mergeCell ref="BP91:BQ91"/>
    <mergeCell ref="BR91:BS91"/>
    <mergeCell ref="BT91:BX91"/>
    <mergeCell ref="BY91:CC91"/>
    <mergeCell ref="BB92:BC92"/>
    <mergeCell ref="BD92:BF92"/>
    <mergeCell ref="BG92:BH92"/>
    <mergeCell ref="BI92:BK92"/>
    <mergeCell ref="BL92:BM92"/>
    <mergeCell ref="BN92:BO92"/>
    <mergeCell ref="BP92:BQ92"/>
    <mergeCell ref="BR92:BS92"/>
    <mergeCell ref="BT92:BX92"/>
    <mergeCell ref="BY92:CC92"/>
    <mergeCell ref="BB93:BC93"/>
    <mergeCell ref="BD93:BF93"/>
    <mergeCell ref="BG93:BH93"/>
    <mergeCell ref="BI93:BK93"/>
    <mergeCell ref="BL93:BM93"/>
    <mergeCell ref="BN93:BO93"/>
    <mergeCell ref="BP93:BQ93"/>
    <mergeCell ref="BR93:BS93"/>
    <mergeCell ref="BT93:BX93"/>
    <mergeCell ref="BY93:CC93"/>
    <mergeCell ref="BB94:BC94"/>
    <mergeCell ref="BD94:BF94"/>
    <mergeCell ref="BG94:BH94"/>
    <mergeCell ref="BI94:BK94"/>
    <mergeCell ref="BL94:BM94"/>
    <mergeCell ref="BN94:BO94"/>
    <mergeCell ref="BP94:BQ94"/>
    <mergeCell ref="BR94:BS94"/>
    <mergeCell ref="BT94:CC94"/>
    <mergeCell ref="BB95:BC95"/>
    <mergeCell ref="BD95:BF95"/>
    <mergeCell ref="BG95:BH95"/>
    <mergeCell ref="BI95:BK95"/>
    <mergeCell ref="BL95:BM95"/>
    <mergeCell ref="BN95:BO95"/>
    <mergeCell ref="BP95:BQ95"/>
    <mergeCell ref="BR95:BS95"/>
    <mergeCell ref="BT95:CC95"/>
    <mergeCell ref="BB96:BC96"/>
    <mergeCell ref="BD96:BF96"/>
    <mergeCell ref="BG96:BH96"/>
    <mergeCell ref="BI96:BK96"/>
    <mergeCell ref="BL96:BM96"/>
    <mergeCell ref="BN96:BO96"/>
    <mergeCell ref="BP96:BQ96"/>
    <mergeCell ref="BR96:BS96"/>
    <mergeCell ref="BT96:BX96"/>
    <mergeCell ref="BY96:CC96"/>
    <mergeCell ref="BB97:BC97"/>
    <mergeCell ref="BD97:CC97"/>
    <mergeCell ref="BB98:BC98"/>
    <mergeCell ref="BD98:BF98"/>
    <mergeCell ref="BG98:BH98"/>
    <mergeCell ref="BI98:BK98"/>
    <mergeCell ref="BL98:BM98"/>
    <mergeCell ref="BN98:BO98"/>
    <mergeCell ref="BP98:BQ98"/>
    <mergeCell ref="BR98:BS98"/>
    <mergeCell ref="BT98:BX98"/>
    <mergeCell ref="BY98:CC98"/>
    <mergeCell ref="BB99:BC99"/>
    <mergeCell ref="BD99:BF99"/>
    <mergeCell ref="BG99:BH99"/>
    <mergeCell ref="BI99:BK99"/>
    <mergeCell ref="BL99:BM99"/>
    <mergeCell ref="BN99:BO99"/>
    <mergeCell ref="BP99:BQ99"/>
    <mergeCell ref="BR99:BS99"/>
    <mergeCell ref="BT99:BX99"/>
    <mergeCell ref="BY99:CC99"/>
    <mergeCell ref="BB100:BC100"/>
    <mergeCell ref="BD100:BF100"/>
    <mergeCell ref="BG100:BH100"/>
    <mergeCell ref="BI100:BK100"/>
    <mergeCell ref="BL100:BM100"/>
    <mergeCell ref="BN100:BO100"/>
    <mergeCell ref="BP100:BQ100"/>
    <mergeCell ref="BR100:BS100"/>
    <mergeCell ref="BT100:BX100"/>
    <mergeCell ref="BY100:CC100"/>
    <mergeCell ref="BB101:BC101"/>
    <mergeCell ref="BD101:BF101"/>
    <mergeCell ref="BG101:BH101"/>
    <mergeCell ref="BI101:BK101"/>
    <mergeCell ref="BL101:BM101"/>
    <mergeCell ref="BN101:BO101"/>
    <mergeCell ref="BP101:BQ101"/>
    <mergeCell ref="BR101:BS101"/>
    <mergeCell ref="BT101:BX101"/>
    <mergeCell ref="BY101:CC101"/>
    <mergeCell ref="BB102:BC102"/>
    <mergeCell ref="BD102:BF102"/>
    <mergeCell ref="BG102:BH102"/>
    <mergeCell ref="BI102:BK102"/>
    <mergeCell ref="BL102:BM102"/>
    <mergeCell ref="BN102:BO102"/>
    <mergeCell ref="BP102:BQ102"/>
    <mergeCell ref="BR102:BS102"/>
    <mergeCell ref="BT102:CC102"/>
    <mergeCell ref="BB103:BC103"/>
    <mergeCell ref="BD103:BF103"/>
    <mergeCell ref="BG103:BH103"/>
    <mergeCell ref="BI103:BK103"/>
    <mergeCell ref="BL103:BM103"/>
    <mergeCell ref="BN103:BO103"/>
    <mergeCell ref="BP103:BQ103"/>
    <mergeCell ref="BR103:BS103"/>
    <mergeCell ref="BT103:CC103"/>
    <mergeCell ref="BB104:BC104"/>
    <mergeCell ref="BD104:BF104"/>
    <mergeCell ref="BG104:BH104"/>
    <mergeCell ref="BI104:BK104"/>
    <mergeCell ref="BL104:BM104"/>
    <mergeCell ref="BN104:BO104"/>
    <mergeCell ref="BP104:BQ104"/>
    <mergeCell ref="BR104:BS104"/>
    <mergeCell ref="BT104:BX104"/>
    <mergeCell ref="BY104:CC104"/>
    <mergeCell ref="BB105:BC105"/>
    <mergeCell ref="BD105:CC105"/>
    <mergeCell ref="BB106:BC106"/>
    <mergeCell ref="BD106:BF106"/>
    <mergeCell ref="BG106:BH106"/>
    <mergeCell ref="BI106:BK106"/>
    <mergeCell ref="BL106:BM106"/>
    <mergeCell ref="BN106:BO106"/>
    <mergeCell ref="BP106:BQ106"/>
    <mergeCell ref="BR106:BS106"/>
    <mergeCell ref="BT106:BX106"/>
    <mergeCell ref="BY106:CC106"/>
    <mergeCell ref="BB107:BC107"/>
    <mergeCell ref="BD107:BF107"/>
    <mergeCell ref="BG107:BH107"/>
    <mergeCell ref="BI107:BK107"/>
    <mergeCell ref="BL107:BM107"/>
    <mergeCell ref="BN107:BO107"/>
    <mergeCell ref="BP107:BQ107"/>
    <mergeCell ref="BR107:BS107"/>
    <mergeCell ref="BT107:BX107"/>
    <mergeCell ref="BY107:CC107"/>
    <mergeCell ref="BB108:BC108"/>
    <mergeCell ref="BD108:BF108"/>
    <mergeCell ref="BG108:BH108"/>
    <mergeCell ref="BI108:BK108"/>
    <mergeCell ref="BL108:BM108"/>
    <mergeCell ref="BN108:BO108"/>
    <mergeCell ref="BP108:BQ108"/>
    <mergeCell ref="BR108:BS108"/>
    <mergeCell ref="BT108:BX108"/>
    <mergeCell ref="BY108:CC108"/>
    <mergeCell ref="BB109:BC109"/>
    <mergeCell ref="BD109:BF109"/>
    <mergeCell ref="BG109:BH109"/>
    <mergeCell ref="BI109:BK109"/>
    <mergeCell ref="BL109:BM109"/>
    <mergeCell ref="BN109:BO109"/>
    <mergeCell ref="BP109:BQ109"/>
    <mergeCell ref="BR109:BS109"/>
    <mergeCell ref="BT109:BX109"/>
    <mergeCell ref="BY109:CC109"/>
    <mergeCell ref="BB110:BC110"/>
    <mergeCell ref="BD110:BF110"/>
    <mergeCell ref="BG110:BH110"/>
    <mergeCell ref="BI110:BK110"/>
    <mergeCell ref="BL110:BM110"/>
    <mergeCell ref="BN110:BO110"/>
    <mergeCell ref="BP110:BQ110"/>
    <mergeCell ref="BR110:BS110"/>
    <mergeCell ref="BT110:CC110"/>
    <mergeCell ref="BB111:BC111"/>
    <mergeCell ref="BD111:CC111"/>
    <mergeCell ref="BB112:BC112"/>
    <mergeCell ref="BD112:BF112"/>
    <mergeCell ref="BG112:BH112"/>
    <mergeCell ref="BI112:BK112"/>
    <mergeCell ref="BL112:BM112"/>
    <mergeCell ref="BN112:BO112"/>
    <mergeCell ref="BP112:BQ112"/>
    <mergeCell ref="BR112:BS112"/>
    <mergeCell ref="BT112:BX112"/>
    <mergeCell ref="BY112:CC112"/>
    <mergeCell ref="BB113:BC113"/>
    <mergeCell ref="BD113:BF113"/>
    <mergeCell ref="BG113:BH113"/>
    <mergeCell ref="BI113:BK113"/>
    <mergeCell ref="BL113:BM113"/>
    <mergeCell ref="BN113:BO113"/>
    <mergeCell ref="BP113:BQ113"/>
    <mergeCell ref="BR113:BS113"/>
    <mergeCell ref="BT113:CC113"/>
    <mergeCell ref="BB114:BC114"/>
    <mergeCell ref="BD114:BF114"/>
    <mergeCell ref="BG114:BH114"/>
    <mergeCell ref="BI114:BK114"/>
    <mergeCell ref="BL114:BM114"/>
    <mergeCell ref="BN114:BO114"/>
    <mergeCell ref="BP114:BQ114"/>
    <mergeCell ref="BR114:BS114"/>
    <mergeCell ref="BT114:CC114"/>
    <mergeCell ref="BB115:BC115"/>
    <mergeCell ref="BD115:BF115"/>
    <mergeCell ref="BG115:BH115"/>
    <mergeCell ref="BI115:BK115"/>
    <mergeCell ref="BL115:BM115"/>
    <mergeCell ref="BN115:BO115"/>
    <mergeCell ref="BP115:BQ115"/>
    <mergeCell ref="BR115:BS115"/>
    <mergeCell ref="BT115:CC115"/>
    <mergeCell ref="BB116:BC116"/>
    <mergeCell ref="BD116:BF116"/>
    <mergeCell ref="BG116:BH116"/>
    <mergeCell ref="BI116:BK116"/>
    <mergeCell ref="BL116:BM116"/>
    <mergeCell ref="BN116:BO116"/>
    <mergeCell ref="BP116:BQ116"/>
    <mergeCell ref="BR116:BS116"/>
    <mergeCell ref="BT116:CC116"/>
    <mergeCell ref="BB117:BC117"/>
    <mergeCell ref="BD117:CC117"/>
    <mergeCell ref="BB118:BC118"/>
    <mergeCell ref="BD118:CC118"/>
    <mergeCell ref="BB119:BC119"/>
    <mergeCell ref="BD119:BF119"/>
    <mergeCell ref="BG119:BH119"/>
    <mergeCell ref="BI119:BK119"/>
    <mergeCell ref="BL119:BM119"/>
    <mergeCell ref="BN119:BO119"/>
    <mergeCell ref="BP119:BQ119"/>
    <mergeCell ref="BR119:BS119"/>
    <mergeCell ref="BT119:BX119"/>
    <mergeCell ref="BY119:CC119"/>
    <mergeCell ref="BB120:BC120"/>
    <mergeCell ref="BD120:BF120"/>
    <mergeCell ref="BG120:BH120"/>
    <mergeCell ref="BI120:BK120"/>
    <mergeCell ref="BL120:BM120"/>
    <mergeCell ref="BN120:BO120"/>
    <mergeCell ref="BP120:BQ120"/>
    <mergeCell ref="BR120:BS120"/>
    <mergeCell ref="BT120:BX120"/>
    <mergeCell ref="BY120:CC120"/>
    <mergeCell ref="BB121:BC121"/>
    <mergeCell ref="BD121:BF121"/>
    <mergeCell ref="BG121:BH121"/>
    <mergeCell ref="BI121:BK121"/>
    <mergeCell ref="BL121:BM121"/>
    <mergeCell ref="BY122:CC122"/>
    <mergeCell ref="BB123:BC123"/>
    <mergeCell ref="BD123:BF123"/>
    <mergeCell ref="BG123:BH123"/>
    <mergeCell ref="BI123:BK123"/>
    <mergeCell ref="BL123:BM123"/>
    <mergeCell ref="BN121:BO121"/>
    <mergeCell ref="BP121:BQ121"/>
    <mergeCell ref="BR121:BS121"/>
    <mergeCell ref="BT121:BX121"/>
    <mergeCell ref="BY121:CC121"/>
    <mergeCell ref="BB122:BC122"/>
    <mergeCell ref="BD122:BF122"/>
    <mergeCell ref="BG122:BH122"/>
    <mergeCell ref="BI122:BK122"/>
    <mergeCell ref="BL122:BM122"/>
    <mergeCell ref="BB124:BC124"/>
    <mergeCell ref="BD124:BF124"/>
    <mergeCell ref="BG124:BH124"/>
    <mergeCell ref="BI124:BK124"/>
    <mergeCell ref="BL124:BM124"/>
    <mergeCell ref="BN122:BO122"/>
    <mergeCell ref="BP122:BQ122"/>
    <mergeCell ref="BR122:BS122"/>
    <mergeCell ref="BT122:BX122"/>
    <mergeCell ref="BN124:BO124"/>
    <mergeCell ref="BP124:BQ124"/>
    <mergeCell ref="BR124:BS124"/>
    <mergeCell ref="BT124:BX124"/>
    <mergeCell ref="BY124:CC124"/>
    <mergeCell ref="BN123:BO123"/>
    <mergeCell ref="BP123:BQ123"/>
    <mergeCell ref="BR123:BS123"/>
    <mergeCell ref="BT123:BX123"/>
    <mergeCell ref="BY123:CC123"/>
  </mergeCells>
  <phoneticPr fontId="17" type="noConversion"/>
  <conditionalFormatting sqref="AK22:AK49">
    <cfRule type="duplicateValues" dxfId="5" priority="2"/>
  </conditionalFormatting>
  <conditionalFormatting sqref="AK22:AK50">
    <cfRule type="duplicateValues" dxfId="4" priority="1"/>
  </conditionalFormatting>
  <dataValidations count="6">
    <dataValidation type="list" allowBlank="1" showInputMessage="1" showErrorMessage="1" sqref="JO65499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TK65499 ADG65499 ANC65499 AWY65499 BGU65499 BQQ65499 CAM65499 CKI65499 CUE65499 DEA65499 DNW65499 DXS65499 EHO65499 ERK65499 FBG65499 FLC65499 FUY65499 GEU65499 GOQ65499 GYM65499 HII65499 HSE65499 ICA65499 ILW65499 IVS65499 JFO65499 JPK65499 JZG65499 KJC65499 KSY65499 LCU65499 LMQ65499 LWM65499 MGI65499 MQE65499 NAA65499 NJW65499 NTS65499 ODO65499 ONK65499 OXG65499 PHC65499 PQY65499 QAU65499 QKQ65499 QUM65499 REI65499 ROE65499 RYA65499 SHW65499 SRS65499 TBO65499 TLK65499 TVG65499 UFC65499 UOY65499 UYU65499 VIQ65499 VSM65499 WCI65499 WME65499 WWA65499 JO131035 TK131035 ADG131035 ANC131035 AWY131035 BGU131035 BQQ131035 CAM131035 CKI131035 CUE131035 DEA131035 DNW131035 DXS131035 EHO131035 ERK131035 FBG131035 FLC131035 FUY131035 GEU131035 GOQ131035 GYM131035 HII131035 HSE131035 ICA131035 ILW131035 IVS131035 JFO131035 JPK131035 JZG131035 KJC131035 KSY131035 LCU131035 LMQ131035 LWM131035 MGI131035 MQE131035 NAA131035 NJW131035 NTS131035 ODO131035 ONK131035 OXG131035 PHC131035 PQY131035 QAU131035 QKQ131035 QUM131035 REI131035 ROE131035 RYA131035 SHW131035 SRS131035 TBO131035 TLK131035 TVG131035 UFC131035 UOY131035 UYU131035 VIQ131035 VSM131035 WCI131035 WME131035 WWA131035 JO196571 TK196571 ADG196571 ANC196571 AWY196571 BGU196571 BQQ196571 CAM196571 CKI196571 CUE196571 DEA196571 DNW196571 DXS196571 EHO196571 ERK196571 FBG196571 FLC196571 FUY196571 GEU196571 GOQ196571 GYM196571 HII196571 HSE196571 ICA196571 ILW196571 IVS196571 JFO196571 JPK196571 JZG196571 KJC196571 KSY196571 LCU196571 LMQ196571 LWM196571 MGI196571 MQE196571 NAA196571 NJW196571 NTS196571 ODO196571 ONK196571 OXG196571 PHC196571 PQY196571 QAU196571 QKQ196571 QUM196571 REI196571 ROE196571 RYA196571 SHW196571 SRS196571 TBO196571 TLK196571 TVG196571 UFC196571 UOY196571 UYU196571 VIQ196571 VSM196571 WCI196571 WME196571 WWA196571 JO262107 TK262107 ADG262107 ANC262107 AWY262107 BGU262107 BQQ262107 CAM262107 CKI262107 CUE262107 DEA262107 DNW262107 DXS262107 EHO262107 ERK262107 FBG262107 FLC262107 FUY262107 GEU262107 GOQ262107 GYM262107 HII262107 HSE262107 ICA262107 ILW262107 IVS262107 JFO262107 JPK262107 JZG262107 KJC262107 KSY262107 LCU262107 LMQ262107 LWM262107 MGI262107 MQE262107 NAA262107 NJW262107 NTS262107 ODO262107 ONK262107 OXG262107 PHC262107 PQY262107 QAU262107 QKQ262107 QUM262107 REI262107 ROE262107 RYA262107 SHW262107 SRS262107 TBO262107 TLK262107 TVG262107 UFC262107 UOY262107 UYU262107 VIQ262107 VSM262107 WCI262107 WME262107 WWA262107 JO327643 TK327643 ADG327643 ANC327643 AWY327643 BGU327643 BQQ327643 CAM327643 CKI327643 CUE327643 DEA327643 DNW327643 DXS327643 EHO327643 ERK327643 FBG327643 FLC327643 FUY327643 GEU327643 GOQ327643 GYM327643 HII327643 HSE327643 ICA327643 ILW327643 IVS327643 JFO327643 JPK327643 JZG327643 KJC327643 KSY327643 LCU327643 LMQ327643 LWM327643 MGI327643 MQE327643 NAA327643 NJW327643 NTS327643 ODO327643 ONK327643 OXG327643 PHC327643 PQY327643 QAU327643 QKQ327643 QUM327643 REI327643 ROE327643 RYA327643 SHW327643 SRS327643 TBO327643 TLK327643 TVG327643 UFC327643 UOY327643 UYU327643 VIQ327643 VSM327643 WCI327643 WME327643 WWA327643 JO393179 TK393179 ADG393179 ANC393179 AWY393179 BGU393179 BQQ393179 CAM393179 CKI393179 CUE393179 DEA393179 DNW393179 DXS393179 EHO393179 ERK393179 FBG393179 FLC393179 FUY393179 GEU393179 GOQ393179 GYM393179 HII393179 HSE393179 ICA393179 ILW393179 IVS393179 JFO393179 JPK393179 JZG393179 KJC393179 KSY393179 LCU393179 LMQ393179 LWM393179 MGI393179 MQE393179 NAA393179 NJW393179 NTS393179 ODO393179 ONK393179 OXG393179 PHC393179 PQY393179 QAU393179 QKQ393179 QUM393179 REI393179 ROE393179 RYA393179 SHW393179 SRS393179 TBO393179 TLK393179 TVG393179 UFC393179 UOY393179 UYU393179 VIQ393179 VSM393179 WCI393179 WME393179 WWA393179 JO458715 TK458715 ADG458715 ANC458715 AWY458715 BGU458715 BQQ458715 CAM458715 CKI458715 CUE458715 DEA458715 DNW458715 DXS458715 EHO458715 ERK458715 FBG458715 FLC458715 FUY458715 GEU458715 GOQ458715 GYM458715 HII458715 HSE458715 ICA458715 ILW458715 IVS458715 JFO458715 JPK458715 JZG458715 KJC458715 KSY458715 LCU458715 LMQ458715 LWM458715 MGI458715 MQE458715 NAA458715 NJW458715 NTS458715 ODO458715 ONK458715 OXG458715 PHC458715 PQY458715 QAU458715 QKQ458715 QUM458715 REI458715 ROE458715 RYA458715 SHW458715 SRS458715 TBO458715 TLK458715 TVG458715 UFC458715 UOY458715 UYU458715 VIQ458715 VSM458715 WCI458715 WME458715 WWA458715 JO524251 TK524251 ADG524251 ANC524251 AWY524251 BGU524251 BQQ524251 CAM524251 CKI524251 CUE524251 DEA524251 DNW524251 DXS524251 EHO524251 ERK524251 FBG524251 FLC524251 FUY524251 GEU524251 GOQ524251 GYM524251 HII524251 HSE524251 ICA524251 ILW524251 IVS524251 JFO524251 JPK524251 JZG524251 KJC524251 KSY524251 LCU524251 LMQ524251 LWM524251 MGI524251 MQE524251 NAA524251 NJW524251 NTS524251 ODO524251 ONK524251 OXG524251 PHC524251 PQY524251 QAU524251 QKQ524251 QUM524251 REI524251 ROE524251 RYA524251 SHW524251 SRS524251 TBO524251 TLK524251 TVG524251 UFC524251 UOY524251 UYU524251 VIQ524251 VSM524251 WCI524251 WME524251 WWA524251 JO589787 TK589787 ADG589787 ANC589787 AWY589787 BGU589787 BQQ589787 CAM589787 CKI589787 CUE589787 DEA589787 DNW589787 DXS589787 EHO589787 ERK589787 FBG589787 FLC589787 FUY589787 GEU589787 GOQ589787 GYM589787 HII589787 HSE589787 ICA589787 ILW589787 IVS589787 JFO589787 JPK589787 JZG589787 KJC589787 KSY589787 LCU589787 LMQ589787 LWM589787 MGI589787 MQE589787 NAA589787 NJW589787 NTS589787 ODO589787 ONK589787 OXG589787 PHC589787 PQY589787 QAU589787 QKQ589787 QUM589787 REI589787 ROE589787 RYA589787 SHW589787 SRS589787 TBO589787 TLK589787 TVG589787 UFC589787 UOY589787 UYU589787 VIQ589787 VSM589787 WCI589787 WME589787 WWA589787 JO655323 TK655323 ADG655323 ANC655323 AWY655323 BGU655323 BQQ655323 CAM655323 CKI655323 CUE655323 DEA655323 DNW655323 DXS655323 EHO655323 ERK655323 FBG655323 FLC655323 FUY655323 GEU655323 GOQ655323 GYM655323 HII655323 HSE655323 ICA655323 ILW655323 IVS655323 JFO655323 JPK655323 JZG655323 KJC655323 KSY655323 LCU655323 LMQ655323 LWM655323 MGI655323 MQE655323 NAA655323 NJW655323 NTS655323 ODO655323 ONK655323 OXG655323 PHC655323 PQY655323 QAU655323 QKQ655323 QUM655323 REI655323 ROE655323 RYA655323 SHW655323 SRS655323 TBO655323 TLK655323 TVG655323 UFC655323 UOY655323 UYU655323 VIQ655323 VSM655323 WCI655323 WME655323 WWA655323 JO720859 TK720859 ADG720859 ANC720859 AWY720859 BGU720859 BQQ720859 CAM720859 CKI720859 CUE720859 DEA720859 DNW720859 DXS720859 EHO720859 ERK720859 FBG720859 FLC720859 FUY720859 GEU720859 GOQ720859 GYM720859 HII720859 HSE720859 ICA720859 ILW720859 IVS720859 JFO720859 JPK720859 JZG720859 KJC720859 KSY720859 LCU720859 LMQ720859 LWM720859 MGI720859 MQE720859 NAA720859 NJW720859 NTS720859 ODO720859 ONK720859 OXG720859 PHC720859 PQY720859 QAU720859 QKQ720859 QUM720859 REI720859 ROE720859 RYA720859 SHW720859 SRS720859 TBO720859 TLK720859 TVG720859 UFC720859 UOY720859 UYU720859 VIQ720859 VSM720859 WCI720859 WME720859 WWA720859 JO786395 TK786395 ADG786395 ANC786395 AWY786395 BGU786395 BQQ786395 CAM786395 CKI786395 CUE786395 DEA786395 DNW786395 DXS786395 EHO786395 ERK786395 FBG786395 FLC786395 FUY786395 GEU786395 GOQ786395 GYM786395 HII786395 HSE786395 ICA786395 ILW786395 IVS786395 JFO786395 JPK786395 JZG786395 KJC786395 KSY786395 LCU786395 LMQ786395 LWM786395 MGI786395 MQE786395 NAA786395 NJW786395 NTS786395 ODO786395 ONK786395 OXG786395 PHC786395 PQY786395 QAU786395 QKQ786395 QUM786395 REI786395 ROE786395 RYA786395 SHW786395 SRS786395 TBO786395 TLK786395 TVG786395 UFC786395 UOY786395 UYU786395 VIQ786395 VSM786395 WCI786395 WME786395 WWA786395 JO851931 TK851931 ADG851931 ANC851931 AWY851931 BGU851931 BQQ851931 CAM851931 CKI851931 CUE851931 DEA851931 DNW851931 DXS851931 EHO851931 ERK851931 FBG851931 FLC851931 FUY851931 GEU851931 GOQ851931 GYM851931 HII851931 HSE851931 ICA851931 ILW851931 IVS851931 JFO851931 JPK851931 JZG851931 KJC851931 KSY851931 LCU851931 LMQ851931 LWM851931 MGI851931 MQE851931 NAA851931 NJW851931 NTS851931 ODO851931 ONK851931 OXG851931 PHC851931 PQY851931 QAU851931 QKQ851931 QUM851931 REI851931 ROE851931 RYA851931 SHW851931 SRS851931 TBO851931 TLK851931 TVG851931 UFC851931 UOY851931 UYU851931 VIQ851931 VSM851931 WCI851931 WME851931 WWA851931 JO917467 TK917467 ADG917467 ANC917467 AWY917467 BGU917467 BQQ917467 CAM917467 CKI917467 CUE917467 DEA917467 DNW917467 DXS917467 EHO917467 ERK917467 FBG917467 FLC917467 FUY917467 GEU917467 GOQ917467 GYM917467 HII917467 HSE917467 ICA917467 ILW917467 IVS917467 JFO917467 JPK917467 JZG917467 KJC917467 KSY917467 LCU917467 LMQ917467 LWM917467 MGI917467 MQE917467 NAA917467 NJW917467 NTS917467 ODO917467 ONK917467 OXG917467 PHC917467 PQY917467 QAU917467 QKQ917467 QUM917467 REI917467 ROE917467 RYA917467 SHW917467 SRS917467 TBO917467 TLK917467 TVG917467 UFC917467 UOY917467 UYU917467 VIQ917467 VSM917467 WCI917467 WME917467 WWA917467 JO983003 TK983003 ADG983003 ANC983003 AWY983003 BGU983003 BQQ983003 CAM983003 CKI983003 CUE983003 DEA983003 DNW983003 DXS983003 EHO983003 ERK983003 FBG983003 FLC983003 FUY983003 GEU983003 GOQ983003 GYM983003 HII983003 HSE983003 ICA983003 ILW983003 IVS983003 JFO983003 JPK983003 JZG983003 KJC983003 KSY983003 LCU983003 LMQ983003 LWM983003 MGI983003 MQE983003 NAA983003 NJW983003 NTS983003 ODO983003 ONK983003 OXG983003 PHC983003 PQY983003 QAU983003 QKQ983003 QUM983003 REI983003 ROE983003 RYA983003 SHW983003 SRS983003 TBO983003 TLK983003 TVG983003 UFC983003 UOY983003 UYU983003 VIQ983003 VSM983003 WCI983003 WME983003 WWA983003 AF65499 AF131035 AF196571 AF262107 AF327643 AF393179 AF458715 AF524251 AF589787 AF655323 AF720859 AF786395 AF851931 AF917467 AF983003">
      <formula1>$AI$22:$AI$24</formula1>
    </dataValidation>
    <dataValidation type="list" allowBlank="1" showInputMessage="1" showErrorMessage="1" sqref="IM65502:JC65502 IM5:JC5 SI5:SY5 ACE5:ACU5 AMA5:AMQ5 AVW5:AWM5 BFS5:BGI5 BPO5:BQE5 BZK5:CAA5 CJG5:CJW5 CTC5:CTS5 DCY5:DDO5 DMU5:DNK5 DWQ5:DXG5 EGM5:EHC5 EQI5:EQY5 FAE5:FAU5 FKA5:FKQ5 FTW5:FUM5 GDS5:GEI5 GNO5:GOE5 GXK5:GYA5 HHG5:HHW5 HRC5:HRS5 IAY5:IBO5 IKU5:ILK5 IUQ5:IVG5 JEM5:JFC5 JOI5:JOY5 JYE5:JYU5 KIA5:KIQ5 KRW5:KSM5 LBS5:LCI5 LLO5:LME5 LVK5:LWA5 MFG5:MFW5 MPC5:MPS5 MYY5:MZO5 NIU5:NJK5 NSQ5:NTG5 OCM5:ODC5 OMI5:OMY5 OWE5:OWU5 PGA5:PGQ5 PPW5:PQM5 PZS5:QAI5 QJO5:QKE5 QTK5:QUA5 RDG5:RDW5 RNC5:RNS5 RWY5:RXO5 SGU5:SHK5 SQQ5:SRG5 TAM5:TBC5 TKI5:TKY5 TUE5:TUU5 UEA5:UEQ5 UNW5:UOM5 UXS5:UYI5 VHO5:VIE5 VRK5:VSA5 WBG5:WBW5 WLC5:WLS5 WUY5:WVO5 SI65502:SY65502 ACE65502:ACU65502 AMA65502:AMQ65502 AVW65502:AWM65502 BFS65502:BGI65502 BPO65502:BQE65502 BZK65502:CAA65502 CJG65502:CJW65502 CTC65502:CTS65502 DCY65502:DDO65502 DMU65502:DNK65502 DWQ65502:DXG65502 EGM65502:EHC65502 EQI65502:EQY65502 FAE65502:FAU65502 FKA65502:FKQ65502 FTW65502:FUM65502 GDS65502:GEI65502 GNO65502:GOE65502 GXK65502:GYA65502 HHG65502:HHW65502 HRC65502:HRS65502 IAY65502:IBO65502 IKU65502:ILK65502 IUQ65502:IVG65502 JEM65502:JFC65502 JOI65502:JOY65502 JYE65502:JYU65502 KIA65502:KIQ65502 KRW65502:KSM65502 LBS65502:LCI65502 LLO65502:LME65502 LVK65502:LWA65502 MFG65502:MFW65502 MPC65502:MPS65502 MYY65502:MZO65502 NIU65502:NJK65502 NSQ65502:NTG65502 OCM65502:ODC65502 OMI65502:OMY65502 OWE65502:OWU65502 PGA65502:PGQ65502 PPW65502:PQM65502 PZS65502:QAI65502 QJO65502:QKE65502 QTK65502:QUA65502 RDG65502:RDW65502 RNC65502:RNS65502 RWY65502:RXO65502 SGU65502:SHK65502 SQQ65502:SRG65502 TAM65502:TBC65502 TKI65502:TKY65502 TUE65502:TUU65502 UEA65502:UEQ65502 UNW65502:UOM65502 UXS65502:UYI65502 VHO65502:VIE65502 VRK65502:VSA65502 WBG65502:WBW65502 WLC65502:WLS65502 WUY65502:WVO65502 IM131038:JC131038 SI131038:SY131038 ACE131038:ACU131038 AMA131038:AMQ131038 AVW131038:AWM131038 BFS131038:BGI131038 BPO131038:BQE131038 BZK131038:CAA131038 CJG131038:CJW131038 CTC131038:CTS131038 DCY131038:DDO131038 DMU131038:DNK131038 DWQ131038:DXG131038 EGM131038:EHC131038 EQI131038:EQY131038 FAE131038:FAU131038 FKA131038:FKQ131038 FTW131038:FUM131038 GDS131038:GEI131038 GNO131038:GOE131038 GXK131038:GYA131038 HHG131038:HHW131038 HRC131038:HRS131038 IAY131038:IBO131038 IKU131038:ILK131038 IUQ131038:IVG131038 JEM131038:JFC131038 JOI131038:JOY131038 JYE131038:JYU131038 KIA131038:KIQ131038 KRW131038:KSM131038 LBS131038:LCI131038 LLO131038:LME131038 LVK131038:LWA131038 MFG131038:MFW131038 MPC131038:MPS131038 MYY131038:MZO131038 NIU131038:NJK131038 NSQ131038:NTG131038 OCM131038:ODC131038 OMI131038:OMY131038 OWE131038:OWU131038 PGA131038:PGQ131038 PPW131038:PQM131038 PZS131038:QAI131038 QJO131038:QKE131038 QTK131038:QUA131038 RDG131038:RDW131038 RNC131038:RNS131038 RWY131038:RXO131038 SGU131038:SHK131038 SQQ131038:SRG131038 TAM131038:TBC131038 TKI131038:TKY131038 TUE131038:TUU131038 UEA131038:UEQ131038 UNW131038:UOM131038 UXS131038:UYI131038 VHO131038:VIE131038 VRK131038:VSA131038 WBG131038:WBW131038 WLC131038:WLS131038 WUY131038:WVO131038 IM196574:JC196574 SI196574:SY196574 ACE196574:ACU196574 AMA196574:AMQ196574 AVW196574:AWM196574 BFS196574:BGI196574 BPO196574:BQE196574 BZK196574:CAA196574 CJG196574:CJW196574 CTC196574:CTS196574 DCY196574:DDO196574 DMU196574:DNK196574 DWQ196574:DXG196574 EGM196574:EHC196574 EQI196574:EQY196574 FAE196574:FAU196574 FKA196574:FKQ196574 FTW196574:FUM196574 GDS196574:GEI196574 GNO196574:GOE196574 GXK196574:GYA196574 HHG196574:HHW196574 HRC196574:HRS196574 IAY196574:IBO196574 IKU196574:ILK196574 IUQ196574:IVG196574 JEM196574:JFC196574 JOI196574:JOY196574 JYE196574:JYU196574 KIA196574:KIQ196574 KRW196574:KSM196574 LBS196574:LCI196574 LLO196574:LME196574 LVK196574:LWA196574 MFG196574:MFW196574 MPC196574:MPS196574 MYY196574:MZO196574 NIU196574:NJK196574 NSQ196574:NTG196574 OCM196574:ODC196574 OMI196574:OMY196574 OWE196574:OWU196574 PGA196574:PGQ196574 PPW196574:PQM196574 PZS196574:QAI196574 QJO196574:QKE196574 QTK196574:QUA196574 RDG196574:RDW196574 RNC196574:RNS196574 RWY196574:RXO196574 SGU196574:SHK196574 SQQ196574:SRG196574 TAM196574:TBC196574 TKI196574:TKY196574 TUE196574:TUU196574 UEA196574:UEQ196574 UNW196574:UOM196574 UXS196574:UYI196574 VHO196574:VIE196574 VRK196574:VSA196574 WBG196574:WBW196574 WLC196574:WLS196574 WUY196574:WVO196574 IM262110:JC262110 SI262110:SY262110 ACE262110:ACU262110 AMA262110:AMQ262110 AVW262110:AWM262110 BFS262110:BGI262110 BPO262110:BQE262110 BZK262110:CAA262110 CJG262110:CJW262110 CTC262110:CTS262110 DCY262110:DDO262110 DMU262110:DNK262110 DWQ262110:DXG262110 EGM262110:EHC262110 EQI262110:EQY262110 FAE262110:FAU262110 FKA262110:FKQ262110 FTW262110:FUM262110 GDS262110:GEI262110 GNO262110:GOE262110 GXK262110:GYA262110 HHG262110:HHW262110 HRC262110:HRS262110 IAY262110:IBO262110 IKU262110:ILK262110 IUQ262110:IVG262110 JEM262110:JFC262110 JOI262110:JOY262110 JYE262110:JYU262110 KIA262110:KIQ262110 KRW262110:KSM262110 LBS262110:LCI262110 LLO262110:LME262110 LVK262110:LWA262110 MFG262110:MFW262110 MPC262110:MPS262110 MYY262110:MZO262110 NIU262110:NJK262110 NSQ262110:NTG262110 OCM262110:ODC262110 OMI262110:OMY262110 OWE262110:OWU262110 PGA262110:PGQ262110 PPW262110:PQM262110 PZS262110:QAI262110 QJO262110:QKE262110 QTK262110:QUA262110 RDG262110:RDW262110 RNC262110:RNS262110 RWY262110:RXO262110 SGU262110:SHK262110 SQQ262110:SRG262110 TAM262110:TBC262110 TKI262110:TKY262110 TUE262110:TUU262110 UEA262110:UEQ262110 UNW262110:UOM262110 UXS262110:UYI262110 VHO262110:VIE262110 VRK262110:VSA262110 WBG262110:WBW262110 WLC262110:WLS262110 WUY262110:WVO262110 IM327646:JC327646 SI327646:SY327646 ACE327646:ACU327646 AMA327646:AMQ327646 AVW327646:AWM327646 BFS327646:BGI327646 BPO327646:BQE327646 BZK327646:CAA327646 CJG327646:CJW327646 CTC327646:CTS327646 DCY327646:DDO327646 DMU327646:DNK327646 DWQ327646:DXG327646 EGM327646:EHC327646 EQI327646:EQY327646 FAE327646:FAU327646 FKA327646:FKQ327646 FTW327646:FUM327646 GDS327646:GEI327646 GNO327646:GOE327646 GXK327646:GYA327646 HHG327646:HHW327646 HRC327646:HRS327646 IAY327646:IBO327646 IKU327646:ILK327646 IUQ327646:IVG327646 JEM327646:JFC327646 JOI327646:JOY327646 JYE327646:JYU327646 KIA327646:KIQ327646 KRW327646:KSM327646 LBS327646:LCI327646 LLO327646:LME327646 LVK327646:LWA327646 MFG327646:MFW327646 MPC327646:MPS327646 MYY327646:MZO327646 NIU327646:NJK327646 NSQ327646:NTG327646 OCM327646:ODC327646 OMI327646:OMY327646 OWE327646:OWU327646 PGA327646:PGQ327646 PPW327646:PQM327646 PZS327646:QAI327646 QJO327646:QKE327646 QTK327646:QUA327646 RDG327646:RDW327646 RNC327646:RNS327646 RWY327646:RXO327646 SGU327646:SHK327646 SQQ327646:SRG327646 TAM327646:TBC327646 TKI327646:TKY327646 TUE327646:TUU327646 UEA327646:UEQ327646 UNW327646:UOM327646 UXS327646:UYI327646 VHO327646:VIE327646 VRK327646:VSA327646 WBG327646:WBW327646 WLC327646:WLS327646 WUY327646:WVO327646 IM393182:JC393182 SI393182:SY393182 ACE393182:ACU393182 AMA393182:AMQ393182 AVW393182:AWM393182 BFS393182:BGI393182 BPO393182:BQE393182 BZK393182:CAA393182 CJG393182:CJW393182 CTC393182:CTS393182 DCY393182:DDO393182 DMU393182:DNK393182 DWQ393182:DXG393182 EGM393182:EHC393182 EQI393182:EQY393182 FAE393182:FAU393182 FKA393182:FKQ393182 FTW393182:FUM393182 GDS393182:GEI393182 GNO393182:GOE393182 GXK393182:GYA393182 HHG393182:HHW393182 HRC393182:HRS393182 IAY393182:IBO393182 IKU393182:ILK393182 IUQ393182:IVG393182 JEM393182:JFC393182 JOI393182:JOY393182 JYE393182:JYU393182 KIA393182:KIQ393182 KRW393182:KSM393182 LBS393182:LCI393182 LLO393182:LME393182 LVK393182:LWA393182 MFG393182:MFW393182 MPC393182:MPS393182 MYY393182:MZO393182 NIU393182:NJK393182 NSQ393182:NTG393182 OCM393182:ODC393182 OMI393182:OMY393182 OWE393182:OWU393182 PGA393182:PGQ393182 PPW393182:PQM393182 PZS393182:QAI393182 QJO393182:QKE393182 QTK393182:QUA393182 RDG393182:RDW393182 RNC393182:RNS393182 RWY393182:RXO393182 SGU393182:SHK393182 SQQ393182:SRG393182 TAM393182:TBC393182 TKI393182:TKY393182 TUE393182:TUU393182 UEA393182:UEQ393182 UNW393182:UOM393182 UXS393182:UYI393182 VHO393182:VIE393182 VRK393182:VSA393182 WBG393182:WBW393182 WLC393182:WLS393182 WUY393182:WVO393182 IM458718:JC458718 SI458718:SY458718 ACE458718:ACU458718 AMA458718:AMQ458718 AVW458718:AWM458718 BFS458718:BGI458718 BPO458718:BQE458718 BZK458718:CAA458718 CJG458718:CJW458718 CTC458718:CTS458718 DCY458718:DDO458718 DMU458718:DNK458718 DWQ458718:DXG458718 EGM458718:EHC458718 EQI458718:EQY458718 FAE458718:FAU458718 FKA458718:FKQ458718 FTW458718:FUM458718 GDS458718:GEI458718 GNO458718:GOE458718 GXK458718:GYA458718 HHG458718:HHW458718 HRC458718:HRS458718 IAY458718:IBO458718 IKU458718:ILK458718 IUQ458718:IVG458718 JEM458718:JFC458718 JOI458718:JOY458718 JYE458718:JYU458718 KIA458718:KIQ458718 KRW458718:KSM458718 LBS458718:LCI458718 LLO458718:LME458718 LVK458718:LWA458718 MFG458718:MFW458718 MPC458718:MPS458718 MYY458718:MZO458718 NIU458718:NJK458718 NSQ458718:NTG458718 OCM458718:ODC458718 OMI458718:OMY458718 OWE458718:OWU458718 PGA458718:PGQ458718 PPW458718:PQM458718 PZS458718:QAI458718 QJO458718:QKE458718 QTK458718:QUA458718 RDG458718:RDW458718 RNC458718:RNS458718 RWY458718:RXO458718 SGU458718:SHK458718 SQQ458718:SRG458718 TAM458718:TBC458718 TKI458718:TKY458718 TUE458718:TUU458718 UEA458718:UEQ458718 UNW458718:UOM458718 UXS458718:UYI458718 VHO458718:VIE458718 VRK458718:VSA458718 WBG458718:WBW458718 WLC458718:WLS458718 WUY458718:WVO458718 IM524254:JC524254 SI524254:SY524254 ACE524254:ACU524254 AMA524254:AMQ524254 AVW524254:AWM524254 BFS524254:BGI524254 BPO524254:BQE524254 BZK524254:CAA524254 CJG524254:CJW524254 CTC524254:CTS524254 DCY524254:DDO524254 DMU524254:DNK524254 DWQ524254:DXG524254 EGM524254:EHC524254 EQI524254:EQY524254 FAE524254:FAU524254 FKA524254:FKQ524254 FTW524254:FUM524254 GDS524254:GEI524254 GNO524254:GOE524254 GXK524254:GYA524254 HHG524254:HHW524254 HRC524254:HRS524254 IAY524254:IBO524254 IKU524254:ILK524254 IUQ524254:IVG524254 JEM524254:JFC524254 JOI524254:JOY524254 JYE524254:JYU524254 KIA524254:KIQ524254 KRW524254:KSM524254 LBS524254:LCI524254 LLO524254:LME524254 LVK524254:LWA524254 MFG524254:MFW524254 MPC524254:MPS524254 MYY524254:MZO524254 NIU524254:NJK524254 NSQ524254:NTG524254 OCM524254:ODC524254 OMI524254:OMY524254 OWE524254:OWU524254 PGA524254:PGQ524254 PPW524254:PQM524254 PZS524254:QAI524254 QJO524254:QKE524254 QTK524254:QUA524254 RDG524254:RDW524254 RNC524254:RNS524254 RWY524254:RXO524254 SGU524254:SHK524254 SQQ524254:SRG524254 TAM524254:TBC524254 TKI524254:TKY524254 TUE524254:TUU524254 UEA524254:UEQ524254 UNW524254:UOM524254 UXS524254:UYI524254 VHO524254:VIE524254 VRK524254:VSA524254 WBG524254:WBW524254 WLC524254:WLS524254 WUY524254:WVO524254 IM589790:JC589790 SI589790:SY589790 ACE589790:ACU589790 AMA589790:AMQ589790 AVW589790:AWM589790 BFS589790:BGI589790 BPO589790:BQE589790 BZK589790:CAA589790 CJG589790:CJW589790 CTC589790:CTS589790 DCY589790:DDO589790 DMU589790:DNK589790 DWQ589790:DXG589790 EGM589790:EHC589790 EQI589790:EQY589790 FAE589790:FAU589790 FKA589790:FKQ589790 FTW589790:FUM589790 GDS589790:GEI589790 GNO589790:GOE589790 GXK589790:GYA589790 HHG589790:HHW589790 HRC589790:HRS589790 IAY589790:IBO589790 IKU589790:ILK589790 IUQ589790:IVG589790 JEM589790:JFC589790 JOI589790:JOY589790 JYE589790:JYU589790 KIA589790:KIQ589790 KRW589790:KSM589790 LBS589790:LCI589790 LLO589790:LME589790 LVK589790:LWA589790 MFG589790:MFW589790 MPC589790:MPS589790 MYY589790:MZO589790 NIU589790:NJK589790 NSQ589790:NTG589790 OCM589790:ODC589790 OMI589790:OMY589790 OWE589790:OWU589790 PGA589790:PGQ589790 PPW589790:PQM589790 PZS589790:QAI589790 QJO589790:QKE589790 QTK589790:QUA589790 RDG589790:RDW589790 RNC589790:RNS589790 RWY589790:RXO589790 SGU589790:SHK589790 SQQ589790:SRG589790 TAM589790:TBC589790 TKI589790:TKY589790 TUE589790:TUU589790 UEA589790:UEQ589790 UNW589790:UOM589790 UXS589790:UYI589790 VHO589790:VIE589790 VRK589790:VSA589790 WBG589790:WBW589790 WLC589790:WLS589790 WUY589790:WVO589790 IM655326:JC655326 SI655326:SY655326 ACE655326:ACU655326 AMA655326:AMQ655326 AVW655326:AWM655326 BFS655326:BGI655326 BPO655326:BQE655326 BZK655326:CAA655326 CJG655326:CJW655326 CTC655326:CTS655326 DCY655326:DDO655326 DMU655326:DNK655326 DWQ655326:DXG655326 EGM655326:EHC655326 EQI655326:EQY655326 FAE655326:FAU655326 FKA655326:FKQ655326 FTW655326:FUM655326 GDS655326:GEI655326 GNO655326:GOE655326 GXK655326:GYA655326 HHG655326:HHW655326 HRC655326:HRS655326 IAY655326:IBO655326 IKU655326:ILK655326 IUQ655326:IVG655326 JEM655326:JFC655326 JOI655326:JOY655326 JYE655326:JYU655326 KIA655326:KIQ655326 KRW655326:KSM655326 LBS655326:LCI655326 LLO655326:LME655326 LVK655326:LWA655326 MFG655326:MFW655326 MPC655326:MPS655326 MYY655326:MZO655326 NIU655326:NJK655326 NSQ655326:NTG655326 OCM655326:ODC655326 OMI655326:OMY655326 OWE655326:OWU655326 PGA655326:PGQ655326 PPW655326:PQM655326 PZS655326:QAI655326 QJO655326:QKE655326 QTK655326:QUA655326 RDG655326:RDW655326 RNC655326:RNS655326 RWY655326:RXO655326 SGU655326:SHK655326 SQQ655326:SRG655326 TAM655326:TBC655326 TKI655326:TKY655326 TUE655326:TUU655326 UEA655326:UEQ655326 UNW655326:UOM655326 UXS655326:UYI655326 VHO655326:VIE655326 VRK655326:VSA655326 WBG655326:WBW655326 WLC655326:WLS655326 WUY655326:WVO655326 IM720862:JC720862 SI720862:SY720862 ACE720862:ACU720862 AMA720862:AMQ720862 AVW720862:AWM720862 BFS720862:BGI720862 BPO720862:BQE720862 BZK720862:CAA720862 CJG720862:CJW720862 CTC720862:CTS720862 DCY720862:DDO720862 DMU720862:DNK720862 DWQ720862:DXG720862 EGM720862:EHC720862 EQI720862:EQY720862 FAE720862:FAU720862 FKA720862:FKQ720862 FTW720862:FUM720862 GDS720862:GEI720862 GNO720862:GOE720862 GXK720862:GYA720862 HHG720862:HHW720862 HRC720862:HRS720862 IAY720862:IBO720862 IKU720862:ILK720862 IUQ720862:IVG720862 JEM720862:JFC720862 JOI720862:JOY720862 JYE720862:JYU720862 KIA720862:KIQ720862 KRW720862:KSM720862 LBS720862:LCI720862 LLO720862:LME720862 LVK720862:LWA720862 MFG720862:MFW720862 MPC720862:MPS720862 MYY720862:MZO720862 NIU720862:NJK720862 NSQ720862:NTG720862 OCM720862:ODC720862 OMI720862:OMY720862 OWE720862:OWU720862 PGA720862:PGQ720862 PPW720862:PQM720862 PZS720862:QAI720862 QJO720862:QKE720862 QTK720862:QUA720862 RDG720862:RDW720862 RNC720862:RNS720862 RWY720862:RXO720862 SGU720862:SHK720862 SQQ720862:SRG720862 TAM720862:TBC720862 TKI720862:TKY720862 TUE720862:TUU720862 UEA720862:UEQ720862 UNW720862:UOM720862 UXS720862:UYI720862 VHO720862:VIE720862 VRK720862:VSA720862 WBG720862:WBW720862 WLC720862:WLS720862 WUY720862:WVO720862 IM786398:JC786398 SI786398:SY786398 ACE786398:ACU786398 AMA786398:AMQ786398 AVW786398:AWM786398 BFS786398:BGI786398 BPO786398:BQE786398 BZK786398:CAA786398 CJG786398:CJW786398 CTC786398:CTS786398 DCY786398:DDO786398 DMU786398:DNK786398 DWQ786398:DXG786398 EGM786398:EHC786398 EQI786398:EQY786398 FAE786398:FAU786398 FKA786398:FKQ786398 FTW786398:FUM786398 GDS786398:GEI786398 GNO786398:GOE786398 GXK786398:GYA786398 HHG786398:HHW786398 HRC786398:HRS786398 IAY786398:IBO786398 IKU786398:ILK786398 IUQ786398:IVG786398 JEM786398:JFC786398 JOI786398:JOY786398 JYE786398:JYU786398 KIA786398:KIQ786398 KRW786398:KSM786398 LBS786398:LCI786398 LLO786398:LME786398 LVK786398:LWA786398 MFG786398:MFW786398 MPC786398:MPS786398 MYY786398:MZO786398 NIU786398:NJK786398 NSQ786398:NTG786398 OCM786398:ODC786398 OMI786398:OMY786398 OWE786398:OWU786398 PGA786398:PGQ786398 PPW786398:PQM786398 PZS786398:QAI786398 QJO786398:QKE786398 QTK786398:QUA786398 RDG786398:RDW786398 RNC786398:RNS786398 RWY786398:RXO786398 SGU786398:SHK786398 SQQ786398:SRG786398 TAM786398:TBC786398 TKI786398:TKY786398 TUE786398:TUU786398 UEA786398:UEQ786398 UNW786398:UOM786398 UXS786398:UYI786398 VHO786398:VIE786398 VRK786398:VSA786398 WBG786398:WBW786398 WLC786398:WLS786398 WUY786398:WVO786398 IM851934:JC851934 SI851934:SY851934 ACE851934:ACU851934 AMA851934:AMQ851934 AVW851934:AWM851934 BFS851934:BGI851934 BPO851934:BQE851934 BZK851934:CAA851934 CJG851934:CJW851934 CTC851934:CTS851934 DCY851934:DDO851934 DMU851934:DNK851934 DWQ851934:DXG851934 EGM851934:EHC851934 EQI851934:EQY851934 FAE851934:FAU851934 FKA851934:FKQ851934 FTW851934:FUM851934 GDS851934:GEI851934 GNO851934:GOE851934 GXK851934:GYA851934 HHG851934:HHW851934 HRC851934:HRS851934 IAY851934:IBO851934 IKU851934:ILK851934 IUQ851934:IVG851934 JEM851934:JFC851934 JOI851934:JOY851934 JYE851934:JYU851934 KIA851934:KIQ851934 KRW851934:KSM851934 LBS851934:LCI851934 LLO851934:LME851934 LVK851934:LWA851934 MFG851934:MFW851934 MPC851934:MPS851934 MYY851934:MZO851934 NIU851934:NJK851934 NSQ851934:NTG851934 OCM851934:ODC851934 OMI851934:OMY851934 OWE851934:OWU851934 PGA851934:PGQ851934 PPW851934:PQM851934 PZS851934:QAI851934 QJO851934:QKE851934 QTK851934:QUA851934 RDG851934:RDW851934 RNC851934:RNS851934 RWY851934:RXO851934 SGU851934:SHK851934 SQQ851934:SRG851934 TAM851934:TBC851934 TKI851934:TKY851934 TUE851934:TUU851934 UEA851934:UEQ851934 UNW851934:UOM851934 UXS851934:UYI851934 VHO851934:VIE851934 VRK851934:VSA851934 WBG851934:WBW851934 WLC851934:WLS851934 WUY851934:WVO851934 IM917470:JC917470 SI917470:SY917470 ACE917470:ACU917470 AMA917470:AMQ917470 AVW917470:AWM917470 BFS917470:BGI917470 BPO917470:BQE917470 BZK917470:CAA917470 CJG917470:CJW917470 CTC917470:CTS917470 DCY917470:DDO917470 DMU917470:DNK917470 DWQ917470:DXG917470 EGM917470:EHC917470 EQI917470:EQY917470 FAE917470:FAU917470 FKA917470:FKQ917470 FTW917470:FUM917470 GDS917470:GEI917470 GNO917470:GOE917470 GXK917470:GYA917470 HHG917470:HHW917470 HRC917470:HRS917470 IAY917470:IBO917470 IKU917470:ILK917470 IUQ917470:IVG917470 JEM917470:JFC917470 JOI917470:JOY917470 JYE917470:JYU917470 KIA917470:KIQ917470 KRW917470:KSM917470 LBS917470:LCI917470 LLO917470:LME917470 LVK917470:LWA917470 MFG917470:MFW917470 MPC917470:MPS917470 MYY917470:MZO917470 NIU917470:NJK917470 NSQ917470:NTG917470 OCM917470:ODC917470 OMI917470:OMY917470 OWE917470:OWU917470 PGA917470:PGQ917470 PPW917470:PQM917470 PZS917470:QAI917470 QJO917470:QKE917470 QTK917470:QUA917470 RDG917470:RDW917470 RNC917470:RNS917470 RWY917470:RXO917470 SGU917470:SHK917470 SQQ917470:SRG917470 TAM917470:TBC917470 TKI917470:TKY917470 TUE917470:TUU917470 UEA917470:UEQ917470 UNW917470:UOM917470 UXS917470:UYI917470 VHO917470:VIE917470 VRK917470:VSA917470 WBG917470:WBW917470 WLC917470:WLS917470 WUY917470:WVO917470 IM983006:JC983006 SI983006:SY983006 ACE983006:ACU983006 AMA983006:AMQ983006 AVW983006:AWM983006 BFS983006:BGI983006 BPO983006:BQE983006 BZK983006:CAA983006 CJG983006:CJW983006 CTC983006:CTS983006 DCY983006:DDO983006 DMU983006:DNK983006 DWQ983006:DXG983006 EGM983006:EHC983006 EQI983006:EQY983006 FAE983006:FAU983006 FKA983006:FKQ983006 FTW983006:FUM983006 GDS983006:GEI983006 GNO983006:GOE983006 GXK983006:GYA983006 HHG983006:HHW983006 HRC983006:HRS983006 IAY983006:IBO983006 IKU983006:ILK983006 IUQ983006:IVG983006 JEM983006:JFC983006 JOI983006:JOY983006 JYE983006:JYU983006 KIA983006:KIQ983006 KRW983006:KSM983006 LBS983006:LCI983006 LLO983006:LME983006 LVK983006:LWA983006 MFG983006:MFW983006 MPC983006:MPS983006 MYY983006:MZO983006 NIU983006:NJK983006 NSQ983006:NTG983006 OCM983006:ODC983006 OMI983006:OMY983006 OWE983006:OWU983006 PGA983006:PGQ983006 PPW983006:PQM983006 PZS983006:QAI983006 QJO983006:QKE983006 QTK983006:QUA983006 RDG983006:RDW983006 RNC983006:RNS983006 RWY983006:RXO983006 SGU983006:SHK983006 SQQ983006:SRG983006 TAM983006:TBC983006 TKI983006:TKY983006 TUE983006:TUU983006 UEA983006:UEQ983006 UNW983006:UOM983006 UXS983006:UYI983006 VHO983006:VIE983006 VRK983006:VSA983006 WBG983006:WBW983006 WLC983006:WLS983006 WUY983006:WVO983006 D983006:T983006 D65502:T65502 D131038:T131038 D196574:T196574 D262110:T262110 D327646:T327646 D393182:T393182 D458718:T458718 D524254:T524254 D589790:T589790 D655326:T655326 D720862:T720862 D786398:T786398 D851934:T851934 D917470:T917470">
      <formula1>$E$25:$E$44</formula1>
    </dataValidation>
    <dataValidation type="list" allowBlank="1" showInputMessage="1" showErrorMessage="1" sqref="IW65501:JC65501 IW4:JC4 SS4:SY4 ACO4:ACU4 AMK4:AMQ4 AWG4:AWM4 BGC4:BGI4 BPY4:BQE4 BZU4:CAA4 CJQ4:CJW4 CTM4:CTS4 DDI4:DDO4 DNE4:DNK4 DXA4:DXG4 EGW4:EHC4 EQS4:EQY4 FAO4:FAU4 FKK4:FKQ4 FUG4:FUM4 GEC4:GEI4 GNY4:GOE4 GXU4:GYA4 HHQ4:HHW4 HRM4:HRS4 IBI4:IBO4 ILE4:ILK4 IVA4:IVG4 JEW4:JFC4 JOS4:JOY4 JYO4:JYU4 KIK4:KIQ4 KSG4:KSM4 LCC4:LCI4 LLY4:LME4 LVU4:LWA4 MFQ4:MFW4 MPM4:MPS4 MZI4:MZO4 NJE4:NJK4 NTA4:NTG4 OCW4:ODC4 OMS4:OMY4 OWO4:OWU4 PGK4:PGQ4 PQG4:PQM4 QAC4:QAI4 QJY4:QKE4 QTU4:QUA4 RDQ4:RDW4 RNM4:RNS4 RXI4:RXO4 SHE4:SHK4 SRA4:SRG4 TAW4:TBC4 TKS4:TKY4 TUO4:TUU4 UEK4:UEQ4 UOG4:UOM4 UYC4:UYI4 VHY4:VIE4 VRU4:VSA4 WBQ4:WBW4 WLM4:WLS4 WVI4:WVO4 SS65501:SY65501 ACO65501:ACU65501 AMK65501:AMQ65501 AWG65501:AWM65501 BGC65501:BGI65501 BPY65501:BQE65501 BZU65501:CAA65501 CJQ65501:CJW65501 CTM65501:CTS65501 DDI65501:DDO65501 DNE65501:DNK65501 DXA65501:DXG65501 EGW65501:EHC65501 EQS65501:EQY65501 FAO65501:FAU65501 FKK65501:FKQ65501 FUG65501:FUM65501 GEC65501:GEI65501 GNY65501:GOE65501 GXU65501:GYA65501 HHQ65501:HHW65501 HRM65501:HRS65501 IBI65501:IBO65501 ILE65501:ILK65501 IVA65501:IVG65501 JEW65501:JFC65501 JOS65501:JOY65501 JYO65501:JYU65501 KIK65501:KIQ65501 KSG65501:KSM65501 LCC65501:LCI65501 LLY65501:LME65501 LVU65501:LWA65501 MFQ65501:MFW65501 MPM65501:MPS65501 MZI65501:MZO65501 NJE65501:NJK65501 NTA65501:NTG65501 OCW65501:ODC65501 OMS65501:OMY65501 OWO65501:OWU65501 PGK65501:PGQ65501 PQG65501:PQM65501 QAC65501:QAI65501 QJY65501:QKE65501 QTU65501:QUA65501 RDQ65501:RDW65501 RNM65501:RNS65501 RXI65501:RXO65501 SHE65501:SHK65501 SRA65501:SRG65501 TAW65501:TBC65501 TKS65501:TKY65501 TUO65501:TUU65501 UEK65501:UEQ65501 UOG65501:UOM65501 UYC65501:UYI65501 VHY65501:VIE65501 VRU65501:VSA65501 WBQ65501:WBW65501 WLM65501:WLS65501 WVI65501:WVO65501 IW131037:JC131037 SS131037:SY131037 ACO131037:ACU131037 AMK131037:AMQ131037 AWG131037:AWM131037 BGC131037:BGI131037 BPY131037:BQE131037 BZU131037:CAA131037 CJQ131037:CJW131037 CTM131037:CTS131037 DDI131037:DDO131037 DNE131037:DNK131037 DXA131037:DXG131037 EGW131037:EHC131037 EQS131037:EQY131037 FAO131037:FAU131037 FKK131037:FKQ131037 FUG131037:FUM131037 GEC131037:GEI131037 GNY131037:GOE131037 GXU131037:GYA131037 HHQ131037:HHW131037 HRM131037:HRS131037 IBI131037:IBO131037 ILE131037:ILK131037 IVA131037:IVG131037 JEW131037:JFC131037 JOS131037:JOY131037 JYO131037:JYU131037 KIK131037:KIQ131037 KSG131037:KSM131037 LCC131037:LCI131037 LLY131037:LME131037 LVU131037:LWA131037 MFQ131037:MFW131037 MPM131037:MPS131037 MZI131037:MZO131037 NJE131037:NJK131037 NTA131037:NTG131037 OCW131037:ODC131037 OMS131037:OMY131037 OWO131037:OWU131037 PGK131037:PGQ131037 PQG131037:PQM131037 QAC131037:QAI131037 QJY131037:QKE131037 QTU131037:QUA131037 RDQ131037:RDW131037 RNM131037:RNS131037 RXI131037:RXO131037 SHE131037:SHK131037 SRA131037:SRG131037 TAW131037:TBC131037 TKS131037:TKY131037 TUO131037:TUU131037 UEK131037:UEQ131037 UOG131037:UOM131037 UYC131037:UYI131037 VHY131037:VIE131037 VRU131037:VSA131037 WBQ131037:WBW131037 WLM131037:WLS131037 WVI131037:WVO131037 IW196573:JC196573 SS196573:SY196573 ACO196573:ACU196573 AMK196573:AMQ196573 AWG196573:AWM196573 BGC196573:BGI196573 BPY196573:BQE196573 BZU196573:CAA196573 CJQ196573:CJW196573 CTM196573:CTS196573 DDI196573:DDO196573 DNE196573:DNK196573 DXA196573:DXG196573 EGW196573:EHC196573 EQS196573:EQY196573 FAO196573:FAU196573 FKK196573:FKQ196573 FUG196573:FUM196573 GEC196573:GEI196573 GNY196573:GOE196573 GXU196573:GYA196573 HHQ196573:HHW196573 HRM196573:HRS196573 IBI196573:IBO196573 ILE196573:ILK196573 IVA196573:IVG196573 JEW196573:JFC196573 JOS196573:JOY196573 JYO196573:JYU196573 KIK196573:KIQ196573 KSG196573:KSM196573 LCC196573:LCI196573 LLY196573:LME196573 LVU196573:LWA196573 MFQ196573:MFW196573 MPM196573:MPS196573 MZI196573:MZO196573 NJE196573:NJK196573 NTA196573:NTG196573 OCW196573:ODC196573 OMS196573:OMY196573 OWO196573:OWU196573 PGK196573:PGQ196573 PQG196573:PQM196573 QAC196573:QAI196573 QJY196573:QKE196573 QTU196573:QUA196573 RDQ196573:RDW196573 RNM196573:RNS196573 RXI196573:RXO196573 SHE196573:SHK196573 SRA196573:SRG196573 TAW196573:TBC196573 TKS196573:TKY196573 TUO196573:TUU196573 UEK196573:UEQ196573 UOG196573:UOM196573 UYC196573:UYI196573 VHY196573:VIE196573 VRU196573:VSA196573 WBQ196573:WBW196573 WLM196573:WLS196573 WVI196573:WVO196573 IW262109:JC262109 SS262109:SY262109 ACO262109:ACU262109 AMK262109:AMQ262109 AWG262109:AWM262109 BGC262109:BGI262109 BPY262109:BQE262109 BZU262109:CAA262109 CJQ262109:CJW262109 CTM262109:CTS262109 DDI262109:DDO262109 DNE262109:DNK262109 DXA262109:DXG262109 EGW262109:EHC262109 EQS262109:EQY262109 FAO262109:FAU262109 FKK262109:FKQ262109 FUG262109:FUM262109 GEC262109:GEI262109 GNY262109:GOE262109 GXU262109:GYA262109 HHQ262109:HHW262109 HRM262109:HRS262109 IBI262109:IBO262109 ILE262109:ILK262109 IVA262109:IVG262109 JEW262109:JFC262109 JOS262109:JOY262109 JYO262109:JYU262109 KIK262109:KIQ262109 KSG262109:KSM262109 LCC262109:LCI262109 LLY262109:LME262109 LVU262109:LWA262109 MFQ262109:MFW262109 MPM262109:MPS262109 MZI262109:MZO262109 NJE262109:NJK262109 NTA262109:NTG262109 OCW262109:ODC262109 OMS262109:OMY262109 OWO262109:OWU262109 PGK262109:PGQ262109 PQG262109:PQM262109 QAC262109:QAI262109 QJY262109:QKE262109 QTU262109:QUA262109 RDQ262109:RDW262109 RNM262109:RNS262109 RXI262109:RXO262109 SHE262109:SHK262109 SRA262109:SRG262109 TAW262109:TBC262109 TKS262109:TKY262109 TUO262109:TUU262109 UEK262109:UEQ262109 UOG262109:UOM262109 UYC262109:UYI262109 VHY262109:VIE262109 VRU262109:VSA262109 WBQ262109:WBW262109 WLM262109:WLS262109 WVI262109:WVO262109 IW327645:JC327645 SS327645:SY327645 ACO327645:ACU327645 AMK327645:AMQ327645 AWG327645:AWM327645 BGC327645:BGI327645 BPY327645:BQE327645 BZU327645:CAA327645 CJQ327645:CJW327645 CTM327645:CTS327645 DDI327645:DDO327645 DNE327645:DNK327645 DXA327645:DXG327645 EGW327645:EHC327645 EQS327645:EQY327645 FAO327645:FAU327645 FKK327645:FKQ327645 FUG327645:FUM327645 GEC327645:GEI327645 GNY327645:GOE327645 GXU327645:GYA327645 HHQ327645:HHW327645 HRM327645:HRS327645 IBI327645:IBO327645 ILE327645:ILK327645 IVA327645:IVG327645 JEW327645:JFC327645 JOS327645:JOY327645 JYO327645:JYU327645 KIK327645:KIQ327645 KSG327645:KSM327645 LCC327645:LCI327645 LLY327645:LME327645 LVU327645:LWA327645 MFQ327645:MFW327645 MPM327645:MPS327645 MZI327645:MZO327645 NJE327645:NJK327645 NTA327645:NTG327645 OCW327645:ODC327645 OMS327645:OMY327645 OWO327645:OWU327645 PGK327645:PGQ327645 PQG327645:PQM327645 QAC327645:QAI327645 QJY327645:QKE327645 QTU327645:QUA327645 RDQ327645:RDW327645 RNM327645:RNS327645 RXI327645:RXO327645 SHE327645:SHK327645 SRA327645:SRG327645 TAW327645:TBC327645 TKS327645:TKY327645 TUO327645:TUU327645 UEK327645:UEQ327645 UOG327645:UOM327645 UYC327645:UYI327645 VHY327645:VIE327645 VRU327645:VSA327645 WBQ327645:WBW327645 WLM327645:WLS327645 WVI327645:WVO327645 IW393181:JC393181 SS393181:SY393181 ACO393181:ACU393181 AMK393181:AMQ393181 AWG393181:AWM393181 BGC393181:BGI393181 BPY393181:BQE393181 BZU393181:CAA393181 CJQ393181:CJW393181 CTM393181:CTS393181 DDI393181:DDO393181 DNE393181:DNK393181 DXA393181:DXG393181 EGW393181:EHC393181 EQS393181:EQY393181 FAO393181:FAU393181 FKK393181:FKQ393181 FUG393181:FUM393181 GEC393181:GEI393181 GNY393181:GOE393181 GXU393181:GYA393181 HHQ393181:HHW393181 HRM393181:HRS393181 IBI393181:IBO393181 ILE393181:ILK393181 IVA393181:IVG393181 JEW393181:JFC393181 JOS393181:JOY393181 JYO393181:JYU393181 KIK393181:KIQ393181 KSG393181:KSM393181 LCC393181:LCI393181 LLY393181:LME393181 LVU393181:LWA393181 MFQ393181:MFW393181 MPM393181:MPS393181 MZI393181:MZO393181 NJE393181:NJK393181 NTA393181:NTG393181 OCW393181:ODC393181 OMS393181:OMY393181 OWO393181:OWU393181 PGK393181:PGQ393181 PQG393181:PQM393181 QAC393181:QAI393181 QJY393181:QKE393181 QTU393181:QUA393181 RDQ393181:RDW393181 RNM393181:RNS393181 RXI393181:RXO393181 SHE393181:SHK393181 SRA393181:SRG393181 TAW393181:TBC393181 TKS393181:TKY393181 TUO393181:TUU393181 UEK393181:UEQ393181 UOG393181:UOM393181 UYC393181:UYI393181 VHY393181:VIE393181 VRU393181:VSA393181 WBQ393181:WBW393181 WLM393181:WLS393181 WVI393181:WVO393181 IW458717:JC458717 SS458717:SY458717 ACO458717:ACU458717 AMK458717:AMQ458717 AWG458717:AWM458717 BGC458717:BGI458717 BPY458717:BQE458717 BZU458717:CAA458717 CJQ458717:CJW458717 CTM458717:CTS458717 DDI458717:DDO458717 DNE458717:DNK458717 DXA458717:DXG458717 EGW458717:EHC458717 EQS458717:EQY458717 FAO458717:FAU458717 FKK458717:FKQ458717 FUG458717:FUM458717 GEC458717:GEI458717 GNY458717:GOE458717 GXU458717:GYA458717 HHQ458717:HHW458717 HRM458717:HRS458717 IBI458717:IBO458717 ILE458717:ILK458717 IVA458717:IVG458717 JEW458717:JFC458717 JOS458717:JOY458717 JYO458717:JYU458717 KIK458717:KIQ458717 KSG458717:KSM458717 LCC458717:LCI458717 LLY458717:LME458717 LVU458717:LWA458717 MFQ458717:MFW458717 MPM458717:MPS458717 MZI458717:MZO458717 NJE458717:NJK458717 NTA458717:NTG458717 OCW458717:ODC458717 OMS458717:OMY458717 OWO458717:OWU458717 PGK458717:PGQ458717 PQG458717:PQM458717 QAC458717:QAI458717 QJY458717:QKE458717 QTU458717:QUA458717 RDQ458717:RDW458717 RNM458717:RNS458717 RXI458717:RXO458717 SHE458717:SHK458717 SRA458717:SRG458717 TAW458717:TBC458717 TKS458717:TKY458717 TUO458717:TUU458717 UEK458717:UEQ458717 UOG458717:UOM458717 UYC458717:UYI458717 VHY458717:VIE458717 VRU458717:VSA458717 WBQ458717:WBW458717 WLM458717:WLS458717 WVI458717:WVO458717 IW524253:JC524253 SS524253:SY524253 ACO524253:ACU524253 AMK524253:AMQ524253 AWG524253:AWM524253 BGC524253:BGI524253 BPY524253:BQE524253 BZU524253:CAA524253 CJQ524253:CJW524253 CTM524253:CTS524253 DDI524253:DDO524253 DNE524253:DNK524253 DXA524253:DXG524253 EGW524253:EHC524253 EQS524253:EQY524253 FAO524253:FAU524253 FKK524253:FKQ524253 FUG524253:FUM524253 GEC524253:GEI524253 GNY524253:GOE524253 GXU524253:GYA524253 HHQ524253:HHW524253 HRM524253:HRS524253 IBI524253:IBO524253 ILE524253:ILK524253 IVA524253:IVG524253 JEW524253:JFC524253 JOS524253:JOY524253 JYO524253:JYU524253 KIK524253:KIQ524253 KSG524253:KSM524253 LCC524253:LCI524253 LLY524253:LME524253 LVU524253:LWA524253 MFQ524253:MFW524253 MPM524253:MPS524253 MZI524253:MZO524253 NJE524253:NJK524253 NTA524253:NTG524253 OCW524253:ODC524253 OMS524253:OMY524253 OWO524253:OWU524253 PGK524253:PGQ524253 PQG524253:PQM524253 QAC524253:QAI524253 QJY524253:QKE524253 QTU524253:QUA524253 RDQ524253:RDW524253 RNM524253:RNS524253 RXI524253:RXO524253 SHE524253:SHK524253 SRA524253:SRG524253 TAW524253:TBC524253 TKS524253:TKY524253 TUO524253:TUU524253 UEK524253:UEQ524253 UOG524253:UOM524253 UYC524253:UYI524253 VHY524253:VIE524253 VRU524253:VSA524253 WBQ524253:WBW524253 WLM524253:WLS524253 WVI524253:WVO524253 IW589789:JC589789 SS589789:SY589789 ACO589789:ACU589789 AMK589789:AMQ589789 AWG589789:AWM589789 BGC589789:BGI589789 BPY589789:BQE589789 BZU589789:CAA589789 CJQ589789:CJW589789 CTM589789:CTS589789 DDI589789:DDO589789 DNE589789:DNK589789 DXA589789:DXG589789 EGW589789:EHC589789 EQS589789:EQY589789 FAO589789:FAU589789 FKK589789:FKQ589789 FUG589789:FUM589789 GEC589789:GEI589789 GNY589789:GOE589789 GXU589789:GYA589789 HHQ589789:HHW589789 HRM589789:HRS589789 IBI589789:IBO589789 ILE589789:ILK589789 IVA589789:IVG589789 JEW589789:JFC589789 JOS589789:JOY589789 JYO589789:JYU589789 KIK589789:KIQ589789 KSG589789:KSM589789 LCC589789:LCI589789 LLY589789:LME589789 LVU589789:LWA589789 MFQ589789:MFW589789 MPM589789:MPS589789 MZI589789:MZO589789 NJE589789:NJK589789 NTA589789:NTG589789 OCW589789:ODC589789 OMS589789:OMY589789 OWO589789:OWU589789 PGK589789:PGQ589789 PQG589789:PQM589789 QAC589789:QAI589789 QJY589789:QKE589789 QTU589789:QUA589789 RDQ589789:RDW589789 RNM589789:RNS589789 RXI589789:RXO589789 SHE589789:SHK589789 SRA589789:SRG589789 TAW589789:TBC589789 TKS589789:TKY589789 TUO589789:TUU589789 UEK589789:UEQ589789 UOG589789:UOM589789 UYC589789:UYI589789 VHY589789:VIE589789 VRU589789:VSA589789 WBQ589789:WBW589789 WLM589789:WLS589789 WVI589789:WVO589789 IW655325:JC655325 SS655325:SY655325 ACO655325:ACU655325 AMK655325:AMQ655325 AWG655325:AWM655325 BGC655325:BGI655325 BPY655325:BQE655325 BZU655325:CAA655325 CJQ655325:CJW655325 CTM655325:CTS655325 DDI655325:DDO655325 DNE655325:DNK655325 DXA655325:DXG655325 EGW655325:EHC655325 EQS655325:EQY655325 FAO655325:FAU655325 FKK655325:FKQ655325 FUG655325:FUM655325 GEC655325:GEI655325 GNY655325:GOE655325 GXU655325:GYA655325 HHQ655325:HHW655325 HRM655325:HRS655325 IBI655325:IBO655325 ILE655325:ILK655325 IVA655325:IVG655325 JEW655325:JFC655325 JOS655325:JOY655325 JYO655325:JYU655325 KIK655325:KIQ655325 KSG655325:KSM655325 LCC655325:LCI655325 LLY655325:LME655325 LVU655325:LWA655325 MFQ655325:MFW655325 MPM655325:MPS655325 MZI655325:MZO655325 NJE655325:NJK655325 NTA655325:NTG655325 OCW655325:ODC655325 OMS655325:OMY655325 OWO655325:OWU655325 PGK655325:PGQ655325 PQG655325:PQM655325 QAC655325:QAI655325 QJY655325:QKE655325 QTU655325:QUA655325 RDQ655325:RDW655325 RNM655325:RNS655325 RXI655325:RXO655325 SHE655325:SHK655325 SRA655325:SRG655325 TAW655325:TBC655325 TKS655325:TKY655325 TUO655325:TUU655325 UEK655325:UEQ655325 UOG655325:UOM655325 UYC655325:UYI655325 VHY655325:VIE655325 VRU655325:VSA655325 WBQ655325:WBW655325 WLM655325:WLS655325 WVI655325:WVO655325 IW720861:JC720861 SS720861:SY720861 ACO720861:ACU720861 AMK720861:AMQ720861 AWG720861:AWM720861 BGC720861:BGI720861 BPY720861:BQE720861 BZU720861:CAA720861 CJQ720861:CJW720861 CTM720861:CTS720861 DDI720861:DDO720861 DNE720861:DNK720861 DXA720861:DXG720861 EGW720861:EHC720861 EQS720861:EQY720861 FAO720861:FAU720861 FKK720861:FKQ720861 FUG720861:FUM720861 GEC720861:GEI720861 GNY720861:GOE720861 GXU720861:GYA720861 HHQ720861:HHW720861 HRM720861:HRS720861 IBI720861:IBO720861 ILE720861:ILK720861 IVA720861:IVG720861 JEW720861:JFC720861 JOS720861:JOY720861 JYO720861:JYU720861 KIK720861:KIQ720861 KSG720861:KSM720861 LCC720861:LCI720861 LLY720861:LME720861 LVU720861:LWA720861 MFQ720861:MFW720861 MPM720861:MPS720861 MZI720861:MZO720861 NJE720861:NJK720861 NTA720861:NTG720861 OCW720861:ODC720861 OMS720861:OMY720861 OWO720861:OWU720861 PGK720861:PGQ720861 PQG720861:PQM720861 QAC720861:QAI720861 QJY720861:QKE720861 QTU720861:QUA720861 RDQ720861:RDW720861 RNM720861:RNS720861 RXI720861:RXO720861 SHE720861:SHK720861 SRA720861:SRG720861 TAW720861:TBC720861 TKS720861:TKY720861 TUO720861:TUU720861 UEK720861:UEQ720861 UOG720861:UOM720861 UYC720861:UYI720861 VHY720861:VIE720861 VRU720861:VSA720861 WBQ720861:WBW720861 WLM720861:WLS720861 WVI720861:WVO720861 IW786397:JC786397 SS786397:SY786397 ACO786397:ACU786397 AMK786397:AMQ786397 AWG786397:AWM786397 BGC786397:BGI786397 BPY786397:BQE786397 BZU786397:CAA786397 CJQ786397:CJW786397 CTM786397:CTS786397 DDI786397:DDO786397 DNE786397:DNK786397 DXA786397:DXG786397 EGW786397:EHC786397 EQS786397:EQY786397 FAO786397:FAU786397 FKK786397:FKQ786397 FUG786397:FUM786397 GEC786397:GEI786397 GNY786397:GOE786397 GXU786397:GYA786397 HHQ786397:HHW786397 HRM786397:HRS786397 IBI786397:IBO786397 ILE786397:ILK786397 IVA786397:IVG786397 JEW786397:JFC786397 JOS786397:JOY786397 JYO786397:JYU786397 KIK786397:KIQ786397 KSG786397:KSM786397 LCC786397:LCI786397 LLY786397:LME786397 LVU786397:LWA786397 MFQ786397:MFW786397 MPM786397:MPS786397 MZI786397:MZO786397 NJE786397:NJK786397 NTA786397:NTG786397 OCW786397:ODC786397 OMS786397:OMY786397 OWO786397:OWU786397 PGK786397:PGQ786397 PQG786397:PQM786397 QAC786397:QAI786397 QJY786397:QKE786397 QTU786397:QUA786397 RDQ786397:RDW786397 RNM786397:RNS786397 RXI786397:RXO786397 SHE786397:SHK786397 SRA786397:SRG786397 TAW786397:TBC786397 TKS786397:TKY786397 TUO786397:TUU786397 UEK786397:UEQ786397 UOG786397:UOM786397 UYC786397:UYI786397 VHY786397:VIE786397 VRU786397:VSA786397 WBQ786397:WBW786397 WLM786397:WLS786397 WVI786397:WVO786397 IW851933:JC851933 SS851933:SY851933 ACO851933:ACU851933 AMK851933:AMQ851933 AWG851933:AWM851933 BGC851933:BGI851933 BPY851933:BQE851933 BZU851933:CAA851933 CJQ851933:CJW851933 CTM851933:CTS851933 DDI851933:DDO851933 DNE851933:DNK851933 DXA851933:DXG851933 EGW851933:EHC851933 EQS851933:EQY851933 FAO851933:FAU851933 FKK851933:FKQ851933 FUG851933:FUM851933 GEC851933:GEI851933 GNY851933:GOE851933 GXU851933:GYA851933 HHQ851933:HHW851933 HRM851933:HRS851933 IBI851933:IBO851933 ILE851933:ILK851933 IVA851933:IVG851933 JEW851933:JFC851933 JOS851933:JOY851933 JYO851933:JYU851933 KIK851933:KIQ851933 KSG851933:KSM851933 LCC851933:LCI851933 LLY851933:LME851933 LVU851933:LWA851933 MFQ851933:MFW851933 MPM851933:MPS851933 MZI851933:MZO851933 NJE851933:NJK851933 NTA851933:NTG851933 OCW851933:ODC851933 OMS851933:OMY851933 OWO851933:OWU851933 PGK851933:PGQ851933 PQG851933:PQM851933 QAC851933:QAI851933 QJY851933:QKE851933 QTU851933:QUA851933 RDQ851933:RDW851933 RNM851933:RNS851933 RXI851933:RXO851933 SHE851933:SHK851933 SRA851933:SRG851933 TAW851933:TBC851933 TKS851933:TKY851933 TUO851933:TUU851933 UEK851933:UEQ851933 UOG851933:UOM851933 UYC851933:UYI851933 VHY851933:VIE851933 VRU851933:VSA851933 WBQ851933:WBW851933 WLM851933:WLS851933 WVI851933:WVO851933 IW917469:JC917469 SS917469:SY917469 ACO917469:ACU917469 AMK917469:AMQ917469 AWG917469:AWM917469 BGC917469:BGI917469 BPY917469:BQE917469 BZU917469:CAA917469 CJQ917469:CJW917469 CTM917469:CTS917469 DDI917469:DDO917469 DNE917469:DNK917469 DXA917469:DXG917469 EGW917469:EHC917469 EQS917469:EQY917469 FAO917469:FAU917469 FKK917469:FKQ917469 FUG917469:FUM917469 GEC917469:GEI917469 GNY917469:GOE917469 GXU917469:GYA917469 HHQ917469:HHW917469 HRM917469:HRS917469 IBI917469:IBO917469 ILE917469:ILK917469 IVA917469:IVG917469 JEW917469:JFC917469 JOS917469:JOY917469 JYO917469:JYU917469 KIK917469:KIQ917469 KSG917469:KSM917469 LCC917469:LCI917469 LLY917469:LME917469 LVU917469:LWA917469 MFQ917469:MFW917469 MPM917469:MPS917469 MZI917469:MZO917469 NJE917469:NJK917469 NTA917469:NTG917469 OCW917469:ODC917469 OMS917469:OMY917469 OWO917469:OWU917469 PGK917469:PGQ917469 PQG917469:PQM917469 QAC917469:QAI917469 QJY917469:QKE917469 QTU917469:QUA917469 RDQ917469:RDW917469 RNM917469:RNS917469 RXI917469:RXO917469 SHE917469:SHK917469 SRA917469:SRG917469 TAW917469:TBC917469 TKS917469:TKY917469 TUO917469:TUU917469 UEK917469:UEQ917469 UOG917469:UOM917469 UYC917469:UYI917469 VHY917469:VIE917469 VRU917469:VSA917469 WBQ917469:WBW917469 WLM917469:WLS917469 WVI917469:WVO917469 IW983005:JC983005 SS983005:SY983005 ACO983005:ACU983005 AMK983005:AMQ983005 AWG983005:AWM983005 BGC983005:BGI983005 BPY983005:BQE983005 BZU983005:CAA983005 CJQ983005:CJW983005 CTM983005:CTS983005 DDI983005:DDO983005 DNE983005:DNK983005 DXA983005:DXG983005 EGW983005:EHC983005 EQS983005:EQY983005 FAO983005:FAU983005 FKK983005:FKQ983005 FUG983005:FUM983005 GEC983005:GEI983005 GNY983005:GOE983005 GXU983005:GYA983005 HHQ983005:HHW983005 HRM983005:HRS983005 IBI983005:IBO983005 ILE983005:ILK983005 IVA983005:IVG983005 JEW983005:JFC983005 JOS983005:JOY983005 JYO983005:JYU983005 KIK983005:KIQ983005 KSG983005:KSM983005 LCC983005:LCI983005 LLY983005:LME983005 LVU983005:LWA983005 MFQ983005:MFW983005 MPM983005:MPS983005 MZI983005:MZO983005 NJE983005:NJK983005 NTA983005:NTG983005 OCW983005:ODC983005 OMS983005:OMY983005 OWO983005:OWU983005 PGK983005:PGQ983005 PQG983005:PQM983005 QAC983005:QAI983005 QJY983005:QKE983005 QTU983005:QUA983005 RDQ983005:RDW983005 RNM983005:RNS983005 RXI983005:RXO983005 SHE983005:SHK983005 SRA983005:SRG983005 TAW983005:TBC983005 TKS983005:TKY983005 TUO983005:TUU983005 UEK983005:UEQ983005 UOG983005:UOM983005 UYC983005:UYI983005 VHY983005:VIE983005 VRU983005:VSA983005 WBQ983005:WBW983005 WLM983005:WLS983005 WVI983005:WVO983005 N4:T4 N65501:T65501 N131037:T131037 N196573:T196573 N262109:T262109 N327645:T327645 N393181:T393181 N458717:T458717 N524253:T524253 N589789:T589789 N655325:T655325 N720861:T720861 N786397:T786397 N851933:T851933 N917469:T917469 N983005:T983005">
      <formula1>$AH$21:$AH$28</formula1>
    </dataValidation>
    <dataValidation type="list" allowBlank="1" showInputMessage="1" showErrorMessage="1" sqref="IW65500:JC65500 IW3:JC3 SS3:SY3 ACO3:ACU3 AMK3:AMQ3 AWG3:AWM3 BGC3:BGI3 BPY3:BQE3 BZU3:CAA3 CJQ3:CJW3 CTM3:CTS3 DDI3:DDO3 DNE3:DNK3 DXA3:DXG3 EGW3:EHC3 EQS3:EQY3 FAO3:FAU3 FKK3:FKQ3 FUG3:FUM3 GEC3:GEI3 GNY3:GOE3 GXU3:GYA3 HHQ3:HHW3 HRM3:HRS3 IBI3:IBO3 ILE3:ILK3 IVA3:IVG3 JEW3:JFC3 JOS3:JOY3 JYO3:JYU3 KIK3:KIQ3 KSG3:KSM3 LCC3:LCI3 LLY3:LME3 LVU3:LWA3 MFQ3:MFW3 MPM3:MPS3 MZI3:MZO3 NJE3:NJK3 NTA3:NTG3 OCW3:ODC3 OMS3:OMY3 OWO3:OWU3 PGK3:PGQ3 PQG3:PQM3 QAC3:QAI3 QJY3:QKE3 QTU3:QUA3 RDQ3:RDW3 RNM3:RNS3 RXI3:RXO3 SHE3:SHK3 SRA3:SRG3 TAW3:TBC3 TKS3:TKY3 TUO3:TUU3 UEK3:UEQ3 UOG3:UOM3 UYC3:UYI3 VHY3:VIE3 VRU3:VSA3 WBQ3:WBW3 WLM3:WLS3 WVI3:WVO3 SS65500:SY65500 ACO65500:ACU65500 AMK65500:AMQ65500 AWG65500:AWM65500 BGC65500:BGI65500 BPY65500:BQE65500 BZU65500:CAA65500 CJQ65500:CJW65500 CTM65500:CTS65500 DDI65500:DDO65500 DNE65500:DNK65500 DXA65500:DXG65500 EGW65500:EHC65500 EQS65500:EQY65500 FAO65500:FAU65500 FKK65500:FKQ65500 FUG65500:FUM65500 GEC65500:GEI65500 GNY65500:GOE65500 GXU65500:GYA65500 HHQ65500:HHW65500 HRM65500:HRS65500 IBI65500:IBO65500 ILE65500:ILK65500 IVA65500:IVG65500 JEW65500:JFC65500 JOS65500:JOY65500 JYO65500:JYU65500 KIK65500:KIQ65500 KSG65500:KSM65500 LCC65500:LCI65500 LLY65500:LME65500 LVU65500:LWA65500 MFQ65500:MFW65500 MPM65500:MPS65500 MZI65500:MZO65500 NJE65500:NJK65500 NTA65500:NTG65500 OCW65500:ODC65500 OMS65500:OMY65500 OWO65500:OWU65500 PGK65500:PGQ65500 PQG65500:PQM65500 QAC65500:QAI65500 QJY65500:QKE65500 QTU65500:QUA65500 RDQ65500:RDW65500 RNM65500:RNS65500 RXI65500:RXO65500 SHE65500:SHK65500 SRA65500:SRG65500 TAW65500:TBC65500 TKS65500:TKY65500 TUO65500:TUU65500 UEK65500:UEQ65500 UOG65500:UOM65500 UYC65500:UYI65500 VHY65500:VIE65500 VRU65500:VSA65500 WBQ65500:WBW65500 WLM65500:WLS65500 WVI65500:WVO65500 IW131036:JC131036 SS131036:SY131036 ACO131036:ACU131036 AMK131036:AMQ131036 AWG131036:AWM131036 BGC131036:BGI131036 BPY131036:BQE131036 BZU131036:CAA131036 CJQ131036:CJW131036 CTM131036:CTS131036 DDI131036:DDO131036 DNE131036:DNK131036 DXA131036:DXG131036 EGW131036:EHC131036 EQS131036:EQY131036 FAO131036:FAU131036 FKK131036:FKQ131036 FUG131036:FUM131036 GEC131036:GEI131036 GNY131036:GOE131036 GXU131036:GYA131036 HHQ131036:HHW131036 HRM131036:HRS131036 IBI131036:IBO131036 ILE131036:ILK131036 IVA131036:IVG131036 JEW131036:JFC131036 JOS131036:JOY131036 JYO131036:JYU131036 KIK131036:KIQ131036 KSG131036:KSM131036 LCC131036:LCI131036 LLY131036:LME131036 LVU131036:LWA131036 MFQ131036:MFW131036 MPM131036:MPS131036 MZI131036:MZO131036 NJE131036:NJK131036 NTA131036:NTG131036 OCW131036:ODC131036 OMS131036:OMY131036 OWO131036:OWU131036 PGK131036:PGQ131036 PQG131036:PQM131036 QAC131036:QAI131036 QJY131036:QKE131036 QTU131036:QUA131036 RDQ131036:RDW131036 RNM131036:RNS131036 RXI131036:RXO131036 SHE131036:SHK131036 SRA131036:SRG131036 TAW131036:TBC131036 TKS131036:TKY131036 TUO131036:TUU131036 UEK131036:UEQ131036 UOG131036:UOM131036 UYC131036:UYI131036 VHY131036:VIE131036 VRU131036:VSA131036 WBQ131036:WBW131036 WLM131036:WLS131036 WVI131036:WVO131036 IW196572:JC196572 SS196572:SY196572 ACO196572:ACU196572 AMK196572:AMQ196572 AWG196572:AWM196572 BGC196572:BGI196572 BPY196572:BQE196572 BZU196572:CAA196572 CJQ196572:CJW196572 CTM196572:CTS196572 DDI196572:DDO196572 DNE196572:DNK196572 DXA196572:DXG196572 EGW196572:EHC196572 EQS196572:EQY196572 FAO196572:FAU196572 FKK196572:FKQ196572 FUG196572:FUM196572 GEC196572:GEI196572 GNY196572:GOE196572 GXU196572:GYA196572 HHQ196572:HHW196572 HRM196572:HRS196572 IBI196572:IBO196572 ILE196572:ILK196572 IVA196572:IVG196572 JEW196572:JFC196572 JOS196572:JOY196572 JYO196572:JYU196572 KIK196572:KIQ196572 KSG196572:KSM196572 LCC196572:LCI196572 LLY196572:LME196572 LVU196572:LWA196572 MFQ196572:MFW196572 MPM196572:MPS196572 MZI196572:MZO196572 NJE196572:NJK196572 NTA196572:NTG196572 OCW196572:ODC196572 OMS196572:OMY196572 OWO196572:OWU196572 PGK196572:PGQ196572 PQG196572:PQM196572 QAC196572:QAI196572 QJY196572:QKE196572 QTU196572:QUA196572 RDQ196572:RDW196572 RNM196572:RNS196572 RXI196572:RXO196572 SHE196572:SHK196572 SRA196572:SRG196572 TAW196572:TBC196572 TKS196572:TKY196572 TUO196572:TUU196572 UEK196572:UEQ196572 UOG196572:UOM196572 UYC196572:UYI196572 VHY196572:VIE196572 VRU196572:VSA196572 WBQ196572:WBW196572 WLM196572:WLS196572 WVI196572:WVO196572 IW262108:JC262108 SS262108:SY262108 ACO262108:ACU262108 AMK262108:AMQ262108 AWG262108:AWM262108 BGC262108:BGI262108 BPY262108:BQE262108 BZU262108:CAA262108 CJQ262108:CJW262108 CTM262108:CTS262108 DDI262108:DDO262108 DNE262108:DNK262108 DXA262108:DXG262108 EGW262108:EHC262108 EQS262108:EQY262108 FAO262108:FAU262108 FKK262108:FKQ262108 FUG262108:FUM262108 GEC262108:GEI262108 GNY262108:GOE262108 GXU262108:GYA262108 HHQ262108:HHW262108 HRM262108:HRS262108 IBI262108:IBO262108 ILE262108:ILK262108 IVA262108:IVG262108 JEW262108:JFC262108 JOS262108:JOY262108 JYO262108:JYU262108 KIK262108:KIQ262108 KSG262108:KSM262108 LCC262108:LCI262108 LLY262108:LME262108 LVU262108:LWA262108 MFQ262108:MFW262108 MPM262108:MPS262108 MZI262108:MZO262108 NJE262108:NJK262108 NTA262108:NTG262108 OCW262108:ODC262108 OMS262108:OMY262108 OWO262108:OWU262108 PGK262108:PGQ262108 PQG262108:PQM262108 QAC262108:QAI262108 QJY262108:QKE262108 QTU262108:QUA262108 RDQ262108:RDW262108 RNM262108:RNS262108 RXI262108:RXO262108 SHE262108:SHK262108 SRA262108:SRG262108 TAW262108:TBC262108 TKS262108:TKY262108 TUO262108:TUU262108 UEK262108:UEQ262108 UOG262108:UOM262108 UYC262108:UYI262108 VHY262108:VIE262108 VRU262108:VSA262108 WBQ262108:WBW262108 WLM262108:WLS262108 WVI262108:WVO262108 IW327644:JC327644 SS327644:SY327644 ACO327644:ACU327644 AMK327644:AMQ327644 AWG327644:AWM327644 BGC327644:BGI327644 BPY327644:BQE327644 BZU327644:CAA327644 CJQ327644:CJW327644 CTM327644:CTS327644 DDI327644:DDO327644 DNE327644:DNK327644 DXA327644:DXG327644 EGW327644:EHC327644 EQS327644:EQY327644 FAO327644:FAU327644 FKK327644:FKQ327644 FUG327644:FUM327644 GEC327644:GEI327644 GNY327644:GOE327644 GXU327644:GYA327644 HHQ327644:HHW327644 HRM327644:HRS327644 IBI327644:IBO327644 ILE327644:ILK327644 IVA327644:IVG327644 JEW327644:JFC327644 JOS327644:JOY327644 JYO327644:JYU327644 KIK327644:KIQ327644 KSG327644:KSM327644 LCC327644:LCI327644 LLY327644:LME327644 LVU327644:LWA327644 MFQ327644:MFW327644 MPM327644:MPS327644 MZI327644:MZO327644 NJE327644:NJK327644 NTA327644:NTG327644 OCW327644:ODC327644 OMS327644:OMY327644 OWO327644:OWU327644 PGK327644:PGQ327644 PQG327644:PQM327644 QAC327644:QAI327644 QJY327644:QKE327644 QTU327644:QUA327644 RDQ327644:RDW327644 RNM327644:RNS327644 RXI327644:RXO327644 SHE327644:SHK327644 SRA327644:SRG327644 TAW327644:TBC327644 TKS327644:TKY327644 TUO327644:TUU327644 UEK327644:UEQ327644 UOG327644:UOM327644 UYC327644:UYI327644 VHY327644:VIE327644 VRU327644:VSA327644 WBQ327644:WBW327644 WLM327644:WLS327644 WVI327644:WVO327644 IW393180:JC393180 SS393180:SY393180 ACO393180:ACU393180 AMK393180:AMQ393180 AWG393180:AWM393180 BGC393180:BGI393180 BPY393180:BQE393180 BZU393180:CAA393180 CJQ393180:CJW393180 CTM393180:CTS393180 DDI393180:DDO393180 DNE393180:DNK393180 DXA393180:DXG393180 EGW393180:EHC393180 EQS393180:EQY393180 FAO393180:FAU393180 FKK393180:FKQ393180 FUG393180:FUM393180 GEC393180:GEI393180 GNY393180:GOE393180 GXU393180:GYA393180 HHQ393180:HHW393180 HRM393180:HRS393180 IBI393180:IBO393180 ILE393180:ILK393180 IVA393180:IVG393180 JEW393180:JFC393180 JOS393180:JOY393180 JYO393180:JYU393180 KIK393180:KIQ393180 KSG393180:KSM393180 LCC393180:LCI393180 LLY393180:LME393180 LVU393180:LWA393180 MFQ393180:MFW393180 MPM393180:MPS393180 MZI393180:MZO393180 NJE393180:NJK393180 NTA393180:NTG393180 OCW393180:ODC393180 OMS393180:OMY393180 OWO393180:OWU393180 PGK393180:PGQ393180 PQG393180:PQM393180 QAC393180:QAI393180 QJY393180:QKE393180 QTU393180:QUA393180 RDQ393180:RDW393180 RNM393180:RNS393180 RXI393180:RXO393180 SHE393180:SHK393180 SRA393180:SRG393180 TAW393180:TBC393180 TKS393180:TKY393180 TUO393180:TUU393180 UEK393180:UEQ393180 UOG393180:UOM393180 UYC393180:UYI393180 VHY393180:VIE393180 VRU393180:VSA393180 WBQ393180:WBW393180 WLM393180:WLS393180 WVI393180:WVO393180 IW458716:JC458716 SS458716:SY458716 ACO458716:ACU458716 AMK458716:AMQ458716 AWG458716:AWM458716 BGC458716:BGI458716 BPY458716:BQE458716 BZU458716:CAA458716 CJQ458716:CJW458716 CTM458716:CTS458716 DDI458716:DDO458716 DNE458716:DNK458716 DXA458716:DXG458716 EGW458716:EHC458716 EQS458716:EQY458716 FAO458716:FAU458716 FKK458716:FKQ458716 FUG458716:FUM458716 GEC458716:GEI458716 GNY458716:GOE458716 GXU458716:GYA458716 HHQ458716:HHW458716 HRM458716:HRS458716 IBI458716:IBO458716 ILE458716:ILK458716 IVA458716:IVG458716 JEW458716:JFC458716 JOS458716:JOY458716 JYO458716:JYU458716 KIK458716:KIQ458716 KSG458716:KSM458716 LCC458716:LCI458716 LLY458716:LME458716 LVU458716:LWA458716 MFQ458716:MFW458716 MPM458716:MPS458716 MZI458716:MZO458716 NJE458716:NJK458716 NTA458716:NTG458716 OCW458716:ODC458716 OMS458716:OMY458716 OWO458716:OWU458716 PGK458716:PGQ458716 PQG458716:PQM458716 QAC458716:QAI458716 QJY458716:QKE458716 QTU458716:QUA458716 RDQ458716:RDW458716 RNM458716:RNS458716 RXI458716:RXO458716 SHE458716:SHK458716 SRA458716:SRG458716 TAW458716:TBC458716 TKS458716:TKY458716 TUO458716:TUU458716 UEK458716:UEQ458716 UOG458716:UOM458716 UYC458716:UYI458716 VHY458716:VIE458716 VRU458716:VSA458716 WBQ458716:WBW458716 WLM458716:WLS458716 WVI458716:WVO458716 IW524252:JC524252 SS524252:SY524252 ACO524252:ACU524252 AMK524252:AMQ524252 AWG524252:AWM524252 BGC524252:BGI524252 BPY524252:BQE524252 BZU524252:CAA524252 CJQ524252:CJW524252 CTM524252:CTS524252 DDI524252:DDO524252 DNE524252:DNK524252 DXA524252:DXG524252 EGW524252:EHC524252 EQS524252:EQY524252 FAO524252:FAU524252 FKK524252:FKQ524252 FUG524252:FUM524252 GEC524252:GEI524252 GNY524252:GOE524252 GXU524252:GYA524252 HHQ524252:HHW524252 HRM524252:HRS524252 IBI524252:IBO524252 ILE524252:ILK524252 IVA524252:IVG524252 JEW524252:JFC524252 JOS524252:JOY524252 JYO524252:JYU524252 KIK524252:KIQ524252 KSG524252:KSM524252 LCC524252:LCI524252 LLY524252:LME524252 LVU524252:LWA524252 MFQ524252:MFW524252 MPM524252:MPS524252 MZI524252:MZO524252 NJE524252:NJK524252 NTA524252:NTG524252 OCW524252:ODC524252 OMS524252:OMY524252 OWO524252:OWU524252 PGK524252:PGQ524252 PQG524252:PQM524252 QAC524252:QAI524252 QJY524252:QKE524252 QTU524252:QUA524252 RDQ524252:RDW524252 RNM524252:RNS524252 RXI524252:RXO524252 SHE524252:SHK524252 SRA524252:SRG524252 TAW524252:TBC524252 TKS524252:TKY524252 TUO524252:TUU524252 UEK524252:UEQ524252 UOG524252:UOM524252 UYC524252:UYI524252 VHY524252:VIE524252 VRU524252:VSA524252 WBQ524252:WBW524252 WLM524252:WLS524252 WVI524252:WVO524252 IW589788:JC589788 SS589788:SY589788 ACO589788:ACU589788 AMK589788:AMQ589788 AWG589788:AWM589788 BGC589788:BGI589788 BPY589788:BQE589788 BZU589788:CAA589788 CJQ589788:CJW589788 CTM589788:CTS589788 DDI589788:DDO589788 DNE589788:DNK589788 DXA589788:DXG589788 EGW589788:EHC589788 EQS589788:EQY589788 FAO589788:FAU589788 FKK589788:FKQ589788 FUG589788:FUM589788 GEC589788:GEI589788 GNY589788:GOE589788 GXU589788:GYA589788 HHQ589788:HHW589788 HRM589788:HRS589788 IBI589788:IBO589788 ILE589788:ILK589788 IVA589788:IVG589788 JEW589788:JFC589788 JOS589788:JOY589788 JYO589788:JYU589788 KIK589788:KIQ589788 KSG589788:KSM589788 LCC589788:LCI589788 LLY589788:LME589788 LVU589788:LWA589788 MFQ589788:MFW589788 MPM589788:MPS589788 MZI589788:MZO589788 NJE589788:NJK589788 NTA589788:NTG589788 OCW589788:ODC589788 OMS589788:OMY589788 OWO589788:OWU589788 PGK589788:PGQ589788 PQG589788:PQM589788 QAC589788:QAI589788 QJY589788:QKE589788 QTU589788:QUA589788 RDQ589788:RDW589788 RNM589788:RNS589788 RXI589788:RXO589788 SHE589788:SHK589788 SRA589788:SRG589788 TAW589788:TBC589788 TKS589788:TKY589788 TUO589788:TUU589788 UEK589788:UEQ589788 UOG589788:UOM589788 UYC589788:UYI589788 VHY589788:VIE589788 VRU589788:VSA589788 WBQ589788:WBW589788 WLM589788:WLS589788 WVI589788:WVO589788 IW655324:JC655324 SS655324:SY655324 ACO655324:ACU655324 AMK655324:AMQ655324 AWG655324:AWM655324 BGC655324:BGI655324 BPY655324:BQE655324 BZU655324:CAA655324 CJQ655324:CJW655324 CTM655324:CTS655324 DDI655324:DDO655324 DNE655324:DNK655324 DXA655324:DXG655324 EGW655324:EHC655324 EQS655324:EQY655324 FAO655324:FAU655324 FKK655324:FKQ655324 FUG655324:FUM655324 GEC655324:GEI655324 GNY655324:GOE655324 GXU655324:GYA655324 HHQ655324:HHW655324 HRM655324:HRS655324 IBI655324:IBO655324 ILE655324:ILK655324 IVA655324:IVG655324 JEW655324:JFC655324 JOS655324:JOY655324 JYO655324:JYU655324 KIK655324:KIQ655324 KSG655324:KSM655324 LCC655324:LCI655324 LLY655324:LME655324 LVU655324:LWA655324 MFQ655324:MFW655324 MPM655324:MPS655324 MZI655324:MZO655324 NJE655324:NJK655324 NTA655324:NTG655324 OCW655324:ODC655324 OMS655324:OMY655324 OWO655324:OWU655324 PGK655324:PGQ655324 PQG655324:PQM655324 QAC655324:QAI655324 QJY655324:QKE655324 QTU655324:QUA655324 RDQ655324:RDW655324 RNM655324:RNS655324 RXI655324:RXO655324 SHE655324:SHK655324 SRA655324:SRG655324 TAW655324:TBC655324 TKS655324:TKY655324 TUO655324:TUU655324 UEK655324:UEQ655324 UOG655324:UOM655324 UYC655324:UYI655324 VHY655324:VIE655324 VRU655324:VSA655324 WBQ655324:WBW655324 WLM655324:WLS655324 WVI655324:WVO655324 IW720860:JC720860 SS720860:SY720860 ACO720860:ACU720860 AMK720860:AMQ720860 AWG720860:AWM720860 BGC720860:BGI720860 BPY720860:BQE720860 BZU720860:CAA720860 CJQ720860:CJW720860 CTM720860:CTS720860 DDI720860:DDO720860 DNE720860:DNK720860 DXA720860:DXG720860 EGW720860:EHC720860 EQS720860:EQY720860 FAO720860:FAU720860 FKK720860:FKQ720860 FUG720860:FUM720860 GEC720860:GEI720860 GNY720860:GOE720860 GXU720860:GYA720860 HHQ720860:HHW720860 HRM720860:HRS720860 IBI720860:IBO720860 ILE720860:ILK720860 IVA720860:IVG720860 JEW720860:JFC720860 JOS720860:JOY720860 JYO720860:JYU720860 KIK720860:KIQ720860 KSG720860:KSM720860 LCC720860:LCI720860 LLY720860:LME720860 LVU720860:LWA720860 MFQ720860:MFW720860 MPM720860:MPS720860 MZI720860:MZO720860 NJE720860:NJK720860 NTA720860:NTG720860 OCW720860:ODC720860 OMS720860:OMY720860 OWO720860:OWU720860 PGK720860:PGQ720860 PQG720860:PQM720860 QAC720860:QAI720860 QJY720860:QKE720860 QTU720860:QUA720860 RDQ720860:RDW720860 RNM720860:RNS720860 RXI720860:RXO720860 SHE720860:SHK720860 SRA720860:SRG720860 TAW720860:TBC720860 TKS720860:TKY720860 TUO720860:TUU720860 UEK720860:UEQ720860 UOG720860:UOM720860 UYC720860:UYI720860 VHY720860:VIE720860 VRU720860:VSA720860 WBQ720860:WBW720860 WLM720860:WLS720860 WVI720860:WVO720860 IW786396:JC786396 SS786396:SY786396 ACO786396:ACU786396 AMK786396:AMQ786396 AWG786396:AWM786396 BGC786396:BGI786396 BPY786396:BQE786396 BZU786396:CAA786396 CJQ786396:CJW786396 CTM786396:CTS786396 DDI786396:DDO786396 DNE786396:DNK786396 DXA786396:DXG786396 EGW786396:EHC786396 EQS786396:EQY786396 FAO786396:FAU786396 FKK786396:FKQ786396 FUG786396:FUM786396 GEC786396:GEI786396 GNY786396:GOE786396 GXU786396:GYA786396 HHQ786396:HHW786396 HRM786396:HRS786396 IBI786396:IBO786396 ILE786396:ILK786396 IVA786396:IVG786396 JEW786396:JFC786396 JOS786396:JOY786396 JYO786396:JYU786396 KIK786396:KIQ786396 KSG786396:KSM786396 LCC786396:LCI786396 LLY786396:LME786396 LVU786396:LWA786396 MFQ786396:MFW786396 MPM786396:MPS786396 MZI786396:MZO786396 NJE786396:NJK786396 NTA786396:NTG786396 OCW786396:ODC786396 OMS786396:OMY786396 OWO786396:OWU786396 PGK786396:PGQ786396 PQG786396:PQM786396 QAC786396:QAI786396 QJY786396:QKE786396 QTU786396:QUA786396 RDQ786396:RDW786396 RNM786396:RNS786396 RXI786396:RXO786396 SHE786396:SHK786396 SRA786396:SRG786396 TAW786396:TBC786396 TKS786396:TKY786396 TUO786396:TUU786396 UEK786396:UEQ786396 UOG786396:UOM786396 UYC786396:UYI786396 VHY786396:VIE786396 VRU786396:VSA786396 WBQ786396:WBW786396 WLM786396:WLS786396 WVI786396:WVO786396 IW851932:JC851932 SS851932:SY851932 ACO851932:ACU851932 AMK851932:AMQ851932 AWG851932:AWM851932 BGC851932:BGI851932 BPY851932:BQE851932 BZU851932:CAA851932 CJQ851932:CJW851932 CTM851932:CTS851932 DDI851932:DDO851932 DNE851932:DNK851932 DXA851932:DXG851932 EGW851932:EHC851932 EQS851932:EQY851932 FAO851932:FAU851932 FKK851932:FKQ851932 FUG851932:FUM851932 GEC851932:GEI851932 GNY851932:GOE851932 GXU851932:GYA851932 HHQ851932:HHW851932 HRM851932:HRS851932 IBI851932:IBO851932 ILE851932:ILK851932 IVA851932:IVG851932 JEW851932:JFC851932 JOS851932:JOY851932 JYO851932:JYU851932 KIK851932:KIQ851932 KSG851932:KSM851932 LCC851932:LCI851932 LLY851932:LME851932 LVU851932:LWA851932 MFQ851932:MFW851932 MPM851932:MPS851932 MZI851932:MZO851932 NJE851932:NJK851932 NTA851932:NTG851932 OCW851932:ODC851932 OMS851932:OMY851932 OWO851932:OWU851932 PGK851932:PGQ851932 PQG851932:PQM851932 QAC851932:QAI851932 QJY851932:QKE851932 QTU851932:QUA851932 RDQ851932:RDW851932 RNM851932:RNS851932 RXI851932:RXO851932 SHE851932:SHK851932 SRA851932:SRG851932 TAW851932:TBC851932 TKS851932:TKY851932 TUO851932:TUU851932 UEK851932:UEQ851932 UOG851932:UOM851932 UYC851932:UYI851932 VHY851932:VIE851932 VRU851932:VSA851932 WBQ851932:WBW851932 WLM851932:WLS851932 WVI851932:WVO851932 IW917468:JC917468 SS917468:SY917468 ACO917468:ACU917468 AMK917468:AMQ917468 AWG917468:AWM917468 BGC917468:BGI917468 BPY917468:BQE917468 BZU917468:CAA917468 CJQ917468:CJW917468 CTM917468:CTS917468 DDI917468:DDO917468 DNE917468:DNK917468 DXA917468:DXG917468 EGW917468:EHC917468 EQS917468:EQY917468 FAO917468:FAU917468 FKK917468:FKQ917468 FUG917468:FUM917468 GEC917468:GEI917468 GNY917468:GOE917468 GXU917468:GYA917468 HHQ917468:HHW917468 HRM917468:HRS917468 IBI917468:IBO917468 ILE917468:ILK917468 IVA917468:IVG917468 JEW917468:JFC917468 JOS917468:JOY917468 JYO917468:JYU917468 KIK917468:KIQ917468 KSG917468:KSM917468 LCC917468:LCI917468 LLY917468:LME917468 LVU917468:LWA917468 MFQ917468:MFW917468 MPM917468:MPS917468 MZI917468:MZO917468 NJE917468:NJK917468 NTA917468:NTG917468 OCW917468:ODC917468 OMS917468:OMY917468 OWO917468:OWU917468 PGK917468:PGQ917468 PQG917468:PQM917468 QAC917468:QAI917468 QJY917468:QKE917468 QTU917468:QUA917468 RDQ917468:RDW917468 RNM917468:RNS917468 RXI917468:RXO917468 SHE917468:SHK917468 SRA917468:SRG917468 TAW917468:TBC917468 TKS917468:TKY917468 TUO917468:TUU917468 UEK917468:UEQ917468 UOG917468:UOM917468 UYC917468:UYI917468 VHY917468:VIE917468 VRU917468:VSA917468 WBQ917468:WBW917468 WLM917468:WLS917468 WVI917468:WVO917468 IW983004:JC983004 SS983004:SY983004 ACO983004:ACU983004 AMK983004:AMQ983004 AWG983004:AWM983004 BGC983004:BGI983004 BPY983004:BQE983004 BZU983004:CAA983004 CJQ983004:CJW983004 CTM983004:CTS983004 DDI983004:DDO983004 DNE983004:DNK983004 DXA983004:DXG983004 EGW983004:EHC983004 EQS983004:EQY983004 FAO983004:FAU983004 FKK983004:FKQ983004 FUG983004:FUM983004 GEC983004:GEI983004 GNY983004:GOE983004 GXU983004:GYA983004 HHQ983004:HHW983004 HRM983004:HRS983004 IBI983004:IBO983004 ILE983004:ILK983004 IVA983004:IVG983004 JEW983004:JFC983004 JOS983004:JOY983004 JYO983004:JYU983004 KIK983004:KIQ983004 KSG983004:KSM983004 LCC983004:LCI983004 LLY983004:LME983004 LVU983004:LWA983004 MFQ983004:MFW983004 MPM983004:MPS983004 MZI983004:MZO983004 NJE983004:NJK983004 NTA983004:NTG983004 OCW983004:ODC983004 OMS983004:OMY983004 OWO983004:OWU983004 PGK983004:PGQ983004 PQG983004:PQM983004 QAC983004:QAI983004 QJY983004:QKE983004 QTU983004:QUA983004 RDQ983004:RDW983004 RNM983004:RNS983004 RXI983004:RXO983004 SHE983004:SHK983004 SRA983004:SRG983004 TAW983004:TBC983004 TKS983004:TKY983004 TUO983004:TUU983004 UEK983004:UEQ983004 UOG983004:UOM983004 UYC983004:UYI983004 VHY983004:VIE983004 VRU983004:VSA983004 WBQ983004:WBW983004 WLM983004:WLS983004 WVI983004:WVO983004 N3:T3 N65500:T65500 N131036:T131036 N196572:T196572 N262108:T262108 N327644:T327644 N393180:T393180 N458716:T458716 N524252:T524252 N589788:T589788 N655324:T655324 N720860:T720860 N786396:T786396 N851932:T851932 N917468:T917468 N983004:T983004">
      <formula1>$AK$21:$AK$49</formula1>
    </dataValidation>
    <dataValidation type="list" allowBlank="1" showInputMessage="1" showErrorMessage="1" sqref="S18:W18 S8:W14 S16:W16">
      <formula1>$AM$22:$AM$29</formula1>
    </dataValidation>
    <dataValidation type="list" allowBlank="1" showInputMessage="1" showErrorMessage="1" sqref="D5:T5">
      <formula1>$E$25:$E$48</formula1>
    </dataValidation>
  </dataValidations>
  <pageMargins left="0.35433070866141736" right="0.31496062992125984" top="0.6692913385826772" bottom="0.74803149606299213" header="0.31496062992125984" footer="0.31496062992125984"/>
  <pageSetup paperSize="9" scale="93" orientation="portrait" r:id="rId1"/>
  <headerFooter>
    <oddFooter>&amp;L&amp;"华文行楷,加粗"&amp;16
&amp;"-,常规"&amp;11
制单：
日期：&amp;C审核：
日期：</oddFooter>
  </headerFooter>
  <drawing r:id="rId2"/>
</worksheet>
</file>

<file path=xl/worksheets/sheet3.xml><?xml version="1.0" encoding="utf-8"?>
<worksheet xmlns="http://schemas.openxmlformats.org/spreadsheetml/2006/main" xmlns:r="http://schemas.openxmlformats.org/officeDocument/2006/relationships">
  <sheetPr codeName="Sheet10">
    <tabColor rgb="FF591336"/>
  </sheetPr>
  <dimension ref="A1:CO538"/>
  <sheetViews>
    <sheetView view="pageBreakPreview" zoomScale="106" zoomScaleNormal="115" zoomScaleSheetLayoutView="106" zoomScalePageLayoutView="70" workbookViewId="0">
      <selection activeCell="C8" sqref="C8:E8"/>
    </sheetView>
  </sheetViews>
  <sheetFormatPr defaultColWidth="3.125" defaultRowHeight="18" customHeight="1"/>
  <cols>
    <col min="1" max="2" width="3.125" style="10" customWidth="1"/>
    <col min="3" max="4" width="3.125" style="10"/>
    <col min="5" max="5" width="2.125" style="10" customWidth="1"/>
    <col min="6" max="6" width="3.125" style="10" customWidth="1"/>
    <col min="7" max="7" width="1.875" style="10" customWidth="1"/>
    <col min="8" max="8" width="3.375" style="10" customWidth="1"/>
    <col min="9" max="9" width="3.125" style="10"/>
    <col min="10" max="10" width="3.875" style="10" customWidth="1"/>
    <col min="11" max="11" width="3.125" style="10"/>
    <col min="12" max="12" width="3.125" style="10" customWidth="1"/>
    <col min="13" max="14" width="3.125" style="10"/>
    <col min="15" max="15" width="3.125" style="10" customWidth="1"/>
    <col min="16" max="16" width="3.75" style="10" customWidth="1"/>
    <col min="17" max="17" width="3.125" style="10"/>
    <col min="18" max="18" width="3.125" style="10" customWidth="1"/>
    <col min="19" max="19" width="5.5" style="10" bestFit="1" customWidth="1"/>
    <col min="20" max="21" width="3.125" style="10"/>
    <col min="22" max="22" width="7.25" style="10" customWidth="1"/>
    <col min="23" max="23" width="7.75" style="10" customWidth="1"/>
    <col min="24" max="28" width="3.125" style="10" customWidth="1"/>
    <col min="29" max="29" width="4.75" style="10" customWidth="1"/>
    <col min="30" max="30" width="8.5" style="10" customWidth="1"/>
    <col min="31" max="31" width="5.875" style="10" customWidth="1"/>
    <col min="32" max="32" width="8.5" style="22" customWidth="1"/>
    <col min="33" max="34" width="6.5" style="22" customWidth="1"/>
    <col min="35" max="35" width="7.5" style="22" customWidth="1"/>
    <col min="36" max="36" width="6.5" style="22" customWidth="1"/>
    <col min="37" max="45" width="12.5" style="22" customWidth="1"/>
    <col min="46" max="46" width="12.875" style="25" customWidth="1"/>
    <col min="47" max="47" width="11.5" style="25" customWidth="1"/>
    <col min="48" max="48" width="10" style="25" customWidth="1"/>
    <col min="49" max="49" width="12.75" style="10" customWidth="1"/>
    <col min="50" max="50" width="11.375" style="10" customWidth="1"/>
    <col min="51" max="51" width="13.125" style="10" customWidth="1"/>
    <col min="52" max="54" width="6.625" style="22" customWidth="1"/>
    <col min="55" max="56" width="8.5" style="10" customWidth="1"/>
    <col min="57" max="57" width="8.25" style="10" customWidth="1"/>
    <col min="58" max="58" width="7.875" style="10" customWidth="1"/>
    <col min="59" max="59" width="8.625" style="10" customWidth="1"/>
    <col min="60" max="60" width="12.75" style="10" bestFit="1" customWidth="1"/>
    <col min="61" max="61" width="9.125" style="10" customWidth="1"/>
    <col min="62" max="78" width="3.125" style="10"/>
    <col min="79" max="79" width="4.625" style="10" customWidth="1"/>
    <col min="80" max="256" width="3.125" style="10"/>
    <col min="257" max="258" width="3.125" style="10" customWidth="1"/>
    <col min="259" max="260" width="3.125" style="10"/>
    <col min="261" max="261" width="2.125" style="10" customWidth="1"/>
    <col min="262" max="262" width="3.125" style="10" customWidth="1"/>
    <col min="263" max="263" width="1.875" style="10" customWidth="1"/>
    <col min="264" max="264" width="3.375" style="10" customWidth="1"/>
    <col min="265" max="265" width="3.125" style="10"/>
    <col min="266" max="266" width="3.875" style="10" customWidth="1"/>
    <col min="267" max="267" width="3.125" style="10"/>
    <col min="268" max="268" width="3.125" style="10" customWidth="1"/>
    <col min="269" max="270" width="3.125" style="10"/>
    <col min="271" max="271" width="3.125" style="10" customWidth="1"/>
    <col min="272" max="272" width="3.75" style="10" customWidth="1"/>
    <col min="273" max="273" width="3.125" style="10"/>
    <col min="274" max="274" width="3.125" style="10" customWidth="1"/>
    <col min="275" max="275" width="5.5" style="10" bestFit="1" customWidth="1"/>
    <col min="276" max="277" width="3.125" style="10"/>
    <col min="278" max="278" width="7.25" style="10" customWidth="1"/>
    <col min="279" max="279" width="12" style="10" customWidth="1"/>
    <col min="280" max="282" width="3.125" style="10"/>
    <col min="283" max="283" width="1.75" style="10" customWidth="1"/>
    <col min="284" max="284" width="0.875" style="10" customWidth="1"/>
    <col min="285" max="285" width="4.75" style="10" customWidth="1"/>
    <col min="286" max="286" width="8.5" style="10" bestFit="1" customWidth="1"/>
    <col min="287" max="287" width="5.875" style="10" bestFit="1" customWidth="1"/>
    <col min="288" max="288" width="8.5" style="10" bestFit="1" customWidth="1"/>
    <col min="289" max="290" width="6.5" style="10" bestFit="1" customWidth="1"/>
    <col min="291" max="291" width="7.5" style="10" bestFit="1" customWidth="1"/>
    <col min="292" max="292" width="6.5" style="10" bestFit="1" customWidth="1"/>
    <col min="293" max="301" width="12.5" style="10" bestFit="1" customWidth="1"/>
    <col min="302" max="307" width="12" style="10" customWidth="1"/>
    <col min="308" max="310" width="6.625" style="10" customWidth="1"/>
    <col min="311" max="315" width="7.625" style="10" customWidth="1"/>
    <col min="316" max="316" width="12.75" style="10" bestFit="1" customWidth="1"/>
    <col min="317" max="317" width="5.125" style="10" customWidth="1"/>
    <col min="318" max="334" width="3.125" style="10"/>
    <col min="335" max="335" width="4.625" style="10" customWidth="1"/>
    <col min="336" max="512" width="3.125" style="10"/>
    <col min="513" max="514" width="3.125" style="10" customWidth="1"/>
    <col min="515" max="516" width="3.125" style="10"/>
    <col min="517" max="517" width="2.125" style="10" customWidth="1"/>
    <col min="518" max="518" width="3.125" style="10" customWidth="1"/>
    <col min="519" max="519" width="1.875" style="10" customWidth="1"/>
    <col min="520" max="520" width="3.375" style="10" customWidth="1"/>
    <col min="521" max="521" width="3.125" style="10"/>
    <col min="522" max="522" width="3.875" style="10" customWidth="1"/>
    <col min="523" max="523" width="3.125" style="10"/>
    <col min="524" max="524" width="3.125" style="10" customWidth="1"/>
    <col min="525" max="526" width="3.125" style="10"/>
    <col min="527" max="527" width="3.125" style="10" customWidth="1"/>
    <col min="528" max="528" width="3.75" style="10" customWidth="1"/>
    <col min="529" max="529" width="3.125" style="10"/>
    <col min="530" max="530" width="3.125" style="10" customWidth="1"/>
    <col min="531" max="531" width="5.5" style="10" bestFit="1" customWidth="1"/>
    <col min="532" max="533" width="3.125" style="10"/>
    <col min="534" max="534" width="7.25" style="10" customWidth="1"/>
    <col min="535" max="535" width="12" style="10" customWidth="1"/>
    <col min="536" max="538" width="3.125" style="10"/>
    <col min="539" max="539" width="1.75" style="10" customWidth="1"/>
    <col min="540" max="540" width="0.875" style="10" customWidth="1"/>
    <col min="541" max="541" width="4.75" style="10" customWidth="1"/>
    <col min="542" max="542" width="8.5" style="10" bestFit="1" customWidth="1"/>
    <col min="543" max="543" width="5.875" style="10" bestFit="1" customWidth="1"/>
    <col min="544" max="544" width="8.5" style="10" bestFit="1" customWidth="1"/>
    <col min="545" max="546" width="6.5" style="10" bestFit="1" customWidth="1"/>
    <col min="547" max="547" width="7.5" style="10" bestFit="1" customWidth="1"/>
    <col min="548" max="548" width="6.5" style="10" bestFit="1" customWidth="1"/>
    <col min="549" max="557" width="12.5" style="10" bestFit="1" customWidth="1"/>
    <col min="558" max="563" width="12" style="10" customWidth="1"/>
    <col min="564" max="566" width="6.625" style="10" customWidth="1"/>
    <col min="567" max="571" width="7.625" style="10" customWidth="1"/>
    <col min="572" max="572" width="12.75" style="10" bestFit="1" customWidth="1"/>
    <col min="573" max="573" width="5.125" style="10" customWidth="1"/>
    <col min="574" max="590" width="3.125" style="10"/>
    <col min="591" max="591" width="4.625" style="10" customWidth="1"/>
    <col min="592" max="768" width="3.125" style="10"/>
    <col min="769" max="770" width="3.125" style="10" customWidth="1"/>
    <col min="771" max="772" width="3.125" style="10"/>
    <col min="773" max="773" width="2.125" style="10" customWidth="1"/>
    <col min="774" max="774" width="3.125" style="10" customWidth="1"/>
    <col min="775" max="775" width="1.875" style="10" customWidth="1"/>
    <col min="776" max="776" width="3.375" style="10" customWidth="1"/>
    <col min="777" max="777" width="3.125" style="10"/>
    <col min="778" max="778" width="3.875" style="10" customWidth="1"/>
    <col min="779" max="779" width="3.125" style="10"/>
    <col min="780" max="780" width="3.125" style="10" customWidth="1"/>
    <col min="781" max="782" width="3.125" style="10"/>
    <col min="783" max="783" width="3.125" style="10" customWidth="1"/>
    <col min="784" max="784" width="3.75" style="10" customWidth="1"/>
    <col min="785" max="785" width="3.125" style="10"/>
    <col min="786" max="786" width="3.125" style="10" customWidth="1"/>
    <col min="787" max="787" width="5.5" style="10" bestFit="1" customWidth="1"/>
    <col min="788" max="789" width="3.125" style="10"/>
    <col min="790" max="790" width="7.25" style="10" customWidth="1"/>
    <col min="791" max="791" width="12" style="10" customWidth="1"/>
    <col min="792" max="794" width="3.125" style="10"/>
    <col min="795" max="795" width="1.75" style="10" customWidth="1"/>
    <col min="796" max="796" width="0.875" style="10" customWidth="1"/>
    <col min="797" max="797" width="4.75" style="10" customWidth="1"/>
    <col min="798" max="798" width="8.5" style="10" bestFit="1" customWidth="1"/>
    <col min="799" max="799" width="5.875" style="10" bestFit="1" customWidth="1"/>
    <col min="800" max="800" width="8.5" style="10" bestFit="1" customWidth="1"/>
    <col min="801" max="802" width="6.5" style="10" bestFit="1" customWidth="1"/>
    <col min="803" max="803" width="7.5" style="10" bestFit="1" customWidth="1"/>
    <col min="804" max="804" width="6.5" style="10" bestFit="1" customWidth="1"/>
    <col min="805" max="813" width="12.5" style="10" bestFit="1" customWidth="1"/>
    <col min="814" max="819" width="12" style="10" customWidth="1"/>
    <col min="820" max="822" width="6.625" style="10" customWidth="1"/>
    <col min="823" max="827" width="7.625" style="10" customWidth="1"/>
    <col min="828" max="828" width="12.75" style="10" bestFit="1" customWidth="1"/>
    <col min="829" max="829" width="5.125" style="10" customWidth="1"/>
    <col min="830" max="846" width="3.125" style="10"/>
    <col min="847" max="847" width="4.625" style="10" customWidth="1"/>
    <col min="848" max="1024" width="3.125" style="10"/>
    <col min="1025" max="1026" width="3.125" style="10" customWidth="1"/>
    <col min="1027" max="1028" width="3.125" style="10"/>
    <col min="1029" max="1029" width="2.125" style="10" customWidth="1"/>
    <col min="1030" max="1030" width="3.125" style="10" customWidth="1"/>
    <col min="1031" max="1031" width="1.875" style="10" customWidth="1"/>
    <col min="1032" max="1032" width="3.375" style="10" customWidth="1"/>
    <col min="1033" max="1033" width="3.125" style="10"/>
    <col min="1034" max="1034" width="3.875" style="10" customWidth="1"/>
    <col min="1035" max="1035" width="3.125" style="10"/>
    <col min="1036" max="1036" width="3.125" style="10" customWidth="1"/>
    <col min="1037" max="1038" width="3.125" style="10"/>
    <col min="1039" max="1039" width="3.125" style="10" customWidth="1"/>
    <col min="1040" max="1040" width="3.75" style="10" customWidth="1"/>
    <col min="1041" max="1041" width="3.125" style="10"/>
    <col min="1042" max="1042" width="3.125" style="10" customWidth="1"/>
    <col min="1043" max="1043" width="5.5" style="10" bestFit="1" customWidth="1"/>
    <col min="1044" max="1045" width="3.125" style="10"/>
    <col min="1046" max="1046" width="7.25" style="10" customWidth="1"/>
    <col min="1047" max="1047" width="12" style="10" customWidth="1"/>
    <col min="1048" max="1050" width="3.125" style="10"/>
    <col min="1051" max="1051" width="1.75" style="10" customWidth="1"/>
    <col min="1052" max="1052" width="0.875" style="10" customWidth="1"/>
    <col min="1053" max="1053" width="4.75" style="10" customWidth="1"/>
    <col min="1054" max="1054" width="8.5" style="10" bestFit="1" customWidth="1"/>
    <col min="1055" max="1055" width="5.875" style="10" bestFit="1" customWidth="1"/>
    <col min="1056" max="1056" width="8.5" style="10" bestFit="1" customWidth="1"/>
    <col min="1057" max="1058" width="6.5" style="10" bestFit="1" customWidth="1"/>
    <col min="1059" max="1059" width="7.5" style="10" bestFit="1" customWidth="1"/>
    <col min="1060" max="1060" width="6.5" style="10" bestFit="1" customWidth="1"/>
    <col min="1061" max="1069" width="12.5" style="10" bestFit="1" customWidth="1"/>
    <col min="1070" max="1075" width="12" style="10" customWidth="1"/>
    <col min="1076" max="1078" width="6.625" style="10" customWidth="1"/>
    <col min="1079" max="1083" width="7.625" style="10" customWidth="1"/>
    <col min="1084" max="1084" width="12.75" style="10" bestFit="1" customWidth="1"/>
    <col min="1085" max="1085" width="5.125" style="10" customWidth="1"/>
    <col min="1086" max="1102" width="3.125" style="10"/>
    <col min="1103" max="1103" width="4.625" style="10" customWidth="1"/>
    <col min="1104" max="1280" width="3.125" style="10"/>
    <col min="1281" max="1282" width="3.125" style="10" customWidth="1"/>
    <col min="1283" max="1284" width="3.125" style="10"/>
    <col min="1285" max="1285" width="2.125" style="10" customWidth="1"/>
    <col min="1286" max="1286" width="3.125" style="10" customWidth="1"/>
    <col min="1287" max="1287" width="1.875" style="10" customWidth="1"/>
    <col min="1288" max="1288" width="3.375" style="10" customWidth="1"/>
    <col min="1289" max="1289" width="3.125" style="10"/>
    <col min="1290" max="1290" width="3.875" style="10" customWidth="1"/>
    <col min="1291" max="1291" width="3.125" style="10"/>
    <col min="1292" max="1292" width="3.125" style="10" customWidth="1"/>
    <col min="1293" max="1294" width="3.125" style="10"/>
    <col min="1295" max="1295" width="3.125" style="10" customWidth="1"/>
    <col min="1296" max="1296" width="3.75" style="10" customWidth="1"/>
    <col min="1297" max="1297" width="3.125" style="10"/>
    <col min="1298" max="1298" width="3.125" style="10" customWidth="1"/>
    <col min="1299" max="1299" width="5.5" style="10" bestFit="1" customWidth="1"/>
    <col min="1300" max="1301" width="3.125" style="10"/>
    <col min="1302" max="1302" width="7.25" style="10" customWidth="1"/>
    <col min="1303" max="1303" width="12" style="10" customWidth="1"/>
    <col min="1304" max="1306" width="3.125" style="10"/>
    <col min="1307" max="1307" width="1.75" style="10" customWidth="1"/>
    <col min="1308" max="1308" width="0.875" style="10" customWidth="1"/>
    <col min="1309" max="1309" width="4.75" style="10" customWidth="1"/>
    <col min="1310" max="1310" width="8.5" style="10" bestFit="1" customWidth="1"/>
    <col min="1311" max="1311" width="5.875" style="10" bestFit="1" customWidth="1"/>
    <col min="1312" max="1312" width="8.5" style="10" bestFit="1" customWidth="1"/>
    <col min="1313" max="1314" width="6.5" style="10" bestFit="1" customWidth="1"/>
    <col min="1315" max="1315" width="7.5" style="10" bestFit="1" customWidth="1"/>
    <col min="1316" max="1316" width="6.5" style="10" bestFit="1" customWidth="1"/>
    <col min="1317" max="1325" width="12.5" style="10" bestFit="1" customWidth="1"/>
    <col min="1326" max="1331" width="12" style="10" customWidth="1"/>
    <col min="1332" max="1334" width="6.625" style="10" customWidth="1"/>
    <col min="1335" max="1339" width="7.625" style="10" customWidth="1"/>
    <col min="1340" max="1340" width="12.75" style="10" bestFit="1" customWidth="1"/>
    <col min="1341" max="1341" width="5.125" style="10" customWidth="1"/>
    <col min="1342" max="1358" width="3.125" style="10"/>
    <col min="1359" max="1359" width="4.625" style="10" customWidth="1"/>
    <col min="1360" max="1536" width="3.125" style="10"/>
    <col min="1537" max="1538" width="3.125" style="10" customWidth="1"/>
    <col min="1539" max="1540" width="3.125" style="10"/>
    <col min="1541" max="1541" width="2.125" style="10" customWidth="1"/>
    <col min="1542" max="1542" width="3.125" style="10" customWidth="1"/>
    <col min="1543" max="1543" width="1.875" style="10" customWidth="1"/>
    <col min="1544" max="1544" width="3.375" style="10" customWidth="1"/>
    <col min="1545" max="1545" width="3.125" style="10"/>
    <col min="1546" max="1546" width="3.875" style="10" customWidth="1"/>
    <col min="1547" max="1547" width="3.125" style="10"/>
    <col min="1548" max="1548" width="3.125" style="10" customWidth="1"/>
    <col min="1549" max="1550" width="3.125" style="10"/>
    <col min="1551" max="1551" width="3.125" style="10" customWidth="1"/>
    <col min="1552" max="1552" width="3.75" style="10" customWidth="1"/>
    <col min="1553" max="1553" width="3.125" style="10"/>
    <col min="1554" max="1554" width="3.125" style="10" customWidth="1"/>
    <col min="1555" max="1555" width="5.5" style="10" bestFit="1" customWidth="1"/>
    <col min="1556" max="1557" width="3.125" style="10"/>
    <col min="1558" max="1558" width="7.25" style="10" customWidth="1"/>
    <col min="1559" max="1559" width="12" style="10" customWidth="1"/>
    <col min="1560" max="1562" width="3.125" style="10"/>
    <col min="1563" max="1563" width="1.75" style="10" customWidth="1"/>
    <col min="1564" max="1564" width="0.875" style="10" customWidth="1"/>
    <col min="1565" max="1565" width="4.75" style="10" customWidth="1"/>
    <col min="1566" max="1566" width="8.5" style="10" bestFit="1" customWidth="1"/>
    <col min="1567" max="1567" width="5.875" style="10" bestFit="1" customWidth="1"/>
    <col min="1568" max="1568" width="8.5" style="10" bestFit="1" customWidth="1"/>
    <col min="1569" max="1570" width="6.5" style="10" bestFit="1" customWidth="1"/>
    <col min="1571" max="1571" width="7.5" style="10" bestFit="1" customWidth="1"/>
    <col min="1572" max="1572" width="6.5" style="10" bestFit="1" customWidth="1"/>
    <col min="1573" max="1581" width="12.5" style="10" bestFit="1" customWidth="1"/>
    <col min="1582" max="1587" width="12" style="10" customWidth="1"/>
    <col min="1588" max="1590" width="6.625" style="10" customWidth="1"/>
    <col min="1591" max="1595" width="7.625" style="10" customWidth="1"/>
    <col min="1596" max="1596" width="12.75" style="10" bestFit="1" customWidth="1"/>
    <col min="1597" max="1597" width="5.125" style="10" customWidth="1"/>
    <col min="1598" max="1614" width="3.125" style="10"/>
    <col min="1615" max="1615" width="4.625" style="10" customWidth="1"/>
    <col min="1616" max="1792" width="3.125" style="10"/>
    <col min="1793" max="1794" width="3.125" style="10" customWidth="1"/>
    <col min="1795" max="1796" width="3.125" style="10"/>
    <col min="1797" max="1797" width="2.125" style="10" customWidth="1"/>
    <col min="1798" max="1798" width="3.125" style="10" customWidth="1"/>
    <col min="1799" max="1799" width="1.875" style="10" customWidth="1"/>
    <col min="1800" max="1800" width="3.375" style="10" customWidth="1"/>
    <col min="1801" max="1801" width="3.125" style="10"/>
    <col min="1802" max="1802" width="3.875" style="10" customWidth="1"/>
    <col min="1803" max="1803" width="3.125" style="10"/>
    <col min="1804" max="1804" width="3.125" style="10" customWidth="1"/>
    <col min="1805" max="1806" width="3.125" style="10"/>
    <col min="1807" max="1807" width="3.125" style="10" customWidth="1"/>
    <col min="1808" max="1808" width="3.75" style="10" customWidth="1"/>
    <col min="1809" max="1809" width="3.125" style="10"/>
    <col min="1810" max="1810" width="3.125" style="10" customWidth="1"/>
    <col min="1811" max="1811" width="5.5" style="10" bestFit="1" customWidth="1"/>
    <col min="1812" max="1813" width="3.125" style="10"/>
    <col min="1814" max="1814" width="7.25" style="10" customWidth="1"/>
    <col min="1815" max="1815" width="12" style="10" customWidth="1"/>
    <col min="1816" max="1818" width="3.125" style="10"/>
    <col min="1819" max="1819" width="1.75" style="10" customWidth="1"/>
    <col min="1820" max="1820" width="0.875" style="10" customWidth="1"/>
    <col min="1821" max="1821" width="4.75" style="10" customWidth="1"/>
    <col min="1822" max="1822" width="8.5" style="10" bestFit="1" customWidth="1"/>
    <col min="1823" max="1823" width="5.875" style="10" bestFit="1" customWidth="1"/>
    <col min="1824" max="1824" width="8.5" style="10" bestFit="1" customWidth="1"/>
    <col min="1825" max="1826" width="6.5" style="10" bestFit="1" customWidth="1"/>
    <col min="1827" max="1827" width="7.5" style="10" bestFit="1" customWidth="1"/>
    <col min="1828" max="1828" width="6.5" style="10" bestFit="1" customWidth="1"/>
    <col min="1829" max="1837" width="12.5" style="10" bestFit="1" customWidth="1"/>
    <col min="1838" max="1843" width="12" style="10" customWidth="1"/>
    <col min="1844" max="1846" width="6.625" style="10" customWidth="1"/>
    <col min="1847" max="1851" width="7.625" style="10" customWidth="1"/>
    <col min="1852" max="1852" width="12.75" style="10" bestFit="1" customWidth="1"/>
    <col min="1853" max="1853" width="5.125" style="10" customWidth="1"/>
    <col min="1854" max="1870" width="3.125" style="10"/>
    <col min="1871" max="1871" width="4.625" style="10" customWidth="1"/>
    <col min="1872" max="2048" width="3.125" style="10"/>
    <col min="2049" max="2050" width="3.125" style="10" customWidth="1"/>
    <col min="2051" max="2052" width="3.125" style="10"/>
    <col min="2053" max="2053" width="2.125" style="10" customWidth="1"/>
    <col min="2054" max="2054" width="3.125" style="10" customWidth="1"/>
    <col min="2055" max="2055" width="1.875" style="10" customWidth="1"/>
    <col min="2056" max="2056" width="3.375" style="10" customWidth="1"/>
    <col min="2057" max="2057" width="3.125" style="10"/>
    <col min="2058" max="2058" width="3.875" style="10" customWidth="1"/>
    <col min="2059" max="2059" width="3.125" style="10"/>
    <col min="2060" max="2060" width="3.125" style="10" customWidth="1"/>
    <col min="2061" max="2062" width="3.125" style="10"/>
    <col min="2063" max="2063" width="3.125" style="10" customWidth="1"/>
    <col min="2064" max="2064" width="3.75" style="10" customWidth="1"/>
    <col min="2065" max="2065" width="3.125" style="10"/>
    <col min="2066" max="2066" width="3.125" style="10" customWidth="1"/>
    <col min="2067" max="2067" width="5.5" style="10" bestFit="1" customWidth="1"/>
    <col min="2068" max="2069" width="3.125" style="10"/>
    <col min="2070" max="2070" width="7.25" style="10" customWidth="1"/>
    <col min="2071" max="2071" width="12" style="10" customWidth="1"/>
    <col min="2072" max="2074" width="3.125" style="10"/>
    <col min="2075" max="2075" width="1.75" style="10" customWidth="1"/>
    <col min="2076" max="2076" width="0.875" style="10" customWidth="1"/>
    <col min="2077" max="2077" width="4.75" style="10" customWidth="1"/>
    <col min="2078" max="2078" width="8.5" style="10" bestFit="1" customWidth="1"/>
    <col min="2079" max="2079" width="5.875" style="10" bestFit="1" customWidth="1"/>
    <col min="2080" max="2080" width="8.5" style="10" bestFit="1" customWidth="1"/>
    <col min="2081" max="2082" width="6.5" style="10" bestFit="1" customWidth="1"/>
    <col min="2083" max="2083" width="7.5" style="10" bestFit="1" customWidth="1"/>
    <col min="2084" max="2084" width="6.5" style="10" bestFit="1" customWidth="1"/>
    <col min="2085" max="2093" width="12.5" style="10" bestFit="1" customWidth="1"/>
    <col min="2094" max="2099" width="12" style="10" customWidth="1"/>
    <col min="2100" max="2102" width="6.625" style="10" customWidth="1"/>
    <col min="2103" max="2107" width="7.625" style="10" customWidth="1"/>
    <col min="2108" max="2108" width="12.75" style="10" bestFit="1" customWidth="1"/>
    <col min="2109" max="2109" width="5.125" style="10" customWidth="1"/>
    <col min="2110" max="2126" width="3.125" style="10"/>
    <col min="2127" max="2127" width="4.625" style="10" customWidth="1"/>
    <col min="2128" max="2304" width="3.125" style="10"/>
    <col min="2305" max="2306" width="3.125" style="10" customWidth="1"/>
    <col min="2307" max="2308" width="3.125" style="10"/>
    <col min="2309" max="2309" width="2.125" style="10" customWidth="1"/>
    <col min="2310" max="2310" width="3.125" style="10" customWidth="1"/>
    <col min="2311" max="2311" width="1.875" style="10" customWidth="1"/>
    <col min="2312" max="2312" width="3.375" style="10" customWidth="1"/>
    <col min="2313" max="2313" width="3.125" style="10"/>
    <col min="2314" max="2314" width="3.875" style="10" customWidth="1"/>
    <col min="2315" max="2315" width="3.125" style="10"/>
    <col min="2316" max="2316" width="3.125" style="10" customWidth="1"/>
    <col min="2317" max="2318" width="3.125" style="10"/>
    <col min="2319" max="2319" width="3.125" style="10" customWidth="1"/>
    <col min="2320" max="2320" width="3.75" style="10" customWidth="1"/>
    <col min="2321" max="2321" width="3.125" style="10"/>
    <col min="2322" max="2322" width="3.125" style="10" customWidth="1"/>
    <col min="2323" max="2323" width="5.5" style="10" bestFit="1" customWidth="1"/>
    <col min="2324" max="2325" width="3.125" style="10"/>
    <col min="2326" max="2326" width="7.25" style="10" customWidth="1"/>
    <col min="2327" max="2327" width="12" style="10" customWidth="1"/>
    <col min="2328" max="2330" width="3.125" style="10"/>
    <col min="2331" max="2331" width="1.75" style="10" customWidth="1"/>
    <col min="2332" max="2332" width="0.875" style="10" customWidth="1"/>
    <col min="2333" max="2333" width="4.75" style="10" customWidth="1"/>
    <col min="2334" max="2334" width="8.5" style="10" bestFit="1" customWidth="1"/>
    <col min="2335" max="2335" width="5.875" style="10" bestFit="1" customWidth="1"/>
    <col min="2336" max="2336" width="8.5" style="10" bestFit="1" customWidth="1"/>
    <col min="2337" max="2338" width="6.5" style="10" bestFit="1" customWidth="1"/>
    <col min="2339" max="2339" width="7.5" style="10" bestFit="1" customWidth="1"/>
    <col min="2340" max="2340" width="6.5" style="10" bestFit="1" customWidth="1"/>
    <col min="2341" max="2349" width="12.5" style="10" bestFit="1" customWidth="1"/>
    <col min="2350" max="2355" width="12" style="10" customWidth="1"/>
    <col min="2356" max="2358" width="6.625" style="10" customWidth="1"/>
    <col min="2359" max="2363" width="7.625" style="10" customWidth="1"/>
    <col min="2364" max="2364" width="12.75" style="10" bestFit="1" customWidth="1"/>
    <col min="2365" max="2365" width="5.125" style="10" customWidth="1"/>
    <col min="2366" max="2382" width="3.125" style="10"/>
    <col min="2383" max="2383" width="4.625" style="10" customWidth="1"/>
    <col min="2384" max="2560" width="3.125" style="10"/>
    <col min="2561" max="2562" width="3.125" style="10" customWidth="1"/>
    <col min="2563" max="2564" width="3.125" style="10"/>
    <col min="2565" max="2565" width="2.125" style="10" customWidth="1"/>
    <col min="2566" max="2566" width="3.125" style="10" customWidth="1"/>
    <col min="2567" max="2567" width="1.875" style="10" customWidth="1"/>
    <col min="2568" max="2568" width="3.375" style="10" customWidth="1"/>
    <col min="2569" max="2569" width="3.125" style="10"/>
    <col min="2570" max="2570" width="3.875" style="10" customWidth="1"/>
    <col min="2571" max="2571" width="3.125" style="10"/>
    <col min="2572" max="2572" width="3.125" style="10" customWidth="1"/>
    <col min="2573" max="2574" width="3.125" style="10"/>
    <col min="2575" max="2575" width="3.125" style="10" customWidth="1"/>
    <col min="2576" max="2576" width="3.75" style="10" customWidth="1"/>
    <col min="2577" max="2577" width="3.125" style="10"/>
    <col min="2578" max="2578" width="3.125" style="10" customWidth="1"/>
    <col min="2579" max="2579" width="5.5" style="10" bestFit="1" customWidth="1"/>
    <col min="2580" max="2581" width="3.125" style="10"/>
    <col min="2582" max="2582" width="7.25" style="10" customWidth="1"/>
    <col min="2583" max="2583" width="12" style="10" customWidth="1"/>
    <col min="2584" max="2586" width="3.125" style="10"/>
    <col min="2587" max="2587" width="1.75" style="10" customWidth="1"/>
    <col min="2588" max="2588" width="0.875" style="10" customWidth="1"/>
    <col min="2589" max="2589" width="4.75" style="10" customWidth="1"/>
    <col min="2590" max="2590" width="8.5" style="10" bestFit="1" customWidth="1"/>
    <col min="2591" max="2591" width="5.875" style="10" bestFit="1" customWidth="1"/>
    <col min="2592" max="2592" width="8.5" style="10" bestFit="1" customWidth="1"/>
    <col min="2593" max="2594" width="6.5" style="10" bestFit="1" customWidth="1"/>
    <col min="2595" max="2595" width="7.5" style="10" bestFit="1" customWidth="1"/>
    <col min="2596" max="2596" width="6.5" style="10" bestFit="1" customWidth="1"/>
    <col min="2597" max="2605" width="12.5" style="10" bestFit="1" customWidth="1"/>
    <col min="2606" max="2611" width="12" style="10" customWidth="1"/>
    <col min="2612" max="2614" width="6.625" style="10" customWidth="1"/>
    <col min="2615" max="2619" width="7.625" style="10" customWidth="1"/>
    <col min="2620" max="2620" width="12.75" style="10" bestFit="1" customWidth="1"/>
    <col min="2621" max="2621" width="5.125" style="10" customWidth="1"/>
    <col min="2622" max="2638" width="3.125" style="10"/>
    <col min="2639" max="2639" width="4.625" style="10" customWidth="1"/>
    <col min="2640" max="2816" width="3.125" style="10"/>
    <col min="2817" max="2818" width="3.125" style="10" customWidth="1"/>
    <col min="2819" max="2820" width="3.125" style="10"/>
    <col min="2821" max="2821" width="2.125" style="10" customWidth="1"/>
    <col min="2822" max="2822" width="3.125" style="10" customWidth="1"/>
    <col min="2823" max="2823" width="1.875" style="10" customWidth="1"/>
    <col min="2824" max="2824" width="3.375" style="10" customWidth="1"/>
    <col min="2825" max="2825" width="3.125" style="10"/>
    <col min="2826" max="2826" width="3.875" style="10" customWidth="1"/>
    <col min="2827" max="2827" width="3.125" style="10"/>
    <col min="2828" max="2828" width="3.125" style="10" customWidth="1"/>
    <col min="2829" max="2830" width="3.125" style="10"/>
    <col min="2831" max="2831" width="3.125" style="10" customWidth="1"/>
    <col min="2832" max="2832" width="3.75" style="10" customWidth="1"/>
    <col min="2833" max="2833" width="3.125" style="10"/>
    <col min="2834" max="2834" width="3.125" style="10" customWidth="1"/>
    <col min="2835" max="2835" width="5.5" style="10" bestFit="1" customWidth="1"/>
    <col min="2836" max="2837" width="3.125" style="10"/>
    <col min="2838" max="2838" width="7.25" style="10" customWidth="1"/>
    <col min="2839" max="2839" width="12" style="10" customWidth="1"/>
    <col min="2840" max="2842" width="3.125" style="10"/>
    <col min="2843" max="2843" width="1.75" style="10" customWidth="1"/>
    <col min="2844" max="2844" width="0.875" style="10" customWidth="1"/>
    <col min="2845" max="2845" width="4.75" style="10" customWidth="1"/>
    <col min="2846" max="2846" width="8.5" style="10" bestFit="1" customWidth="1"/>
    <col min="2847" max="2847" width="5.875" style="10" bestFit="1" customWidth="1"/>
    <col min="2848" max="2848" width="8.5" style="10" bestFit="1" customWidth="1"/>
    <col min="2849" max="2850" width="6.5" style="10" bestFit="1" customWidth="1"/>
    <col min="2851" max="2851" width="7.5" style="10" bestFit="1" customWidth="1"/>
    <col min="2852" max="2852" width="6.5" style="10" bestFit="1" customWidth="1"/>
    <col min="2853" max="2861" width="12.5" style="10" bestFit="1" customWidth="1"/>
    <col min="2862" max="2867" width="12" style="10" customWidth="1"/>
    <col min="2868" max="2870" width="6.625" style="10" customWidth="1"/>
    <col min="2871" max="2875" width="7.625" style="10" customWidth="1"/>
    <col min="2876" max="2876" width="12.75" style="10" bestFit="1" customWidth="1"/>
    <col min="2877" max="2877" width="5.125" style="10" customWidth="1"/>
    <col min="2878" max="2894" width="3.125" style="10"/>
    <col min="2895" max="2895" width="4.625" style="10" customWidth="1"/>
    <col min="2896" max="3072" width="3.125" style="10"/>
    <col min="3073" max="3074" width="3.125" style="10" customWidth="1"/>
    <col min="3075" max="3076" width="3.125" style="10"/>
    <col min="3077" max="3077" width="2.125" style="10" customWidth="1"/>
    <col min="3078" max="3078" width="3.125" style="10" customWidth="1"/>
    <col min="3079" max="3079" width="1.875" style="10" customWidth="1"/>
    <col min="3080" max="3080" width="3.375" style="10" customWidth="1"/>
    <col min="3081" max="3081" width="3.125" style="10"/>
    <col min="3082" max="3082" width="3.875" style="10" customWidth="1"/>
    <col min="3083" max="3083" width="3.125" style="10"/>
    <col min="3084" max="3084" width="3.125" style="10" customWidth="1"/>
    <col min="3085" max="3086" width="3.125" style="10"/>
    <col min="3087" max="3087" width="3.125" style="10" customWidth="1"/>
    <col min="3088" max="3088" width="3.75" style="10" customWidth="1"/>
    <col min="3089" max="3089" width="3.125" style="10"/>
    <col min="3090" max="3090" width="3.125" style="10" customWidth="1"/>
    <col min="3091" max="3091" width="5.5" style="10" bestFit="1" customWidth="1"/>
    <col min="3092" max="3093" width="3.125" style="10"/>
    <col min="3094" max="3094" width="7.25" style="10" customWidth="1"/>
    <col min="3095" max="3095" width="12" style="10" customWidth="1"/>
    <col min="3096" max="3098" width="3.125" style="10"/>
    <col min="3099" max="3099" width="1.75" style="10" customWidth="1"/>
    <col min="3100" max="3100" width="0.875" style="10" customWidth="1"/>
    <col min="3101" max="3101" width="4.75" style="10" customWidth="1"/>
    <col min="3102" max="3102" width="8.5" style="10" bestFit="1" customWidth="1"/>
    <col min="3103" max="3103" width="5.875" style="10" bestFit="1" customWidth="1"/>
    <col min="3104" max="3104" width="8.5" style="10" bestFit="1" customWidth="1"/>
    <col min="3105" max="3106" width="6.5" style="10" bestFit="1" customWidth="1"/>
    <col min="3107" max="3107" width="7.5" style="10" bestFit="1" customWidth="1"/>
    <col min="3108" max="3108" width="6.5" style="10" bestFit="1" customWidth="1"/>
    <col min="3109" max="3117" width="12.5" style="10" bestFit="1" customWidth="1"/>
    <col min="3118" max="3123" width="12" style="10" customWidth="1"/>
    <col min="3124" max="3126" width="6.625" style="10" customWidth="1"/>
    <col min="3127" max="3131" width="7.625" style="10" customWidth="1"/>
    <col min="3132" max="3132" width="12.75" style="10" bestFit="1" customWidth="1"/>
    <col min="3133" max="3133" width="5.125" style="10" customWidth="1"/>
    <col min="3134" max="3150" width="3.125" style="10"/>
    <col min="3151" max="3151" width="4.625" style="10" customWidth="1"/>
    <col min="3152" max="3328" width="3.125" style="10"/>
    <col min="3329" max="3330" width="3.125" style="10" customWidth="1"/>
    <col min="3331" max="3332" width="3.125" style="10"/>
    <col min="3333" max="3333" width="2.125" style="10" customWidth="1"/>
    <col min="3334" max="3334" width="3.125" style="10" customWidth="1"/>
    <col min="3335" max="3335" width="1.875" style="10" customWidth="1"/>
    <col min="3336" max="3336" width="3.375" style="10" customWidth="1"/>
    <col min="3337" max="3337" width="3.125" style="10"/>
    <col min="3338" max="3338" width="3.875" style="10" customWidth="1"/>
    <col min="3339" max="3339" width="3.125" style="10"/>
    <col min="3340" max="3340" width="3.125" style="10" customWidth="1"/>
    <col min="3341" max="3342" width="3.125" style="10"/>
    <col min="3343" max="3343" width="3.125" style="10" customWidth="1"/>
    <col min="3344" max="3344" width="3.75" style="10" customWidth="1"/>
    <col min="3345" max="3345" width="3.125" style="10"/>
    <col min="3346" max="3346" width="3.125" style="10" customWidth="1"/>
    <col min="3347" max="3347" width="5.5" style="10" bestFit="1" customWidth="1"/>
    <col min="3348" max="3349" width="3.125" style="10"/>
    <col min="3350" max="3350" width="7.25" style="10" customWidth="1"/>
    <col min="3351" max="3351" width="12" style="10" customWidth="1"/>
    <col min="3352" max="3354" width="3.125" style="10"/>
    <col min="3355" max="3355" width="1.75" style="10" customWidth="1"/>
    <col min="3356" max="3356" width="0.875" style="10" customWidth="1"/>
    <col min="3357" max="3357" width="4.75" style="10" customWidth="1"/>
    <col min="3358" max="3358" width="8.5" style="10" bestFit="1" customWidth="1"/>
    <col min="3359" max="3359" width="5.875" style="10" bestFit="1" customWidth="1"/>
    <col min="3360" max="3360" width="8.5" style="10" bestFit="1" customWidth="1"/>
    <col min="3361" max="3362" width="6.5" style="10" bestFit="1" customWidth="1"/>
    <col min="3363" max="3363" width="7.5" style="10" bestFit="1" customWidth="1"/>
    <col min="3364" max="3364" width="6.5" style="10" bestFit="1" customWidth="1"/>
    <col min="3365" max="3373" width="12.5" style="10" bestFit="1" customWidth="1"/>
    <col min="3374" max="3379" width="12" style="10" customWidth="1"/>
    <col min="3380" max="3382" width="6.625" style="10" customWidth="1"/>
    <col min="3383" max="3387" width="7.625" style="10" customWidth="1"/>
    <col min="3388" max="3388" width="12.75" style="10" bestFit="1" customWidth="1"/>
    <col min="3389" max="3389" width="5.125" style="10" customWidth="1"/>
    <col min="3390" max="3406" width="3.125" style="10"/>
    <col min="3407" max="3407" width="4.625" style="10" customWidth="1"/>
    <col min="3408" max="3584" width="3.125" style="10"/>
    <col min="3585" max="3586" width="3.125" style="10" customWidth="1"/>
    <col min="3587" max="3588" width="3.125" style="10"/>
    <col min="3589" max="3589" width="2.125" style="10" customWidth="1"/>
    <col min="3590" max="3590" width="3.125" style="10" customWidth="1"/>
    <col min="3591" max="3591" width="1.875" style="10" customWidth="1"/>
    <col min="3592" max="3592" width="3.375" style="10" customWidth="1"/>
    <col min="3593" max="3593" width="3.125" style="10"/>
    <col min="3594" max="3594" width="3.875" style="10" customWidth="1"/>
    <col min="3595" max="3595" width="3.125" style="10"/>
    <col min="3596" max="3596" width="3.125" style="10" customWidth="1"/>
    <col min="3597" max="3598" width="3.125" style="10"/>
    <col min="3599" max="3599" width="3.125" style="10" customWidth="1"/>
    <col min="3600" max="3600" width="3.75" style="10" customWidth="1"/>
    <col min="3601" max="3601" width="3.125" style="10"/>
    <col min="3602" max="3602" width="3.125" style="10" customWidth="1"/>
    <col min="3603" max="3603" width="5.5" style="10" bestFit="1" customWidth="1"/>
    <col min="3604" max="3605" width="3.125" style="10"/>
    <col min="3606" max="3606" width="7.25" style="10" customWidth="1"/>
    <col min="3607" max="3607" width="12" style="10" customWidth="1"/>
    <col min="3608" max="3610" width="3.125" style="10"/>
    <col min="3611" max="3611" width="1.75" style="10" customWidth="1"/>
    <col min="3612" max="3612" width="0.875" style="10" customWidth="1"/>
    <col min="3613" max="3613" width="4.75" style="10" customWidth="1"/>
    <col min="3614" max="3614" width="8.5" style="10" bestFit="1" customWidth="1"/>
    <col min="3615" max="3615" width="5.875" style="10" bestFit="1" customWidth="1"/>
    <col min="3616" max="3616" width="8.5" style="10" bestFit="1" customWidth="1"/>
    <col min="3617" max="3618" width="6.5" style="10" bestFit="1" customWidth="1"/>
    <col min="3619" max="3619" width="7.5" style="10" bestFit="1" customWidth="1"/>
    <col min="3620" max="3620" width="6.5" style="10" bestFit="1" customWidth="1"/>
    <col min="3621" max="3629" width="12.5" style="10" bestFit="1" customWidth="1"/>
    <col min="3630" max="3635" width="12" style="10" customWidth="1"/>
    <col min="3636" max="3638" width="6.625" style="10" customWidth="1"/>
    <col min="3639" max="3643" width="7.625" style="10" customWidth="1"/>
    <col min="3644" max="3644" width="12.75" style="10" bestFit="1" customWidth="1"/>
    <col min="3645" max="3645" width="5.125" style="10" customWidth="1"/>
    <col min="3646" max="3662" width="3.125" style="10"/>
    <col min="3663" max="3663" width="4.625" style="10" customWidth="1"/>
    <col min="3664" max="3840" width="3.125" style="10"/>
    <col min="3841" max="3842" width="3.125" style="10" customWidth="1"/>
    <col min="3843" max="3844" width="3.125" style="10"/>
    <col min="3845" max="3845" width="2.125" style="10" customWidth="1"/>
    <col min="3846" max="3846" width="3.125" style="10" customWidth="1"/>
    <col min="3847" max="3847" width="1.875" style="10" customWidth="1"/>
    <col min="3848" max="3848" width="3.375" style="10" customWidth="1"/>
    <col min="3849" max="3849" width="3.125" style="10"/>
    <col min="3850" max="3850" width="3.875" style="10" customWidth="1"/>
    <col min="3851" max="3851" width="3.125" style="10"/>
    <col min="3852" max="3852" width="3.125" style="10" customWidth="1"/>
    <col min="3853" max="3854" width="3.125" style="10"/>
    <col min="3855" max="3855" width="3.125" style="10" customWidth="1"/>
    <col min="3856" max="3856" width="3.75" style="10" customWidth="1"/>
    <col min="3857" max="3857" width="3.125" style="10"/>
    <col min="3858" max="3858" width="3.125" style="10" customWidth="1"/>
    <col min="3859" max="3859" width="5.5" style="10" bestFit="1" customWidth="1"/>
    <col min="3860" max="3861" width="3.125" style="10"/>
    <col min="3862" max="3862" width="7.25" style="10" customWidth="1"/>
    <col min="3863" max="3863" width="12" style="10" customWidth="1"/>
    <col min="3864" max="3866" width="3.125" style="10"/>
    <col min="3867" max="3867" width="1.75" style="10" customWidth="1"/>
    <col min="3868" max="3868" width="0.875" style="10" customWidth="1"/>
    <col min="3869" max="3869" width="4.75" style="10" customWidth="1"/>
    <col min="3870" max="3870" width="8.5" style="10" bestFit="1" customWidth="1"/>
    <col min="3871" max="3871" width="5.875" style="10" bestFit="1" customWidth="1"/>
    <col min="3872" max="3872" width="8.5" style="10" bestFit="1" customWidth="1"/>
    <col min="3873" max="3874" width="6.5" style="10" bestFit="1" customWidth="1"/>
    <col min="3875" max="3875" width="7.5" style="10" bestFit="1" customWidth="1"/>
    <col min="3876" max="3876" width="6.5" style="10" bestFit="1" customWidth="1"/>
    <col min="3877" max="3885" width="12.5" style="10" bestFit="1" customWidth="1"/>
    <col min="3886" max="3891" width="12" style="10" customWidth="1"/>
    <col min="3892" max="3894" width="6.625" style="10" customWidth="1"/>
    <col min="3895" max="3899" width="7.625" style="10" customWidth="1"/>
    <col min="3900" max="3900" width="12.75" style="10" bestFit="1" customWidth="1"/>
    <col min="3901" max="3901" width="5.125" style="10" customWidth="1"/>
    <col min="3902" max="3918" width="3.125" style="10"/>
    <col min="3919" max="3919" width="4.625" style="10" customWidth="1"/>
    <col min="3920" max="4096" width="3.125" style="10"/>
    <col min="4097" max="4098" width="3.125" style="10" customWidth="1"/>
    <col min="4099" max="4100" width="3.125" style="10"/>
    <col min="4101" max="4101" width="2.125" style="10" customWidth="1"/>
    <col min="4102" max="4102" width="3.125" style="10" customWidth="1"/>
    <col min="4103" max="4103" width="1.875" style="10" customWidth="1"/>
    <col min="4104" max="4104" width="3.375" style="10" customWidth="1"/>
    <col min="4105" max="4105" width="3.125" style="10"/>
    <col min="4106" max="4106" width="3.875" style="10" customWidth="1"/>
    <col min="4107" max="4107" width="3.125" style="10"/>
    <col min="4108" max="4108" width="3.125" style="10" customWidth="1"/>
    <col min="4109" max="4110" width="3.125" style="10"/>
    <col min="4111" max="4111" width="3.125" style="10" customWidth="1"/>
    <col min="4112" max="4112" width="3.75" style="10" customWidth="1"/>
    <col min="4113" max="4113" width="3.125" style="10"/>
    <col min="4114" max="4114" width="3.125" style="10" customWidth="1"/>
    <col min="4115" max="4115" width="5.5" style="10" bestFit="1" customWidth="1"/>
    <col min="4116" max="4117" width="3.125" style="10"/>
    <col min="4118" max="4118" width="7.25" style="10" customWidth="1"/>
    <col min="4119" max="4119" width="12" style="10" customWidth="1"/>
    <col min="4120" max="4122" width="3.125" style="10"/>
    <col min="4123" max="4123" width="1.75" style="10" customWidth="1"/>
    <col min="4124" max="4124" width="0.875" style="10" customWidth="1"/>
    <col min="4125" max="4125" width="4.75" style="10" customWidth="1"/>
    <col min="4126" max="4126" width="8.5" style="10" bestFit="1" customWidth="1"/>
    <col min="4127" max="4127" width="5.875" style="10" bestFit="1" customWidth="1"/>
    <col min="4128" max="4128" width="8.5" style="10" bestFit="1" customWidth="1"/>
    <col min="4129" max="4130" width="6.5" style="10" bestFit="1" customWidth="1"/>
    <col min="4131" max="4131" width="7.5" style="10" bestFit="1" customWidth="1"/>
    <col min="4132" max="4132" width="6.5" style="10" bestFit="1" customWidth="1"/>
    <col min="4133" max="4141" width="12.5" style="10" bestFit="1" customWidth="1"/>
    <col min="4142" max="4147" width="12" style="10" customWidth="1"/>
    <col min="4148" max="4150" width="6.625" style="10" customWidth="1"/>
    <col min="4151" max="4155" width="7.625" style="10" customWidth="1"/>
    <col min="4156" max="4156" width="12.75" style="10" bestFit="1" customWidth="1"/>
    <col min="4157" max="4157" width="5.125" style="10" customWidth="1"/>
    <col min="4158" max="4174" width="3.125" style="10"/>
    <col min="4175" max="4175" width="4.625" style="10" customWidth="1"/>
    <col min="4176" max="4352" width="3.125" style="10"/>
    <col min="4353" max="4354" width="3.125" style="10" customWidth="1"/>
    <col min="4355" max="4356" width="3.125" style="10"/>
    <col min="4357" max="4357" width="2.125" style="10" customWidth="1"/>
    <col min="4358" max="4358" width="3.125" style="10" customWidth="1"/>
    <col min="4359" max="4359" width="1.875" style="10" customWidth="1"/>
    <col min="4360" max="4360" width="3.375" style="10" customWidth="1"/>
    <col min="4361" max="4361" width="3.125" style="10"/>
    <col min="4362" max="4362" width="3.875" style="10" customWidth="1"/>
    <col min="4363" max="4363" width="3.125" style="10"/>
    <col min="4364" max="4364" width="3.125" style="10" customWidth="1"/>
    <col min="4365" max="4366" width="3.125" style="10"/>
    <col min="4367" max="4367" width="3.125" style="10" customWidth="1"/>
    <col min="4368" max="4368" width="3.75" style="10" customWidth="1"/>
    <col min="4369" max="4369" width="3.125" style="10"/>
    <col min="4370" max="4370" width="3.125" style="10" customWidth="1"/>
    <col min="4371" max="4371" width="5.5" style="10" bestFit="1" customWidth="1"/>
    <col min="4372" max="4373" width="3.125" style="10"/>
    <col min="4374" max="4374" width="7.25" style="10" customWidth="1"/>
    <col min="4375" max="4375" width="12" style="10" customWidth="1"/>
    <col min="4376" max="4378" width="3.125" style="10"/>
    <col min="4379" max="4379" width="1.75" style="10" customWidth="1"/>
    <col min="4380" max="4380" width="0.875" style="10" customWidth="1"/>
    <col min="4381" max="4381" width="4.75" style="10" customWidth="1"/>
    <col min="4382" max="4382" width="8.5" style="10" bestFit="1" customWidth="1"/>
    <col min="4383" max="4383" width="5.875" style="10" bestFit="1" customWidth="1"/>
    <col min="4384" max="4384" width="8.5" style="10" bestFit="1" customWidth="1"/>
    <col min="4385" max="4386" width="6.5" style="10" bestFit="1" customWidth="1"/>
    <col min="4387" max="4387" width="7.5" style="10" bestFit="1" customWidth="1"/>
    <col min="4388" max="4388" width="6.5" style="10" bestFit="1" customWidth="1"/>
    <col min="4389" max="4397" width="12.5" style="10" bestFit="1" customWidth="1"/>
    <col min="4398" max="4403" width="12" style="10" customWidth="1"/>
    <col min="4404" max="4406" width="6.625" style="10" customWidth="1"/>
    <col min="4407" max="4411" width="7.625" style="10" customWidth="1"/>
    <col min="4412" max="4412" width="12.75" style="10" bestFit="1" customWidth="1"/>
    <col min="4413" max="4413" width="5.125" style="10" customWidth="1"/>
    <col min="4414" max="4430" width="3.125" style="10"/>
    <col min="4431" max="4431" width="4.625" style="10" customWidth="1"/>
    <col min="4432" max="4608" width="3.125" style="10"/>
    <col min="4609" max="4610" width="3.125" style="10" customWidth="1"/>
    <col min="4611" max="4612" width="3.125" style="10"/>
    <col min="4613" max="4613" width="2.125" style="10" customWidth="1"/>
    <col min="4614" max="4614" width="3.125" style="10" customWidth="1"/>
    <col min="4615" max="4615" width="1.875" style="10" customWidth="1"/>
    <col min="4616" max="4616" width="3.375" style="10" customWidth="1"/>
    <col min="4617" max="4617" width="3.125" style="10"/>
    <col min="4618" max="4618" width="3.875" style="10" customWidth="1"/>
    <col min="4619" max="4619" width="3.125" style="10"/>
    <col min="4620" max="4620" width="3.125" style="10" customWidth="1"/>
    <col min="4621" max="4622" width="3.125" style="10"/>
    <col min="4623" max="4623" width="3.125" style="10" customWidth="1"/>
    <col min="4624" max="4624" width="3.75" style="10" customWidth="1"/>
    <col min="4625" max="4625" width="3.125" style="10"/>
    <col min="4626" max="4626" width="3.125" style="10" customWidth="1"/>
    <col min="4627" max="4627" width="5.5" style="10" bestFit="1" customWidth="1"/>
    <col min="4628" max="4629" width="3.125" style="10"/>
    <col min="4630" max="4630" width="7.25" style="10" customWidth="1"/>
    <col min="4631" max="4631" width="12" style="10" customWidth="1"/>
    <col min="4632" max="4634" width="3.125" style="10"/>
    <col min="4635" max="4635" width="1.75" style="10" customWidth="1"/>
    <col min="4636" max="4636" width="0.875" style="10" customWidth="1"/>
    <col min="4637" max="4637" width="4.75" style="10" customWidth="1"/>
    <col min="4638" max="4638" width="8.5" style="10" bestFit="1" customWidth="1"/>
    <col min="4639" max="4639" width="5.875" style="10" bestFit="1" customWidth="1"/>
    <col min="4640" max="4640" width="8.5" style="10" bestFit="1" customWidth="1"/>
    <col min="4641" max="4642" width="6.5" style="10" bestFit="1" customWidth="1"/>
    <col min="4643" max="4643" width="7.5" style="10" bestFit="1" customWidth="1"/>
    <col min="4644" max="4644" width="6.5" style="10" bestFit="1" customWidth="1"/>
    <col min="4645" max="4653" width="12.5" style="10" bestFit="1" customWidth="1"/>
    <col min="4654" max="4659" width="12" style="10" customWidth="1"/>
    <col min="4660" max="4662" width="6.625" style="10" customWidth="1"/>
    <col min="4663" max="4667" width="7.625" style="10" customWidth="1"/>
    <col min="4668" max="4668" width="12.75" style="10" bestFit="1" customWidth="1"/>
    <col min="4669" max="4669" width="5.125" style="10" customWidth="1"/>
    <col min="4670" max="4686" width="3.125" style="10"/>
    <col min="4687" max="4687" width="4.625" style="10" customWidth="1"/>
    <col min="4688" max="4864" width="3.125" style="10"/>
    <col min="4865" max="4866" width="3.125" style="10" customWidth="1"/>
    <col min="4867" max="4868" width="3.125" style="10"/>
    <col min="4869" max="4869" width="2.125" style="10" customWidth="1"/>
    <col min="4870" max="4870" width="3.125" style="10" customWidth="1"/>
    <col min="4871" max="4871" width="1.875" style="10" customWidth="1"/>
    <col min="4872" max="4872" width="3.375" style="10" customWidth="1"/>
    <col min="4873" max="4873" width="3.125" style="10"/>
    <col min="4874" max="4874" width="3.875" style="10" customWidth="1"/>
    <col min="4875" max="4875" width="3.125" style="10"/>
    <col min="4876" max="4876" width="3.125" style="10" customWidth="1"/>
    <col min="4877" max="4878" width="3.125" style="10"/>
    <col min="4879" max="4879" width="3.125" style="10" customWidth="1"/>
    <col min="4880" max="4880" width="3.75" style="10" customWidth="1"/>
    <col min="4881" max="4881" width="3.125" style="10"/>
    <col min="4882" max="4882" width="3.125" style="10" customWidth="1"/>
    <col min="4883" max="4883" width="5.5" style="10" bestFit="1" customWidth="1"/>
    <col min="4884" max="4885" width="3.125" style="10"/>
    <col min="4886" max="4886" width="7.25" style="10" customWidth="1"/>
    <col min="4887" max="4887" width="12" style="10" customWidth="1"/>
    <col min="4888" max="4890" width="3.125" style="10"/>
    <col min="4891" max="4891" width="1.75" style="10" customWidth="1"/>
    <col min="4892" max="4892" width="0.875" style="10" customWidth="1"/>
    <col min="4893" max="4893" width="4.75" style="10" customWidth="1"/>
    <col min="4894" max="4894" width="8.5" style="10" bestFit="1" customWidth="1"/>
    <col min="4895" max="4895" width="5.875" style="10" bestFit="1" customWidth="1"/>
    <col min="4896" max="4896" width="8.5" style="10" bestFit="1" customWidth="1"/>
    <col min="4897" max="4898" width="6.5" style="10" bestFit="1" customWidth="1"/>
    <col min="4899" max="4899" width="7.5" style="10" bestFit="1" customWidth="1"/>
    <col min="4900" max="4900" width="6.5" style="10" bestFit="1" customWidth="1"/>
    <col min="4901" max="4909" width="12.5" style="10" bestFit="1" customWidth="1"/>
    <col min="4910" max="4915" width="12" style="10" customWidth="1"/>
    <col min="4916" max="4918" width="6.625" style="10" customWidth="1"/>
    <col min="4919" max="4923" width="7.625" style="10" customWidth="1"/>
    <col min="4924" max="4924" width="12.75" style="10" bestFit="1" customWidth="1"/>
    <col min="4925" max="4925" width="5.125" style="10" customWidth="1"/>
    <col min="4926" max="4942" width="3.125" style="10"/>
    <col min="4943" max="4943" width="4.625" style="10" customWidth="1"/>
    <col min="4944" max="5120" width="3.125" style="10"/>
    <col min="5121" max="5122" width="3.125" style="10" customWidth="1"/>
    <col min="5123" max="5124" width="3.125" style="10"/>
    <col min="5125" max="5125" width="2.125" style="10" customWidth="1"/>
    <col min="5126" max="5126" width="3.125" style="10" customWidth="1"/>
    <col min="5127" max="5127" width="1.875" style="10" customWidth="1"/>
    <col min="5128" max="5128" width="3.375" style="10" customWidth="1"/>
    <col min="5129" max="5129" width="3.125" style="10"/>
    <col min="5130" max="5130" width="3.875" style="10" customWidth="1"/>
    <col min="5131" max="5131" width="3.125" style="10"/>
    <col min="5132" max="5132" width="3.125" style="10" customWidth="1"/>
    <col min="5133" max="5134" width="3.125" style="10"/>
    <col min="5135" max="5135" width="3.125" style="10" customWidth="1"/>
    <col min="5136" max="5136" width="3.75" style="10" customWidth="1"/>
    <col min="5137" max="5137" width="3.125" style="10"/>
    <col min="5138" max="5138" width="3.125" style="10" customWidth="1"/>
    <col min="5139" max="5139" width="5.5" style="10" bestFit="1" customWidth="1"/>
    <col min="5140" max="5141" width="3.125" style="10"/>
    <col min="5142" max="5142" width="7.25" style="10" customWidth="1"/>
    <col min="5143" max="5143" width="12" style="10" customWidth="1"/>
    <col min="5144" max="5146" width="3.125" style="10"/>
    <col min="5147" max="5147" width="1.75" style="10" customWidth="1"/>
    <col min="5148" max="5148" width="0.875" style="10" customWidth="1"/>
    <col min="5149" max="5149" width="4.75" style="10" customWidth="1"/>
    <col min="5150" max="5150" width="8.5" style="10" bestFit="1" customWidth="1"/>
    <col min="5151" max="5151" width="5.875" style="10" bestFit="1" customWidth="1"/>
    <col min="5152" max="5152" width="8.5" style="10" bestFit="1" customWidth="1"/>
    <col min="5153" max="5154" width="6.5" style="10" bestFit="1" customWidth="1"/>
    <col min="5155" max="5155" width="7.5" style="10" bestFit="1" customWidth="1"/>
    <col min="5156" max="5156" width="6.5" style="10" bestFit="1" customWidth="1"/>
    <col min="5157" max="5165" width="12.5" style="10" bestFit="1" customWidth="1"/>
    <col min="5166" max="5171" width="12" style="10" customWidth="1"/>
    <col min="5172" max="5174" width="6.625" style="10" customWidth="1"/>
    <col min="5175" max="5179" width="7.625" style="10" customWidth="1"/>
    <col min="5180" max="5180" width="12.75" style="10" bestFit="1" customWidth="1"/>
    <col min="5181" max="5181" width="5.125" style="10" customWidth="1"/>
    <col min="5182" max="5198" width="3.125" style="10"/>
    <col min="5199" max="5199" width="4.625" style="10" customWidth="1"/>
    <col min="5200" max="5376" width="3.125" style="10"/>
    <col min="5377" max="5378" width="3.125" style="10" customWidth="1"/>
    <col min="5379" max="5380" width="3.125" style="10"/>
    <col min="5381" max="5381" width="2.125" style="10" customWidth="1"/>
    <col min="5382" max="5382" width="3.125" style="10" customWidth="1"/>
    <col min="5383" max="5383" width="1.875" style="10" customWidth="1"/>
    <col min="5384" max="5384" width="3.375" style="10" customWidth="1"/>
    <col min="5385" max="5385" width="3.125" style="10"/>
    <col min="5386" max="5386" width="3.875" style="10" customWidth="1"/>
    <col min="5387" max="5387" width="3.125" style="10"/>
    <col min="5388" max="5388" width="3.125" style="10" customWidth="1"/>
    <col min="5389" max="5390" width="3.125" style="10"/>
    <col min="5391" max="5391" width="3.125" style="10" customWidth="1"/>
    <col min="5392" max="5392" width="3.75" style="10" customWidth="1"/>
    <col min="5393" max="5393" width="3.125" style="10"/>
    <col min="5394" max="5394" width="3.125" style="10" customWidth="1"/>
    <col min="5395" max="5395" width="5.5" style="10" bestFit="1" customWidth="1"/>
    <col min="5396" max="5397" width="3.125" style="10"/>
    <col min="5398" max="5398" width="7.25" style="10" customWidth="1"/>
    <col min="5399" max="5399" width="12" style="10" customWidth="1"/>
    <col min="5400" max="5402" width="3.125" style="10"/>
    <col min="5403" max="5403" width="1.75" style="10" customWidth="1"/>
    <col min="5404" max="5404" width="0.875" style="10" customWidth="1"/>
    <col min="5405" max="5405" width="4.75" style="10" customWidth="1"/>
    <col min="5406" max="5406" width="8.5" style="10" bestFit="1" customWidth="1"/>
    <col min="5407" max="5407" width="5.875" style="10" bestFit="1" customWidth="1"/>
    <col min="5408" max="5408" width="8.5" style="10" bestFit="1" customWidth="1"/>
    <col min="5409" max="5410" width="6.5" style="10" bestFit="1" customWidth="1"/>
    <col min="5411" max="5411" width="7.5" style="10" bestFit="1" customWidth="1"/>
    <col min="5412" max="5412" width="6.5" style="10" bestFit="1" customWidth="1"/>
    <col min="5413" max="5421" width="12.5" style="10" bestFit="1" customWidth="1"/>
    <col min="5422" max="5427" width="12" style="10" customWidth="1"/>
    <col min="5428" max="5430" width="6.625" style="10" customWidth="1"/>
    <col min="5431" max="5435" width="7.625" style="10" customWidth="1"/>
    <col min="5436" max="5436" width="12.75" style="10" bestFit="1" customWidth="1"/>
    <col min="5437" max="5437" width="5.125" style="10" customWidth="1"/>
    <col min="5438" max="5454" width="3.125" style="10"/>
    <col min="5455" max="5455" width="4.625" style="10" customWidth="1"/>
    <col min="5456" max="5632" width="3.125" style="10"/>
    <col min="5633" max="5634" width="3.125" style="10" customWidth="1"/>
    <col min="5635" max="5636" width="3.125" style="10"/>
    <col min="5637" max="5637" width="2.125" style="10" customWidth="1"/>
    <col min="5638" max="5638" width="3.125" style="10" customWidth="1"/>
    <col min="5639" max="5639" width="1.875" style="10" customWidth="1"/>
    <col min="5640" max="5640" width="3.375" style="10" customWidth="1"/>
    <col min="5641" max="5641" width="3.125" style="10"/>
    <col min="5642" max="5642" width="3.875" style="10" customWidth="1"/>
    <col min="5643" max="5643" width="3.125" style="10"/>
    <col min="5644" max="5644" width="3.125" style="10" customWidth="1"/>
    <col min="5645" max="5646" width="3.125" style="10"/>
    <col min="5647" max="5647" width="3.125" style="10" customWidth="1"/>
    <col min="5648" max="5648" width="3.75" style="10" customWidth="1"/>
    <col min="5649" max="5649" width="3.125" style="10"/>
    <col min="5650" max="5650" width="3.125" style="10" customWidth="1"/>
    <col min="5651" max="5651" width="5.5" style="10" bestFit="1" customWidth="1"/>
    <col min="5652" max="5653" width="3.125" style="10"/>
    <col min="5654" max="5654" width="7.25" style="10" customWidth="1"/>
    <col min="5655" max="5655" width="12" style="10" customWidth="1"/>
    <col min="5656" max="5658" width="3.125" style="10"/>
    <col min="5659" max="5659" width="1.75" style="10" customWidth="1"/>
    <col min="5660" max="5660" width="0.875" style="10" customWidth="1"/>
    <col min="5661" max="5661" width="4.75" style="10" customWidth="1"/>
    <col min="5662" max="5662" width="8.5" style="10" bestFit="1" customWidth="1"/>
    <col min="5663" max="5663" width="5.875" style="10" bestFit="1" customWidth="1"/>
    <col min="5664" max="5664" width="8.5" style="10" bestFit="1" customWidth="1"/>
    <col min="5665" max="5666" width="6.5" style="10" bestFit="1" customWidth="1"/>
    <col min="5667" max="5667" width="7.5" style="10" bestFit="1" customWidth="1"/>
    <col min="5668" max="5668" width="6.5" style="10" bestFit="1" customWidth="1"/>
    <col min="5669" max="5677" width="12.5" style="10" bestFit="1" customWidth="1"/>
    <col min="5678" max="5683" width="12" style="10" customWidth="1"/>
    <col min="5684" max="5686" width="6.625" style="10" customWidth="1"/>
    <col min="5687" max="5691" width="7.625" style="10" customWidth="1"/>
    <col min="5692" max="5692" width="12.75" style="10" bestFit="1" customWidth="1"/>
    <col min="5693" max="5693" width="5.125" style="10" customWidth="1"/>
    <col min="5694" max="5710" width="3.125" style="10"/>
    <col min="5711" max="5711" width="4.625" style="10" customWidth="1"/>
    <col min="5712" max="5888" width="3.125" style="10"/>
    <col min="5889" max="5890" width="3.125" style="10" customWidth="1"/>
    <col min="5891" max="5892" width="3.125" style="10"/>
    <col min="5893" max="5893" width="2.125" style="10" customWidth="1"/>
    <col min="5894" max="5894" width="3.125" style="10" customWidth="1"/>
    <col min="5895" max="5895" width="1.875" style="10" customWidth="1"/>
    <col min="5896" max="5896" width="3.375" style="10" customWidth="1"/>
    <col min="5897" max="5897" width="3.125" style="10"/>
    <col min="5898" max="5898" width="3.875" style="10" customWidth="1"/>
    <col min="5899" max="5899" width="3.125" style="10"/>
    <col min="5900" max="5900" width="3.125" style="10" customWidth="1"/>
    <col min="5901" max="5902" width="3.125" style="10"/>
    <col min="5903" max="5903" width="3.125" style="10" customWidth="1"/>
    <col min="5904" max="5904" width="3.75" style="10" customWidth="1"/>
    <col min="5905" max="5905" width="3.125" style="10"/>
    <col min="5906" max="5906" width="3.125" style="10" customWidth="1"/>
    <col min="5907" max="5907" width="5.5" style="10" bestFit="1" customWidth="1"/>
    <col min="5908" max="5909" width="3.125" style="10"/>
    <col min="5910" max="5910" width="7.25" style="10" customWidth="1"/>
    <col min="5911" max="5911" width="12" style="10" customWidth="1"/>
    <col min="5912" max="5914" width="3.125" style="10"/>
    <col min="5915" max="5915" width="1.75" style="10" customWidth="1"/>
    <col min="5916" max="5916" width="0.875" style="10" customWidth="1"/>
    <col min="5917" max="5917" width="4.75" style="10" customWidth="1"/>
    <col min="5918" max="5918" width="8.5" style="10" bestFit="1" customWidth="1"/>
    <col min="5919" max="5919" width="5.875" style="10" bestFit="1" customWidth="1"/>
    <col min="5920" max="5920" width="8.5" style="10" bestFit="1" customWidth="1"/>
    <col min="5921" max="5922" width="6.5" style="10" bestFit="1" customWidth="1"/>
    <col min="5923" max="5923" width="7.5" style="10" bestFit="1" customWidth="1"/>
    <col min="5924" max="5924" width="6.5" style="10" bestFit="1" customWidth="1"/>
    <col min="5925" max="5933" width="12.5" style="10" bestFit="1" customWidth="1"/>
    <col min="5934" max="5939" width="12" style="10" customWidth="1"/>
    <col min="5940" max="5942" width="6.625" style="10" customWidth="1"/>
    <col min="5943" max="5947" width="7.625" style="10" customWidth="1"/>
    <col min="5948" max="5948" width="12.75" style="10" bestFit="1" customWidth="1"/>
    <col min="5949" max="5949" width="5.125" style="10" customWidth="1"/>
    <col min="5950" max="5966" width="3.125" style="10"/>
    <col min="5967" max="5967" width="4.625" style="10" customWidth="1"/>
    <col min="5968" max="6144" width="3.125" style="10"/>
    <col min="6145" max="6146" width="3.125" style="10" customWidth="1"/>
    <col min="6147" max="6148" width="3.125" style="10"/>
    <col min="6149" max="6149" width="2.125" style="10" customWidth="1"/>
    <col min="6150" max="6150" width="3.125" style="10" customWidth="1"/>
    <col min="6151" max="6151" width="1.875" style="10" customWidth="1"/>
    <col min="6152" max="6152" width="3.375" style="10" customWidth="1"/>
    <col min="6153" max="6153" width="3.125" style="10"/>
    <col min="6154" max="6154" width="3.875" style="10" customWidth="1"/>
    <col min="6155" max="6155" width="3.125" style="10"/>
    <col min="6156" max="6156" width="3.125" style="10" customWidth="1"/>
    <col min="6157" max="6158" width="3.125" style="10"/>
    <col min="6159" max="6159" width="3.125" style="10" customWidth="1"/>
    <col min="6160" max="6160" width="3.75" style="10" customWidth="1"/>
    <col min="6161" max="6161" width="3.125" style="10"/>
    <col min="6162" max="6162" width="3.125" style="10" customWidth="1"/>
    <col min="6163" max="6163" width="5.5" style="10" bestFit="1" customWidth="1"/>
    <col min="6164" max="6165" width="3.125" style="10"/>
    <col min="6166" max="6166" width="7.25" style="10" customWidth="1"/>
    <col min="6167" max="6167" width="12" style="10" customWidth="1"/>
    <col min="6168" max="6170" width="3.125" style="10"/>
    <col min="6171" max="6171" width="1.75" style="10" customWidth="1"/>
    <col min="6172" max="6172" width="0.875" style="10" customWidth="1"/>
    <col min="6173" max="6173" width="4.75" style="10" customWidth="1"/>
    <col min="6174" max="6174" width="8.5" style="10" bestFit="1" customWidth="1"/>
    <col min="6175" max="6175" width="5.875" style="10" bestFit="1" customWidth="1"/>
    <col min="6176" max="6176" width="8.5" style="10" bestFit="1" customWidth="1"/>
    <col min="6177" max="6178" width="6.5" style="10" bestFit="1" customWidth="1"/>
    <col min="6179" max="6179" width="7.5" style="10" bestFit="1" customWidth="1"/>
    <col min="6180" max="6180" width="6.5" style="10" bestFit="1" customWidth="1"/>
    <col min="6181" max="6189" width="12.5" style="10" bestFit="1" customWidth="1"/>
    <col min="6190" max="6195" width="12" style="10" customWidth="1"/>
    <col min="6196" max="6198" width="6.625" style="10" customWidth="1"/>
    <col min="6199" max="6203" width="7.625" style="10" customWidth="1"/>
    <col min="6204" max="6204" width="12.75" style="10" bestFit="1" customWidth="1"/>
    <col min="6205" max="6205" width="5.125" style="10" customWidth="1"/>
    <col min="6206" max="6222" width="3.125" style="10"/>
    <col min="6223" max="6223" width="4.625" style="10" customWidth="1"/>
    <col min="6224" max="6400" width="3.125" style="10"/>
    <col min="6401" max="6402" width="3.125" style="10" customWidth="1"/>
    <col min="6403" max="6404" width="3.125" style="10"/>
    <col min="6405" max="6405" width="2.125" style="10" customWidth="1"/>
    <col min="6406" max="6406" width="3.125" style="10" customWidth="1"/>
    <col min="6407" max="6407" width="1.875" style="10" customWidth="1"/>
    <col min="6408" max="6408" width="3.375" style="10" customWidth="1"/>
    <col min="6409" max="6409" width="3.125" style="10"/>
    <col min="6410" max="6410" width="3.875" style="10" customWidth="1"/>
    <col min="6411" max="6411" width="3.125" style="10"/>
    <col min="6412" max="6412" width="3.125" style="10" customWidth="1"/>
    <col min="6413" max="6414" width="3.125" style="10"/>
    <col min="6415" max="6415" width="3.125" style="10" customWidth="1"/>
    <col min="6416" max="6416" width="3.75" style="10" customWidth="1"/>
    <col min="6417" max="6417" width="3.125" style="10"/>
    <col min="6418" max="6418" width="3.125" style="10" customWidth="1"/>
    <col min="6419" max="6419" width="5.5" style="10" bestFit="1" customWidth="1"/>
    <col min="6420" max="6421" width="3.125" style="10"/>
    <col min="6422" max="6422" width="7.25" style="10" customWidth="1"/>
    <col min="6423" max="6423" width="12" style="10" customWidth="1"/>
    <col min="6424" max="6426" width="3.125" style="10"/>
    <col min="6427" max="6427" width="1.75" style="10" customWidth="1"/>
    <col min="6428" max="6428" width="0.875" style="10" customWidth="1"/>
    <col min="6429" max="6429" width="4.75" style="10" customWidth="1"/>
    <col min="6430" max="6430" width="8.5" style="10" bestFit="1" customWidth="1"/>
    <col min="6431" max="6431" width="5.875" style="10" bestFit="1" customWidth="1"/>
    <col min="6432" max="6432" width="8.5" style="10" bestFit="1" customWidth="1"/>
    <col min="6433" max="6434" width="6.5" style="10" bestFit="1" customWidth="1"/>
    <col min="6435" max="6435" width="7.5" style="10" bestFit="1" customWidth="1"/>
    <col min="6436" max="6436" width="6.5" style="10" bestFit="1" customWidth="1"/>
    <col min="6437" max="6445" width="12.5" style="10" bestFit="1" customWidth="1"/>
    <col min="6446" max="6451" width="12" style="10" customWidth="1"/>
    <col min="6452" max="6454" width="6.625" style="10" customWidth="1"/>
    <col min="6455" max="6459" width="7.625" style="10" customWidth="1"/>
    <col min="6460" max="6460" width="12.75" style="10" bestFit="1" customWidth="1"/>
    <col min="6461" max="6461" width="5.125" style="10" customWidth="1"/>
    <col min="6462" max="6478" width="3.125" style="10"/>
    <col min="6479" max="6479" width="4.625" style="10" customWidth="1"/>
    <col min="6480" max="6656" width="3.125" style="10"/>
    <col min="6657" max="6658" width="3.125" style="10" customWidth="1"/>
    <col min="6659" max="6660" width="3.125" style="10"/>
    <col min="6661" max="6661" width="2.125" style="10" customWidth="1"/>
    <col min="6662" max="6662" width="3.125" style="10" customWidth="1"/>
    <col min="6663" max="6663" width="1.875" style="10" customWidth="1"/>
    <col min="6664" max="6664" width="3.375" style="10" customWidth="1"/>
    <col min="6665" max="6665" width="3.125" style="10"/>
    <col min="6666" max="6666" width="3.875" style="10" customWidth="1"/>
    <col min="6667" max="6667" width="3.125" style="10"/>
    <col min="6668" max="6668" width="3.125" style="10" customWidth="1"/>
    <col min="6669" max="6670" width="3.125" style="10"/>
    <col min="6671" max="6671" width="3.125" style="10" customWidth="1"/>
    <col min="6672" max="6672" width="3.75" style="10" customWidth="1"/>
    <col min="6673" max="6673" width="3.125" style="10"/>
    <col min="6674" max="6674" width="3.125" style="10" customWidth="1"/>
    <col min="6675" max="6675" width="5.5" style="10" bestFit="1" customWidth="1"/>
    <col min="6676" max="6677" width="3.125" style="10"/>
    <col min="6678" max="6678" width="7.25" style="10" customWidth="1"/>
    <col min="6679" max="6679" width="12" style="10" customWidth="1"/>
    <col min="6680" max="6682" width="3.125" style="10"/>
    <col min="6683" max="6683" width="1.75" style="10" customWidth="1"/>
    <col min="6684" max="6684" width="0.875" style="10" customWidth="1"/>
    <col min="6685" max="6685" width="4.75" style="10" customWidth="1"/>
    <col min="6686" max="6686" width="8.5" style="10" bestFit="1" customWidth="1"/>
    <col min="6687" max="6687" width="5.875" style="10" bestFit="1" customWidth="1"/>
    <col min="6688" max="6688" width="8.5" style="10" bestFit="1" customWidth="1"/>
    <col min="6689" max="6690" width="6.5" style="10" bestFit="1" customWidth="1"/>
    <col min="6691" max="6691" width="7.5" style="10" bestFit="1" customWidth="1"/>
    <col min="6692" max="6692" width="6.5" style="10" bestFit="1" customWidth="1"/>
    <col min="6693" max="6701" width="12.5" style="10" bestFit="1" customWidth="1"/>
    <col min="6702" max="6707" width="12" style="10" customWidth="1"/>
    <col min="6708" max="6710" width="6.625" style="10" customWidth="1"/>
    <col min="6711" max="6715" width="7.625" style="10" customWidth="1"/>
    <col min="6716" max="6716" width="12.75" style="10" bestFit="1" customWidth="1"/>
    <col min="6717" max="6717" width="5.125" style="10" customWidth="1"/>
    <col min="6718" max="6734" width="3.125" style="10"/>
    <col min="6735" max="6735" width="4.625" style="10" customWidth="1"/>
    <col min="6736" max="6912" width="3.125" style="10"/>
    <col min="6913" max="6914" width="3.125" style="10" customWidth="1"/>
    <col min="6915" max="6916" width="3.125" style="10"/>
    <col min="6917" max="6917" width="2.125" style="10" customWidth="1"/>
    <col min="6918" max="6918" width="3.125" style="10" customWidth="1"/>
    <col min="6919" max="6919" width="1.875" style="10" customWidth="1"/>
    <col min="6920" max="6920" width="3.375" style="10" customWidth="1"/>
    <col min="6921" max="6921" width="3.125" style="10"/>
    <col min="6922" max="6922" width="3.875" style="10" customWidth="1"/>
    <col min="6923" max="6923" width="3.125" style="10"/>
    <col min="6924" max="6924" width="3.125" style="10" customWidth="1"/>
    <col min="6925" max="6926" width="3.125" style="10"/>
    <col min="6927" max="6927" width="3.125" style="10" customWidth="1"/>
    <col min="6928" max="6928" width="3.75" style="10" customWidth="1"/>
    <col min="6929" max="6929" width="3.125" style="10"/>
    <col min="6930" max="6930" width="3.125" style="10" customWidth="1"/>
    <col min="6931" max="6931" width="5.5" style="10" bestFit="1" customWidth="1"/>
    <col min="6932" max="6933" width="3.125" style="10"/>
    <col min="6934" max="6934" width="7.25" style="10" customWidth="1"/>
    <col min="6935" max="6935" width="12" style="10" customWidth="1"/>
    <col min="6936" max="6938" width="3.125" style="10"/>
    <col min="6939" max="6939" width="1.75" style="10" customWidth="1"/>
    <col min="6940" max="6940" width="0.875" style="10" customWidth="1"/>
    <col min="6941" max="6941" width="4.75" style="10" customWidth="1"/>
    <col min="6942" max="6942" width="8.5" style="10" bestFit="1" customWidth="1"/>
    <col min="6943" max="6943" width="5.875" style="10" bestFit="1" customWidth="1"/>
    <col min="6944" max="6944" width="8.5" style="10" bestFit="1" customWidth="1"/>
    <col min="6945" max="6946" width="6.5" style="10" bestFit="1" customWidth="1"/>
    <col min="6947" max="6947" width="7.5" style="10" bestFit="1" customWidth="1"/>
    <col min="6948" max="6948" width="6.5" style="10" bestFit="1" customWidth="1"/>
    <col min="6949" max="6957" width="12.5" style="10" bestFit="1" customWidth="1"/>
    <col min="6958" max="6963" width="12" style="10" customWidth="1"/>
    <col min="6964" max="6966" width="6.625" style="10" customWidth="1"/>
    <col min="6967" max="6971" width="7.625" style="10" customWidth="1"/>
    <col min="6972" max="6972" width="12.75" style="10" bestFit="1" customWidth="1"/>
    <col min="6973" max="6973" width="5.125" style="10" customWidth="1"/>
    <col min="6974" max="6990" width="3.125" style="10"/>
    <col min="6991" max="6991" width="4.625" style="10" customWidth="1"/>
    <col min="6992" max="7168" width="3.125" style="10"/>
    <col min="7169" max="7170" width="3.125" style="10" customWidth="1"/>
    <col min="7171" max="7172" width="3.125" style="10"/>
    <col min="7173" max="7173" width="2.125" style="10" customWidth="1"/>
    <col min="7174" max="7174" width="3.125" style="10" customWidth="1"/>
    <col min="7175" max="7175" width="1.875" style="10" customWidth="1"/>
    <col min="7176" max="7176" width="3.375" style="10" customWidth="1"/>
    <col min="7177" max="7177" width="3.125" style="10"/>
    <col min="7178" max="7178" width="3.875" style="10" customWidth="1"/>
    <col min="7179" max="7179" width="3.125" style="10"/>
    <col min="7180" max="7180" width="3.125" style="10" customWidth="1"/>
    <col min="7181" max="7182" width="3.125" style="10"/>
    <col min="7183" max="7183" width="3.125" style="10" customWidth="1"/>
    <col min="7184" max="7184" width="3.75" style="10" customWidth="1"/>
    <col min="7185" max="7185" width="3.125" style="10"/>
    <col min="7186" max="7186" width="3.125" style="10" customWidth="1"/>
    <col min="7187" max="7187" width="5.5" style="10" bestFit="1" customWidth="1"/>
    <col min="7188" max="7189" width="3.125" style="10"/>
    <col min="7190" max="7190" width="7.25" style="10" customWidth="1"/>
    <col min="7191" max="7191" width="12" style="10" customWidth="1"/>
    <col min="7192" max="7194" width="3.125" style="10"/>
    <col min="7195" max="7195" width="1.75" style="10" customWidth="1"/>
    <col min="7196" max="7196" width="0.875" style="10" customWidth="1"/>
    <col min="7197" max="7197" width="4.75" style="10" customWidth="1"/>
    <col min="7198" max="7198" width="8.5" style="10" bestFit="1" customWidth="1"/>
    <col min="7199" max="7199" width="5.875" style="10" bestFit="1" customWidth="1"/>
    <col min="7200" max="7200" width="8.5" style="10" bestFit="1" customWidth="1"/>
    <col min="7201" max="7202" width="6.5" style="10" bestFit="1" customWidth="1"/>
    <col min="7203" max="7203" width="7.5" style="10" bestFit="1" customWidth="1"/>
    <col min="7204" max="7204" width="6.5" style="10" bestFit="1" customWidth="1"/>
    <col min="7205" max="7213" width="12.5" style="10" bestFit="1" customWidth="1"/>
    <col min="7214" max="7219" width="12" style="10" customWidth="1"/>
    <col min="7220" max="7222" width="6.625" style="10" customWidth="1"/>
    <col min="7223" max="7227" width="7.625" style="10" customWidth="1"/>
    <col min="7228" max="7228" width="12.75" style="10" bestFit="1" customWidth="1"/>
    <col min="7229" max="7229" width="5.125" style="10" customWidth="1"/>
    <col min="7230" max="7246" width="3.125" style="10"/>
    <col min="7247" max="7247" width="4.625" style="10" customWidth="1"/>
    <col min="7248" max="7424" width="3.125" style="10"/>
    <col min="7425" max="7426" width="3.125" style="10" customWidth="1"/>
    <col min="7427" max="7428" width="3.125" style="10"/>
    <col min="7429" max="7429" width="2.125" style="10" customWidth="1"/>
    <col min="7430" max="7430" width="3.125" style="10" customWidth="1"/>
    <col min="7431" max="7431" width="1.875" style="10" customWidth="1"/>
    <col min="7432" max="7432" width="3.375" style="10" customWidth="1"/>
    <col min="7433" max="7433" width="3.125" style="10"/>
    <col min="7434" max="7434" width="3.875" style="10" customWidth="1"/>
    <col min="7435" max="7435" width="3.125" style="10"/>
    <col min="7436" max="7436" width="3.125" style="10" customWidth="1"/>
    <col min="7437" max="7438" width="3.125" style="10"/>
    <col min="7439" max="7439" width="3.125" style="10" customWidth="1"/>
    <col min="7440" max="7440" width="3.75" style="10" customWidth="1"/>
    <col min="7441" max="7441" width="3.125" style="10"/>
    <col min="7442" max="7442" width="3.125" style="10" customWidth="1"/>
    <col min="7443" max="7443" width="5.5" style="10" bestFit="1" customWidth="1"/>
    <col min="7444" max="7445" width="3.125" style="10"/>
    <col min="7446" max="7446" width="7.25" style="10" customWidth="1"/>
    <col min="7447" max="7447" width="12" style="10" customWidth="1"/>
    <col min="7448" max="7450" width="3.125" style="10"/>
    <col min="7451" max="7451" width="1.75" style="10" customWidth="1"/>
    <col min="7452" max="7452" width="0.875" style="10" customWidth="1"/>
    <col min="7453" max="7453" width="4.75" style="10" customWidth="1"/>
    <col min="7454" max="7454" width="8.5" style="10" bestFit="1" customWidth="1"/>
    <col min="7455" max="7455" width="5.875" style="10" bestFit="1" customWidth="1"/>
    <col min="7456" max="7456" width="8.5" style="10" bestFit="1" customWidth="1"/>
    <col min="7457" max="7458" width="6.5" style="10" bestFit="1" customWidth="1"/>
    <col min="7459" max="7459" width="7.5" style="10" bestFit="1" customWidth="1"/>
    <col min="7460" max="7460" width="6.5" style="10" bestFit="1" customWidth="1"/>
    <col min="7461" max="7469" width="12.5" style="10" bestFit="1" customWidth="1"/>
    <col min="7470" max="7475" width="12" style="10" customWidth="1"/>
    <col min="7476" max="7478" width="6.625" style="10" customWidth="1"/>
    <col min="7479" max="7483" width="7.625" style="10" customWidth="1"/>
    <col min="7484" max="7484" width="12.75" style="10" bestFit="1" customWidth="1"/>
    <col min="7485" max="7485" width="5.125" style="10" customWidth="1"/>
    <col min="7486" max="7502" width="3.125" style="10"/>
    <col min="7503" max="7503" width="4.625" style="10" customWidth="1"/>
    <col min="7504" max="7680" width="3.125" style="10"/>
    <col min="7681" max="7682" width="3.125" style="10" customWidth="1"/>
    <col min="7683" max="7684" width="3.125" style="10"/>
    <col min="7685" max="7685" width="2.125" style="10" customWidth="1"/>
    <col min="7686" max="7686" width="3.125" style="10" customWidth="1"/>
    <col min="7687" max="7687" width="1.875" style="10" customWidth="1"/>
    <col min="7688" max="7688" width="3.375" style="10" customWidth="1"/>
    <col min="7689" max="7689" width="3.125" style="10"/>
    <col min="7690" max="7690" width="3.875" style="10" customWidth="1"/>
    <col min="7691" max="7691" width="3.125" style="10"/>
    <col min="7692" max="7692" width="3.125" style="10" customWidth="1"/>
    <col min="7693" max="7694" width="3.125" style="10"/>
    <col min="7695" max="7695" width="3.125" style="10" customWidth="1"/>
    <col min="7696" max="7696" width="3.75" style="10" customWidth="1"/>
    <col min="7697" max="7697" width="3.125" style="10"/>
    <col min="7698" max="7698" width="3.125" style="10" customWidth="1"/>
    <col min="7699" max="7699" width="5.5" style="10" bestFit="1" customWidth="1"/>
    <col min="7700" max="7701" width="3.125" style="10"/>
    <col min="7702" max="7702" width="7.25" style="10" customWidth="1"/>
    <col min="7703" max="7703" width="12" style="10" customWidth="1"/>
    <col min="7704" max="7706" width="3.125" style="10"/>
    <col min="7707" max="7707" width="1.75" style="10" customWidth="1"/>
    <col min="7708" max="7708" width="0.875" style="10" customWidth="1"/>
    <col min="7709" max="7709" width="4.75" style="10" customWidth="1"/>
    <col min="7710" max="7710" width="8.5" style="10" bestFit="1" customWidth="1"/>
    <col min="7711" max="7711" width="5.875" style="10" bestFit="1" customWidth="1"/>
    <col min="7712" max="7712" width="8.5" style="10" bestFit="1" customWidth="1"/>
    <col min="7713" max="7714" width="6.5" style="10" bestFit="1" customWidth="1"/>
    <col min="7715" max="7715" width="7.5" style="10" bestFit="1" customWidth="1"/>
    <col min="7716" max="7716" width="6.5" style="10" bestFit="1" customWidth="1"/>
    <col min="7717" max="7725" width="12.5" style="10" bestFit="1" customWidth="1"/>
    <col min="7726" max="7731" width="12" style="10" customWidth="1"/>
    <col min="7732" max="7734" width="6.625" style="10" customWidth="1"/>
    <col min="7735" max="7739" width="7.625" style="10" customWidth="1"/>
    <col min="7740" max="7740" width="12.75" style="10" bestFit="1" customWidth="1"/>
    <col min="7741" max="7741" width="5.125" style="10" customWidth="1"/>
    <col min="7742" max="7758" width="3.125" style="10"/>
    <col min="7759" max="7759" width="4.625" style="10" customWidth="1"/>
    <col min="7760" max="7936" width="3.125" style="10"/>
    <col min="7937" max="7938" width="3.125" style="10" customWidth="1"/>
    <col min="7939" max="7940" width="3.125" style="10"/>
    <col min="7941" max="7941" width="2.125" style="10" customWidth="1"/>
    <col min="7942" max="7942" width="3.125" style="10" customWidth="1"/>
    <col min="7943" max="7943" width="1.875" style="10" customWidth="1"/>
    <col min="7944" max="7944" width="3.375" style="10" customWidth="1"/>
    <col min="7945" max="7945" width="3.125" style="10"/>
    <col min="7946" max="7946" width="3.875" style="10" customWidth="1"/>
    <col min="7947" max="7947" width="3.125" style="10"/>
    <col min="7948" max="7948" width="3.125" style="10" customWidth="1"/>
    <col min="7949" max="7950" width="3.125" style="10"/>
    <col min="7951" max="7951" width="3.125" style="10" customWidth="1"/>
    <col min="7952" max="7952" width="3.75" style="10" customWidth="1"/>
    <col min="7953" max="7953" width="3.125" style="10"/>
    <col min="7954" max="7954" width="3.125" style="10" customWidth="1"/>
    <col min="7955" max="7955" width="5.5" style="10" bestFit="1" customWidth="1"/>
    <col min="7956" max="7957" width="3.125" style="10"/>
    <col min="7958" max="7958" width="7.25" style="10" customWidth="1"/>
    <col min="7959" max="7959" width="12" style="10" customWidth="1"/>
    <col min="7960" max="7962" width="3.125" style="10"/>
    <col min="7963" max="7963" width="1.75" style="10" customWidth="1"/>
    <col min="7964" max="7964" width="0.875" style="10" customWidth="1"/>
    <col min="7965" max="7965" width="4.75" style="10" customWidth="1"/>
    <col min="7966" max="7966" width="8.5" style="10" bestFit="1" customWidth="1"/>
    <col min="7967" max="7967" width="5.875" style="10" bestFit="1" customWidth="1"/>
    <col min="7968" max="7968" width="8.5" style="10" bestFit="1" customWidth="1"/>
    <col min="7969" max="7970" width="6.5" style="10" bestFit="1" customWidth="1"/>
    <col min="7971" max="7971" width="7.5" style="10" bestFit="1" customWidth="1"/>
    <col min="7972" max="7972" width="6.5" style="10" bestFit="1" customWidth="1"/>
    <col min="7973" max="7981" width="12.5" style="10" bestFit="1" customWidth="1"/>
    <col min="7982" max="7987" width="12" style="10" customWidth="1"/>
    <col min="7988" max="7990" width="6.625" style="10" customWidth="1"/>
    <col min="7991" max="7995" width="7.625" style="10" customWidth="1"/>
    <col min="7996" max="7996" width="12.75" style="10" bestFit="1" customWidth="1"/>
    <col min="7997" max="7997" width="5.125" style="10" customWidth="1"/>
    <col min="7998" max="8014" width="3.125" style="10"/>
    <col min="8015" max="8015" width="4.625" style="10" customWidth="1"/>
    <col min="8016" max="8192" width="3.125" style="10"/>
    <col min="8193" max="8194" width="3.125" style="10" customWidth="1"/>
    <col min="8195" max="8196" width="3.125" style="10"/>
    <col min="8197" max="8197" width="2.125" style="10" customWidth="1"/>
    <col min="8198" max="8198" width="3.125" style="10" customWidth="1"/>
    <col min="8199" max="8199" width="1.875" style="10" customWidth="1"/>
    <col min="8200" max="8200" width="3.375" style="10" customWidth="1"/>
    <col min="8201" max="8201" width="3.125" style="10"/>
    <col min="8202" max="8202" width="3.875" style="10" customWidth="1"/>
    <col min="8203" max="8203" width="3.125" style="10"/>
    <col min="8204" max="8204" width="3.125" style="10" customWidth="1"/>
    <col min="8205" max="8206" width="3.125" style="10"/>
    <col min="8207" max="8207" width="3.125" style="10" customWidth="1"/>
    <col min="8208" max="8208" width="3.75" style="10" customWidth="1"/>
    <col min="8209" max="8209" width="3.125" style="10"/>
    <col min="8210" max="8210" width="3.125" style="10" customWidth="1"/>
    <col min="8211" max="8211" width="5.5" style="10" bestFit="1" customWidth="1"/>
    <col min="8212" max="8213" width="3.125" style="10"/>
    <col min="8214" max="8214" width="7.25" style="10" customWidth="1"/>
    <col min="8215" max="8215" width="12" style="10" customWidth="1"/>
    <col min="8216" max="8218" width="3.125" style="10"/>
    <col min="8219" max="8219" width="1.75" style="10" customWidth="1"/>
    <col min="8220" max="8220" width="0.875" style="10" customWidth="1"/>
    <col min="8221" max="8221" width="4.75" style="10" customWidth="1"/>
    <col min="8222" max="8222" width="8.5" style="10" bestFit="1" customWidth="1"/>
    <col min="8223" max="8223" width="5.875" style="10" bestFit="1" customWidth="1"/>
    <col min="8224" max="8224" width="8.5" style="10" bestFit="1" customWidth="1"/>
    <col min="8225" max="8226" width="6.5" style="10" bestFit="1" customWidth="1"/>
    <col min="8227" max="8227" width="7.5" style="10" bestFit="1" customWidth="1"/>
    <col min="8228" max="8228" width="6.5" style="10" bestFit="1" customWidth="1"/>
    <col min="8229" max="8237" width="12.5" style="10" bestFit="1" customWidth="1"/>
    <col min="8238" max="8243" width="12" style="10" customWidth="1"/>
    <col min="8244" max="8246" width="6.625" style="10" customWidth="1"/>
    <col min="8247" max="8251" width="7.625" style="10" customWidth="1"/>
    <col min="8252" max="8252" width="12.75" style="10" bestFit="1" customWidth="1"/>
    <col min="8253" max="8253" width="5.125" style="10" customWidth="1"/>
    <col min="8254" max="8270" width="3.125" style="10"/>
    <col min="8271" max="8271" width="4.625" style="10" customWidth="1"/>
    <col min="8272" max="8448" width="3.125" style="10"/>
    <col min="8449" max="8450" width="3.125" style="10" customWidth="1"/>
    <col min="8451" max="8452" width="3.125" style="10"/>
    <col min="8453" max="8453" width="2.125" style="10" customWidth="1"/>
    <col min="8454" max="8454" width="3.125" style="10" customWidth="1"/>
    <col min="8455" max="8455" width="1.875" style="10" customWidth="1"/>
    <col min="8456" max="8456" width="3.375" style="10" customWidth="1"/>
    <col min="8457" max="8457" width="3.125" style="10"/>
    <col min="8458" max="8458" width="3.875" style="10" customWidth="1"/>
    <col min="8459" max="8459" width="3.125" style="10"/>
    <col min="8460" max="8460" width="3.125" style="10" customWidth="1"/>
    <col min="8461" max="8462" width="3.125" style="10"/>
    <col min="8463" max="8463" width="3.125" style="10" customWidth="1"/>
    <col min="8464" max="8464" width="3.75" style="10" customWidth="1"/>
    <col min="8465" max="8465" width="3.125" style="10"/>
    <col min="8466" max="8466" width="3.125" style="10" customWidth="1"/>
    <col min="8467" max="8467" width="5.5" style="10" bestFit="1" customWidth="1"/>
    <col min="8468" max="8469" width="3.125" style="10"/>
    <col min="8470" max="8470" width="7.25" style="10" customWidth="1"/>
    <col min="8471" max="8471" width="12" style="10" customWidth="1"/>
    <col min="8472" max="8474" width="3.125" style="10"/>
    <col min="8475" max="8475" width="1.75" style="10" customWidth="1"/>
    <col min="8476" max="8476" width="0.875" style="10" customWidth="1"/>
    <col min="8477" max="8477" width="4.75" style="10" customWidth="1"/>
    <col min="8478" max="8478" width="8.5" style="10" bestFit="1" customWidth="1"/>
    <col min="8479" max="8479" width="5.875" style="10" bestFit="1" customWidth="1"/>
    <col min="8480" max="8480" width="8.5" style="10" bestFit="1" customWidth="1"/>
    <col min="8481" max="8482" width="6.5" style="10" bestFit="1" customWidth="1"/>
    <col min="8483" max="8483" width="7.5" style="10" bestFit="1" customWidth="1"/>
    <col min="8484" max="8484" width="6.5" style="10" bestFit="1" customWidth="1"/>
    <col min="8485" max="8493" width="12.5" style="10" bestFit="1" customWidth="1"/>
    <col min="8494" max="8499" width="12" style="10" customWidth="1"/>
    <col min="8500" max="8502" width="6.625" style="10" customWidth="1"/>
    <col min="8503" max="8507" width="7.625" style="10" customWidth="1"/>
    <col min="8508" max="8508" width="12.75" style="10" bestFit="1" customWidth="1"/>
    <col min="8509" max="8509" width="5.125" style="10" customWidth="1"/>
    <col min="8510" max="8526" width="3.125" style="10"/>
    <col min="8527" max="8527" width="4.625" style="10" customWidth="1"/>
    <col min="8528" max="8704" width="3.125" style="10"/>
    <col min="8705" max="8706" width="3.125" style="10" customWidth="1"/>
    <col min="8707" max="8708" width="3.125" style="10"/>
    <col min="8709" max="8709" width="2.125" style="10" customWidth="1"/>
    <col min="8710" max="8710" width="3.125" style="10" customWidth="1"/>
    <col min="8711" max="8711" width="1.875" style="10" customWidth="1"/>
    <col min="8712" max="8712" width="3.375" style="10" customWidth="1"/>
    <col min="8713" max="8713" width="3.125" style="10"/>
    <col min="8714" max="8714" width="3.875" style="10" customWidth="1"/>
    <col min="8715" max="8715" width="3.125" style="10"/>
    <col min="8716" max="8716" width="3.125" style="10" customWidth="1"/>
    <col min="8717" max="8718" width="3.125" style="10"/>
    <col min="8719" max="8719" width="3.125" style="10" customWidth="1"/>
    <col min="8720" max="8720" width="3.75" style="10" customWidth="1"/>
    <col min="8721" max="8721" width="3.125" style="10"/>
    <col min="8722" max="8722" width="3.125" style="10" customWidth="1"/>
    <col min="8723" max="8723" width="5.5" style="10" bestFit="1" customWidth="1"/>
    <col min="8724" max="8725" width="3.125" style="10"/>
    <col min="8726" max="8726" width="7.25" style="10" customWidth="1"/>
    <col min="8727" max="8727" width="12" style="10" customWidth="1"/>
    <col min="8728" max="8730" width="3.125" style="10"/>
    <col min="8731" max="8731" width="1.75" style="10" customWidth="1"/>
    <col min="8732" max="8732" width="0.875" style="10" customWidth="1"/>
    <col min="8733" max="8733" width="4.75" style="10" customWidth="1"/>
    <col min="8734" max="8734" width="8.5" style="10" bestFit="1" customWidth="1"/>
    <col min="8735" max="8735" width="5.875" style="10" bestFit="1" customWidth="1"/>
    <col min="8736" max="8736" width="8.5" style="10" bestFit="1" customWidth="1"/>
    <col min="8737" max="8738" width="6.5" style="10" bestFit="1" customWidth="1"/>
    <col min="8739" max="8739" width="7.5" style="10" bestFit="1" customWidth="1"/>
    <col min="8740" max="8740" width="6.5" style="10" bestFit="1" customWidth="1"/>
    <col min="8741" max="8749" width="12.5" style="10" bestFit="1" customWidth="1"/>
    <col min="8750" max="8755" width="12" style="10" customWidth="1"/>
    <col min="8756" max="8758" width="6.625" style="10" customWidth="1"/>
    <col min="8759" max="8763" width="7.625" style="10" customWidth="1"/>
    <col min="8764" max="8764" width="12.75" style="10" bestFit="1" customWidth="1"/>
    <col min="8765" max="8765" width="5.125" style="10" customWidth="1"/>
    <col min="8766" max="8782" width="3.125" style="10"/>
    <col min="8783" max="8783" width="4.625" style="10" customWidth="1"/>
    <col min="8784" max="8960" width="3.125" style="10"/>
    <col min="8961" max="8962" width="3.125" style="10" customWidth="1"/>
    <col min="8963" max="8964" width="3.125" style="10"/>
    <col min="8965" max="8965" width="2.125" style="10" customWidth="1"/>
    <col min="8966" max="8966" width="3.125" style="10" customWidth="1"/>
    <col min="8967" max="8967" width="1.875" style="10" customWidth="1"/>
    <col min="8968" max="8968" width="3.375" style="10" customWidth="1"/>
    <col min="8969" max="8969" width="3.125" style="10"/>
    <col min="8970" max="8970" width="3.875" style="10" customWidth="1"/>
    <col min="8971" max="8971" width="3.125" style="10"/>
    <col min="8972" max="8972" width="3.125" style="10" customWidth="1"/>
    <col min="8973" max="8974" width="3.125" style="10"/>
    <col min="8975" max="8975" width="3.125" style="10" customWidth="1"/>
    <col min="8976" max="8976" width="3.75" style="10" customWidth="1"/>
    <col min="8977" max="8977" width="3.125" style="10"/>
    <col min="8978" max="8978" width="3.125" style="10" customWidth="1"/>
    <col min="8979" max="8979" width="5.5" style="10" bestFit="1" customWidth="1"/>
    <col min="8980" max="8981" width="3.125" style="10"/>
    <col min="8982" max="8982" width="7.25" style="10" customWidth="1"/>
    <col min="8983" max="8983" width="12" style="10" customWidth="1"/>
    <col min="8984" max="8986" width="3.125" style="10"/>
    <col min="8987" max="8987" width="1.75" style="10" customWidth="1"/>
    <col min="8988" max="8988" width="0.875" style="10" customWidth="1"/>
    <col min="8989" max="8989" width="4.75" style="10" customWidth="1"/>
    <col min="8990" max="8990" width="8.5" style="10" bestFit="1" customWidth="1"/>
    <col min="8991" max="8991" width="5.875" style="10" bestFit="1" customWidth="1"/>
    <col min="8992" max="8992" width="8.5" style="10" bestFit="1" customWidth="1"/>
    <col min="8993" max="8994" width="6.5" style="10" bestFit="1" customWidth="1"/>
    <col min="8995" max="8995" width="7.5" style="10" bestFit="1" customWidth="1"/>
    <col min="8996" max="8996" width="6.5" style="10" bestFit="1" customWidth="1"/>
    <col min="8997" max="9005" width="12.5" style="10" bestFit="1" customWidth="1"/>
    <col min="9006" max="9011" width="12" style="10" customWidth="1"/>
    <col min="9012" max="9014" width="6.625" style="10" customWidth="1"/>
    <col min="9015" max="9019" width="7.625" style="10" customWidth="1"/>
    <col min="9020" max="9020" width="12.75" style="10" bestFit="1" customWidth="1"/>
    <col min="9021" max="9021" width="5.125" style="10" customWidth="1"/>
    <col min="9022" max="9038" width="3.125" style="10"/>
    <col min="9039" max="9039" width="4.625" style="10" customWidth="1"/>
    <col min="9040" max="9216" width="3.125" style="10"/>
    <col min="9217" max="9218" width="3.125" style="10" customWidth="1"/>
    <col min="9219" max="9220" width="3.125" style="10"/>
    <col min="9221" max="9221" width="2.125" style="10" customWidth="1"/>
    <col min="9222" max="9222" width="3.125" style="10" customWidth="1"/>
    <col min="9223" max="9223" width="1.875" style="10" customWidth="1"/>
    <col min="9224" max="9224" width="3.375" style="10" customWidth="1"/>
    <col min="9225" max="9225" width="3.125" style="10"/>
    <col min="9226" max="9226" width="3.875" style="10" customWidth="1"/>
    <col min="9227" max="9227" width="3.125" style="10"/>
    <col min="9228" max="9228" width="3.125" style="10" customWidth="1"/>
    <col min="9229" max="9230" width="3.125" style="10"/>
    <col min="9231" max="9231" width="3.125" style="10" customWidth="1"/>
    <col min="9232" max="9232" width="3.75" style="10" customWidth="1"/>
    <col min="9233" max="9233" width="3.125" style="10"/>
    <col min="9234" max="9234" width="3.125" style="10" customWidth="1"/>
    <col min="9235" max="9235" width="5.5" style="10" bestFit="1" customWidth="1"/>
    <col min="9236" max="9237" width="3.125" style="10"/>
    <col min="9238" max="9238" width="7.25" style="10" customWidth="1"/>
    <col min="9239" max="9239" width="12" style="10" customWidth="1"/>
    <col min="9240" max="9242" width="3.125" style="10"/>
    <col min="9243" max="9243" width="1.75" style="10" customWidth="1"/>
    <col min="9244" max="9244" width="0.875" style="10" customWidth="1"/>
    <col min="9245" max="9245" width="4.75" style="10" customWidth="1"/>
    <col min="9246" max="9246" width="8.5" style="10" bestFit="1" customWidth="1"/>
    <col min="9247" max="9247" width="5.875" style="10" bestFit="1" customWidth="1"/>
    <col min="9248" max="9248" width="8.5" style="10" bestFit="1" customWidth="1"/>
    <col min="9249" max="9250" width="6.5" style="10" bestFit="1" customWidth="1"/>
    <col min="9251" max="9251" width="7.5" style="10" bestFit="1" customWidth="1"/>
    <col min="9252" max="9252" width="6.5" style="10" bestFit="1" customWidth="1"/>
    <col min="9253" max="9261" width="12.5" style="10" bestFit="1" customWidth="1"/>
    <col min="9262" max="9267" width="12" style="10" customWidth="1"/>
    <col min="9268" max="9270" width="6.625" style="10" customWidth="1"/>
    <col min="9271" max="9275" width="7.625" style="10" customWidth="1"/>
    <col min="9276" max="9276" width="12.75" style="10" bestFit="1" customWidth="1"/>
    <col min="9277" max="9277" width="5.125" style="10" customWidth="1"/>
    <col min="9278" max="9294" width="3.125" style="10"/>
    <col min="9295" max="9295" width="4.625" style="10" customWidth="1"/>
    <col min="9296" max="9472" width="3.125" style="10"/>
    <col min="9473" max="9474" width="3.125" style="10" customWidth="1"/>
    <col min="9475" max="9476" width="3.125" style="10"/>
    <col min="9477" max="9477" width="2.125" style="10" customWidth="1"/>
    <col min="9478" max="9478" width="3.125" style="10" customWidth="1"/>
    <col min="9479" max="9479" width="1.875" style="10" customWidth="1"/>
    <col min="9480" max="9480" width="3.375" style="10" customWidth="1"/>
    <col min="9481" max="9481" width="3.125" style="10"/>
    <col min="9482" max="9482" width="3.875" style="10" customWidth="1"/>
    <col min="9483" max="9483" width="3.125" style="10"/>
    <col min="9484" max="9484" width="3.125" style="10" customWidth="1"/>
    <col min="9485" max="9486" width="3.125" style="10"/>
    <col min="9487" max="9487" width="3.125" style="10" customWidth="1"/>
    <col min="9488" max="9488" width="3.75" style="10" customWidth="1"/>
    <col min="9489" max="9489" width="3.125" style="10"/>
    <col min="9490" max="9490" width="3.125" style="10" customWidth="1"/>
    <col min="9491" max="9491" width="5.5" style="10" bestFit="1" customWidth="1"/>
    <col min="9492" max="9493" width="3.125" style="10"/>
    <col min="9494" max="9494" width="7.25" style="10" customWidth="1"/>
    <col min="9495" max="9495" width="12" style="10" customWidth="1"/>
    <col min="9496" max="9498" width="3.125" style="10"/>
    <col min="9499" max="9499" width="1.75" style="10" customWidth="1"/>
    <col min="9500" max="9500" width="0.875" style="10" customWidth="1"/>
    <col min="9501" max="9501" width="4.75" style="10" customWidth="1"/>
    <col min="9502" max="9502" width="8.5" style="10" bestFit="1" customWidth="1"/>
    <col min="9503" max="9503" width="5.875" style="10" bestFit="1" customWidth="1"/>
    <col min="9504" max="9504" width="8.5" style="10" bestFit="1" customWidth="1"/>
    <col min="9505" max="9506" width="6.5" style="10" bestFit="1" customWidth="1"/>
    <col min="9507" max="9507" width="7.5" style="10" bestFit="1" customWidth="1"/>
    <col min="9508" max="9508" width="6.5" style="10" bestFit="1" customWidth="1"/>
    <col min="9509" max="9517" width="12.5" style="10" bestFit="1" customWidth="1"/>
    <col min="9518" max="9523" width="12" style="10" customWidth="1"/>
    <col min="9524" max="9526" width="6.625" style="10" customWidth="1"/>
    <col min="9527" max="9531" width="7.625" style="10" customWidth="1"/>
    <col min="9532" max="9532" width="12.75" style="10" bestFit="1" customWidth="1"/>
    <col min="9533" max="9533" width="5.125" style="10" customWidth="1"/>
    <col min="9534" max="9550" width="3.125" style="10"/>
    <col min="9551" max="9551" width="4.625" style="10" customWidth="1"/>
    <col min="9552" max="9728" width="3.125" style="10"/>
    <col min="9729" max="9730" width="3.125" style="10" customWidth="1"/>
    <col min="9731" max="9732" width="3.125" style="10"/>
    <col min="9733" max="9733" width="2.125" style="10" customWidth="1"/>
    <col min="9734" max="9734" width="3.125" style="10" customWidth="1"/>
    <col min="9735" max="9735" width="1.875" style="10" customWidth="1"/>
    <col min="9736" max="9736" width="3.375" style="10" customWidth="1"/>
    <col min="9737" max="9737" width="3.125" style="10"/>
    <col min="9738" max="9738" width="3.875" style="10" customWidth="1"/>
    <col min="9739" max="9739" width="3.125" style="10"/>
    <col min="9740" max="9740" width="3.125" style="10" customWidth="1"/>
    <col min="9741" max="9742" width="3.125" style="10"/>
    <col min="9743" max="9743" width="3.125" style="10" customWidth="1"/>
    <col min="9744" max="9744" width="3.75" style="10" customWidth="1"/>
    <col min="9745" max="9745" width="3.125" style="10"/>
    <col min="9746" max="9746" width="3.125" style="10" customWidth="1"/>
    <col min="9747" max="9747" width="5.5" style="10" bestFit="1" customWidth="1"/>
    <col min="9748" max="9749" width="3.125" style="10"/>
    <col min="9750" max="9750" width="7.25" style="10" customWidth="1"/>
    <col min="9751" max="9751" width="12" style="10" customWidth="1"/>
    <col min="9752" max="9754" width="3.125" style="10"/>
    <col min="9755" max="9755" width="1.75" style="10" customWidth="1"/>
    <col min="9756" max="9756" width="0.875" style="10" customWidth="1"/>
    <col min="9757" max="9757" width="4.75" style="10" customWidth="1"/>
    <col min="9758" max="9758" width="8.5" style="10" bestFit="1" customWidth="1"/>
    <col min="9759" max="9759" width="5.875" style="10" bestFit="1" customWidth="1"/>
    <col min="9760" max="9760" width="8.5" style="10" bestFit="1" customWidth="1"/>
    <col min="9761" max="9762" width="6.5" style="10" bestFit="1" customWidth="1"/>
    <col min="9763" max="9763" width="7.5" style="10" bestFit="1" customWidth="1"/>
    <col min="9764" max="9764" width="6.5" style="10" bestFit="1" customWidth="1"/>
    <col min="9765" max="9773" width="12.5" style="10" bestFit="1" customWidth="1"/>
    <col min="9774" max="9779" width="12" style="10" customWidth="1"/>
    <col min="9780" max="9782" width="6.625" style="10" customWidth="1"/>
    <col min="9783" max="9787" width="7.625" style="10" customWidth="1"/>
    <col min="9788" max="9788" width="12.75" style="10" bestFit="1" customWidth="1"/>
    <col min="9789" max="9789" width="5.125" style="10" customWidth="1"/>
    <col min="9790" max="9806" width="3.125" style="10"/>
    <col min="9807" max="9807" width="4.625" style="10" customWidth="1"/>
    <col min="9808" max="9984" width="3.125" style="10"/>
    <col min="9985" max="9986" width="3.125" style="10" customWidth="1"/>
    <col min="9987" max="9988" width="3.125" style="10"/>
    <col min="9989" max="9989" width="2.125" style="10" customWidth="1"/>
    <col min="9990" max="9990" width="3.125" style="10" customWidth="1"/>
    <col min="9991" max="9991" width="1.875" style="10" customWidth="1"/>
    <col min="9992" max="9992" width="3.375" style="10" customWidth="1"/>
    <col min="9993" max="9993" width="3.125" style="10"/>
    <col min="9994" max="9994" width="3.875" style="10" customWidth="1"/>
    <col min="9995" max="9995" width="3.125" style="10"/>
    <col min="9996" max="9996" width="3.125" style="10" customWidth="1"/>
    <col min="9997" max="9998" width="3.125" style="10"/>
    <col min="9999" max="9999" width="3.125" style="10" customWidth="1"/>
    <col min="10000" max="10000" width="3.75" style="10" customWidth="1"/>
    <col min="10001" max="10001" width="3.125" style="10"/>
    <col min="10002" max="10002" width="3.125" style="10" customWidth="1"/>
    <col min="10003" max="10003" width="5.5" style="10" bestFit="1" customWidth="1"/>
    <col min="10004" max="10005" width="3.125" style="10"/>
    <col min="10006" max="10006" width="7.25" style="10" customWidth="1"/>
    <col min="10007" max="10007" width="12" style="10" customWidth="1"/>
    <col min="10008" max="10010" width="3.125" style="10"/>
    <col min="10011" max="10011" width="1.75" style="10" customWidth="1"/>
    <col min="10012" max="10012" width="0.875" style="10" customWidth="1"/>
    <col min="10013" max="10013" width="4.75" style="10" customWidth="1"/>
    <col min="10014" max="10014" width="8.5" style="10" bestFit="1" customWidth="1"/>
    <col min="10015" max="10015" width="5.875" style="10" bestFit="1" customWidth="1"/>
    <col min="10016" max="10016" width="8.5" style="10" bestFit="1" customWidth="1"/>
    <col min="10017" max="10018" width="6.5" style="10" bestFit="1" customWidth="1"/>
    <col min="10019" max="10019" width="7.5" style="10" bestFit="1" customWidth="1"/>
    <col min="10020" max="10020" width="6.5" style="10" bestFit="1" customWidth="1"/>
    <col min="10021" max="10029" width="12.5" style="10" bestFit="1" customWidth="1"/>
    <col min="10030" max="10035" width="12" style="10" customWidth="1"/>
    <col min="10036" max="10038" width="6.625" style="10" customWidth="1"/>
    <col min="10039" max="10043" width="7.625" style="10" customWidth="1"/>
    <col min="10044" max="10044" width="12.75" style="10" bestFit="1" customWidth="1"/>
    <col min="10045" max="10045" width="5.125" style="10" customWidth="1"/>
    <col min="10046" max="10062" width="3.125" style="10"/>
    <col min="10063" max="10063" width="4.625" style="10" customWidth="1"/>
    <col min="10064" max="10240" width="3.125" style="10"/>
    <col min="10241" max="10242" width="3.125" style="10" customWidth="1"/>
    <col min="10243" max="10244" width="3.125" style="10"/>
    <col min="10245" max="10245" width="2.125" style="10" customWidth="1"/>
    <col min="10246" max="10246" width="3.125" style="10" customWidth="1"/>
    <col min="10247" max="10247" width="1.875" style="10" customWidth="1"/>
    <col min="10248" max="10248" width="3.375" style="10" customWidth="1"/>
    <col min="10249" max="10249" width="3.125" style="10"/>
    <col min="10250" max="10250" width="3.875" style="10" customWidth="1"/>
    <col min="10251" max="10251" width="3.125" style="10"/>
    <col min="10252" max="10252" width="3.125" style="10" customWidth="1"/>
    <col min="10253" max="10254" width="3.125" style="10"/>
    <col min="10255" max="10255" width="3.125" style="10" customWidth="1"/>
    <col min="10256" max="10256" width="3.75" style="10" customWidth="1"/>
    <col min="10257" max="10257" width="3.125" style="10"/>
    <col min="10258" max="10258" width="3.125" style="10" customWidth="1"/>
    <col min="10259" max="10259" width="5.5" style="10" bestFit="1" customWidth="1"/>
    <col min="10260" max="10261" width="3.125" style="10"/>
    <col min="10262" max="10262" width="7.25" style="10" customWidth="1"/>
    <col min="10263" max="10263" width="12" style="10" customWidth="1"/>
    <col min="10264" max="10266" width="3.125" style="10"/>
    <col min="10267" max="10267" width="1.75" style="10" customWidth="1"/>
    <col min="10268" max="10268" width="0.875" style="10" customWidth="1"/>
    <col min="10269" max="10269" width="4.75" style="10" customWidth="1"/>
    <col min="10270" max="10270" width="8.5" style="10" bestFit="1" customWidth="1"/>
    <col min="10271" max="10271" width="5.875" style="10" bestFit="1" customWidth="1"/>
    <col min="10272" max="10272" width="8.5" style="10" bestFit="1" customWidth="1"/>
    <col min="10273" max="10274" width="6.5" style="10" bestFit="1" customWidth="1"/>
    <col min="10275" max="10275" width="7.5" style="10" bestFit="1" customWidth="1"/>
    <col min="10276" max="10276" width="6.5" style="10" bestFit="1" customWidth="1"/>
    <col min="10277" max="10285" width="12.5" style="10" bestFit="1" customWidth="1"/>
    <col min="10286" max="10291" width="12" style="10" customWidth="1"/>
    <col min="10292" max="10294" width="6.625" style="10" customWidth="1"/>
    <col min="10295" max="10299" width="7.625" style="10" customWidth="1"/>
    <col min="10300" max="10300" width="12.75" style="10" bestFit="1" customWidth="1"/>
    <col min="10301" max="10301" width="5.125" style="10" customWidth="1"/>
    <col min="10302" max="10318" width="3.125" style="10"/>
    <col min="10319" max="10319" width="4.625" style="10" customWidth="1"/>
    <col min="10320" max="10496" width="3.125" style="10"/>
    <col min="10497" max="10498" width="3.125" style="10" customWidth="1"/>
    <col min="10499" max="10500" width="3.125" style="10"/>
    <col min="10501" max="10501" width="2.125" style="10" customWidth="1"/>
    <col min="10502" max="10502" width="3.125" style="10" customWidth="1"/>
    <col min="10503" max="10503" width="1.875" style="10" customWidth="1"/>
    <col min="10504" max="10504" width="3.375" style="10" customWidth="1"/>
    <col min="10505" max="10505" width="3.125" style="10"/>
    <col min="10506" max="10506" width="3.875" style="10" customWidth="1"/>
    <col min="10507" max="10507" width="3.125" style="10"/>
    <col min="10508" max="10508" width="3.125" style="10" customWidth="1"/>
    <col min="10509" max="10510" width="3.125" style="10"/>
    <col min="10511" max="10511" width="3.125" style="10" customWidth="1"/>
    <col min="10512" max="10512" width="3.75" style="10" customWidth="1"/>
    <col min="10513" max="10513" width="3.125" style="10"/>
    <col min="10514" max="10514" width="3.125" style="10" customWidth="1"/>
    <col min="10515" max="10515" width="5.5" style="10" bestFit="1" customWidth="1"/>
    <col min="10516" max="10517" width="3.125" style="10"/>
    <col min="10518" max="10518" width="7.25" style="10" customWidth="1"/>
    <col min="10519" max="10519" width="12" style="10" customWidth="1"/>
    <col min="10520" max="10522" width="3.125" style="10"/>
    <col min="10523" max="10523" width="1.75" style="10" customWidth="1"/>
    <col min="10524" max="10524" width="0.875" style="10" customWidth="1"/>
    <col min="10525" max="10525" width="4.75" style="10" customWidth="1"/>
    <col min="10526" max="10526" width="8.5" style="10" bestFit="1" customWidth="1"/>
    <col min="10527" max="10527" width="5.875" style="10" bestFit="1" customWidth="1"/>
    <col min="10528" max="10528" width="8.5" style="10" bestFit="1" customWidth="1"/>
    <col min="10529" max="10530" width="6.5" style="10" bestFit="1" customWidth="1"/>
    <col min="10531" max="10531" width="7.5" style="10" bestFit="1" customWidth="1"/>
    <col min="10532" max="10532" width="6.5" style="10" bestFit="1" customWidth="1"/>
    <col min="10533" max="10541" width="12.5" style="10" bestFit="1" customWidth="1"/>
    <col min="10542" max="10547" width="12" style="10" customWidth="1"/>
    <col min="10548" max="10550" width="6.625" style="10" customWidth="1"/>
    <col min="10551" max="10555" width="7.625" style="10" customWidth="1"/>
    <col min="10556" max="10556" width="12.75" style="10" bestFit="1" customWidth="1"/>
    <col min="10557" max="10557" width="5.125" style="10" customWidth="1"/>
    <col min="10558" max="10574" width="3.125" style="10"/>
    <col min="10575" max="10575" width="4.625" style="10" customWidth="1"/>
    <col min="10576" max="10752" width="3.125" style="10"/>
    <col min="10753" max="10754" width="3.125" style="10" customWidth="1"/>
    <col min="10755" max="10756" width="3.125" style="10"/>
    <col min="10757" max="10757" width="2.125" style="10" customWidth="1"/>
    <col min="10758" max="10758" width="3.125" style="10" customWidth="1"/>
    <col min="10759" max="10759" width="1.875" style="10" customWidth="1"/>
    <col min="10760" max="10760" width="3.375" style="10" customWidth="1"/>
    <col min="10761" max="10761" width="3.125" style="10"/>
    <col min="10762" max="10762" width="3.875" style="10" customWidth="1"/>
    <col min="10763" max="10763" width="3.125" style="10"/>
    <col min="10764" max="10764" width="3.125" style="10" customWidth="1"/>
    <col min="10765" max="10766" width="3.125" style="10"/>
    <col min="10767" max="10767" width="3.125" style="10" customWidth="1"/>
    <col min="10768" max="10768" width="3.75" style="10" customWidth="1"/>
    <col min="10769" max="10769" width="3.125" style="10"/>
    <col min="10770" max="10770" width="3.125" style="10" customWidth="1"/>
    <col min="10771" max="10771" width="5.5" style="10" bestFit="1" customWidth="1"/>
    <col min="10772" max="10773" width="3.125" style="10"/>
    <col min="10774" max="10774" width="7.25" style="10" customWidth="1"/>
    <col min="10775" max="10775" width="12" style="10" customWidth="1"/>
    <col min="10776" max="10778" width="3.125" style="10"/>
    <col min="10779" max="10779" width="1.75" style="10" customWidth="1"/>
    <col min="10780" max="10780" width="0.875" style="10" customWidth="1"/>
    <col min="10781" max="10781" width="4.75" style="10" customWidth="1"/>
    <col min="10782" max="10782" width="8.5" style="10" bestFit="1" customWidth="1"/>
    <col min="10783" max="10783" width="5.875" style="10" bestFit="1" customWidth="1"/>
    <col min="10784" max="10784" width="8.5" style="10" bestFit="1" customWidth="1"/>
    <col min="10785" max="10786" width="6.5" style="10" bestFit="1" customWidth="1"/>
    <col min="10787" max="10787" width="7.5" style="10" bestFit="1" customWidth="1"/>
    <col min="10788" max="10788" width="6.5" style="10" bestFit="1" customWidth="1"/>
    <col min="10789" max="10797" width="12.5" style="10" bestFit="1" customWidth="1"/>
    <col min="10798" max="10803" width="12" style="10" customWidth="1"/>
    <col min="10804" max="10806" width="6.625" style="10" customWidth="1"/>
    <col min="10807" max="10811" width="7.625" style="10" customWidth="1"/>
    <col min="10812" max="10812" width="12.75" style="10" bestFit="1" customWidth="1"/>
    <col min="10813" max="10813" width="5.125" style="10" customWidth="1"/>
    <col min="10814" max="10830" width="3.125" style="10"/>
    <col min="10831" max="10831" width="4.625" style="10" customWidth="1"/>
    <col min="10832" max="11008" width="3.125" style="10"/>
    <col min="11009" max="11010" width="3.125" style="10" customWidth="1"/>
    <col min="11011" max="11012" width="3.125" style="10"/>
    <col min="11013" max="11013" width="2.125" style="10" customWidth="1"/>
    <col min="11014" max="11014" width="3.125" style="10" customWidth="1"/>
    <col min="11015" max="11015" width="1.875" style="10" customWidth="1"/>
    <col min="11016" max="11016" width="3.375" style="10" customWidth="1"/>
    <col min="11017" max="11017" width="3.125" style="10"/>
    <col min="11018" max="11018" width="3.875" style="10" customWidth="1"/>
    <col min="11019" max="11019" width="3.125" style="10"/>
    <col min="11020" max="11020" width="3.125" style="10" customWidth="1"/>
    <col min="11021" max="11022" width="3.125" style="10"/>
    <col min="11023" max="11023" width="3.125" style="10" customWidth="1"/>
    <col min="11024" max="11024" width="3.75" style="10" customWidth="1"/>
    <col min="11025" max="11025" width="3.125" style="10"/>
    <col min="11026" max="11026" width="3.125" style="10" customWidth="1"/>
    <col min="11027" max="11027" width="5.5" style="10" bestFit="1" customWidth="1"/>
    <col min="11028" max="11029" width="3.125" style="10"/>
    <col min="11030" max="11030" width="7.25" style="10" customWidth="1"/>
    <col min="11031" max="11031" width="12" style="10" customWidth="1"/>
    <col min="11032" max="11034" width="3.125" style="10"/>
    <col min="11035" max="11035" width="1.75" style="10" customWidth="1"/>
    <col min="11036" max="11036" width="0.875" style="10" customWidth="1"/>
    <col min="11037" max="11037" width="4.75" style="10" customWidth="1"/>
    <col min="11038" max="11038" width="8.5" style="10" bestFit="1" customWidth="1"/>
    <col min="11039" max="11039" width="5.875" style="10" bestFit="1" customWidth="1"/>
    <col min="11040" max="11040" width="8.5" style="10" bestFit="1" customWidth="1"/>
    <col min="11041" max="11042" width="6.5" style="10" bestFit="1" customWidth="1"/>
    <col min="11043" max="11043" width="7.5" style="10" bestFit="1" customWidth="1"/>
    <col min="11044" max="11044" width="6.5" style="10" bestFit="1" customWidth="1"/>
    <col min="11045" max="11053" width="12.5" style="10" bestFit="1" customWidth="1"/>
    <col min="11054" max="11059" width="12" style="10" customWidth="1"/>
    <col min="11060" max="11062" width="6.625" style="10" customWidth="1"/>
    <col min="11063" max="11067" width="7.625" style="10" customWidth="1"/>
    <col min="11068" max="11068" width="12.75" style="10" bestFit="1" customWidth="1"/>
    <col min="11069" max="11069" width="5.125" style="10" customWidth="1"/>
    <col min="11070" max="11086" width="3.125" style="10"/>
    <col min="11087" max="11087" width="4.625" style="10" customWidth="1"/>
    <col min="11088" max="11264" width="3.125" style="10"/>
    <col min="11265" max="11266" width="3.125" style="10" customWidth="1"/>
    <col min="11267" max="11268" width="3.125" style="10"/>
    <col min="11269" max="11269" width="2.125" style="10" customWidth="1"/>
    <col min="11270" max="11270" width="3.125" style="10" customWidth="1"/>
    <col min="11271" max="11271" width="1.875" style="10" customWidth="1"/>
    <col min="11272" max="11272" width="3.375" style="10" customWidth="1"/>
    <col min="11273" max="11273" width="3.125" style="10"/>
    <col min="11274" max="11274" width="3.875" style="10" customWidth="1"/>
    <col min="11275" max="11275" width="3.125" style="10"/>
    <col min="11276" max="11276" width="3.125" style="10" customWidth="1"/>
    <col min="11277" max="11278" width="3.125" style="10"/>
    <col min="11279" max="11279" width="3.125" style="10" customWidth="1"/>
    <col min="11280" max="11280" width="3.75" style="10" customWidth="1"/>
    <col min="11281" max="11281" width="3.125" style="10"/>
    <col min="11282" max="11282" width="3.125" style="10" customWidth="1"/>
    <col min="11283" max="11283" width="5.5" style="10" bestFit="1" customWidth="1"/>
    <col min="11284" max="11285" width="3.125" style="10"/>
    <col min="11286" max="11286" width="7.25" style="10" customWidth="1"/>
    <col min="11287" max="11287" width="12" style="10" customWidth="1"/>
    <col min="11288" max="11290" width="3.125" style="10"/>
    <col min="11291" max="11291" width="1.75" style="10" customWidth="1"/>
    <col min="11292" max="11292" width="0.875" style="10" customWidth="1"/>
    <col min="11293" max="11293" width="4.75" style="10" customWidth="1"/>
    <col min="11294" max="11294" width="8.5" style="10" bestFit="1" customWidth="1"/>
    <col min="11295" max="11295" width="5.875" style="10" bestFit="1" customWidth="1"/>
    <col min="11296" max="11296" width="8.5" style="10" bestFit="1" customWidth="1"/>
    <col min="11297" max="11298" width="6.5" style="10" bestFit="1" customWidth="1"/>
    <col min="11299" max="11299" width="7.5" style="10" bestFit="1" customWidth="1"/>
    <col min="11300" max="11300" width="6.5" style="10" bestFit="1" customWidth="1"/>
    <col min="11301" max="11309" width="12.5" style="10" bestFit="1" customWidth="1"/>
    <col min="11310" max="11315" width="12" style="10" customWidth="1"/>
    <col min="11316" max="11318" width="6.625" style="10" customWidth="1"/>
    <col min="11319" max="11323" width="7.625" style="10" customWidth="1"/>
    <col min="11324" max="11324" width="12.75" style="10" bestFit="1" customWidth="1"/>
    <col min="11325" max="11325" width="5.125" style="10" customWidth="1"/>
    <col min="11326" max="11342" width="3.125" style="10"/>
    <col min="11343" max="11343" width="4.625" style="10" customWidth="1"/>
    <col min="11344" max="11520" width="3.125" style="10"/>
    <col min="11521" max="11522" width="3.125" style="10" customWidth="1"/>
    <col min="11523" max="11524" width="3.125" style="10"/>
    <col min="11525" max="11525" width="2.125" style="10" customWidth="1"/>
    <col min="11526" max="11526" width="3.125" style="10" customWidth="1"/>
    <col min="11527" max="11527" width="1.875" style="10" customWidth="1"/>
    <col min="11528" max="11528" width="3.375" style="10" customWidth="1"/>
    <col min="11529" max="11529" width="3.125" style="10"/>
    <col min="11530" max="11530" width="3.875" style="10" customWidth="1"/>
    <col min="11531" max="11531" width="3.125" style="10"/>
    <col min="11532" max="11532" width="3.125" style="10" customWidth="1"/>
    <col min="11533" max="11534" width="3.125" style="10"/>
    <col min="11535" max="11535" width="3.125" style="10" customWidth="1"/>
    <col min="11536" max="11536" width="3.75" style="10" customWidth="1"/>
    <col min="11537" max="11537" width="3.125" style="10"/>
    <col min="11538" max="11538" width="3.125" style="10" customWidth="1"/>
    <col min="11539" max="11539" width="5.5" style="10" bestFit="1" customWidth="1"/>
    <col min="11540" max="11541" width="3.125" style="10"/>
    <col min="11542" max="11542" width="7.25" style="10" customWidth="1"/>
    <col min="11543" max="11543" width="12" style="10" customWidth="1"/>
    <col min="11544" max="11546" width="3.125" style="10"/>
    <col min="11547" max="11547" width="1.75" style="10" customWidth="1"/>
    <col min="11548" max="11548" width="0.875" style="10" customWidth="1"/>
    <col min="11549" max="11549" width="4.75" style="10" customWidth="1"/>
    <col min="11550" max="11550" width="8.5" style="10" bestFit="1" customWidth="1"/>
    <col min="11551" max="11551" width="5.875" style="10" bestFit="1" customWidth="1"/>
    <col min="11552" max="11552" width="8.5" style="10" bestFit="1" customWidth="1"/>
    <col min="11553" max="11554" width="6.5" style="10" bestFit="1" customWidth="1"/>
    <col min="11555" max="11555" width="7.5" style="10" bestFit="1" customWidth="1"/>
    <col min="11556" max="11556" width="6.5" style="10" bestFit="1" customWidth="1"/>
    <col min="11557" max="11565" width="12.5" style="10" bestFit="1" customWidth="1"/>
    <col min="11566" max="11571" width="12" style="10" customWidth="1"/>
    <col min="11572" max="11574" width="6.625" style="10" customWidth="1"/>
    <col min="11575" max="11579" width="7.625" style="10" customWidth="1"/>
    <col min="11580" max="11580" width="12.75" style="10" bestFit="1" customWidth="1"/>
    <col min="11581" max="11581" width="5.125" style="10" customWidth="1"/>
    <col min="11582" max="11598" width="3.125" style="10"/>
    <col min="11599" max="11599" width="4.625" style="10" customWidth="1"/>
    <col min="11600" max="11776" width="3.125" style="10"/>
    <col min="11777" max="11778" width="3.125" style="10" customWidth="1"/>
    <col min="11779" max="11780" width="3.125" style="10"/>
    <col min="11781" max="11781" width="2.125" style="10" customWidth="1"/>
    <col min="11782" max="11782" width="3.125" style="10" customWidth="1"/>
    <col min="11783" max="11783" width="1.875" style="10" customWidth="1"/>
    <col min="11784" max="11784" width="3.375" style="10" customWidth="1"/>
    <col min="11785" max="11785" width="3.125" style="10"/>
    <col min="11786" max="11786" width="3.875" style="10" customWidth="1"/>
    <col min="11787" max="11787" width="3.125" style="10"/>
    <col min="11788" max="11788" width="3.125" style="10" customWidth="1"/>
    <col min="11789" max="11790" width="3.125" style="10"/>
    <col min="11791" max="11791" width="3.125" style="10" customWidth="1"/>
    <col min="11792" max="11792" width="3.75" style="10" customWidth="1"/>
    <col min="11793" max="11793" width="3.125" style="10"/>
    <col min="11794" max="11794" width="3.125" style="10" customWidth="1"/>
    <col min="11795" max="11795" width="5.5" style="10" bestFit="1" customWidth="1"/>
    <col min="11796" max="11797" width="3.125" style="10"/>
    <col min="11798" max="11798" width="7.25" style="10" customWidth="1"/>
    <col min="11799" max="11799" width="12" style="10" customWidth="1"/>
    <col min="11800" max="11802" width="3.125" style="10"/>
    <col min="11803" max="11803" width="1.75" style="10" customWidth="1"/>
    <col min="11804" max="11804" width="0.875" style="10" customWidth="1"/>
    <col min="11805" max="11805" width="4.75" style="10" customWidth="1"/>
    <col min="11806" max="11806" width="8.5" style="10" bestFit="1" customWidth="1"/>
    <col min="11807" max="11807" width="5.875" style="10" bestFit="1" customWidth="1"/>
    <col min="11808" max="11808" width="8.5" style="10" bestFit="1" customWidth="1"/>
    <col min="11809" max="11810" width="6.5" style="10" bestFit="1" customWidth="1"/>
    <col min="11811" max="11811" width="7.5" style="10" bestFit="1" customWidth="1"/>
    <col min="11812" max="11812" width="6.5" style="10" bestFit="1" customWidth="1"/>
    <col min="11813" max="11821" width="12.5" style="10" bestFit="1" customWidth="1"/>
    <col min="11822" max="11827" width="12" style="10" customWidth="1"/>
    <col min="11828" max="11830" width="6.625" style="10" customWidth="1"/>
    <col min="11831" max="11835" width="7.625" style="10" customWidth="1"/>
    <col min="11836" max="11836" width="12.75" style="10" bestFit="1" customWidth="1"/>
    <col min="11837" max="11837" width="5.125" style="10" customWidth="1"/>
    <col min="11838" max="11854" width="3.125" style="10"/>
    <col min="11855" max="11855" width="4.625" style="10" customWidth="1"/>
    <col min="11856" max="12032" width="3.125" style="10"/>
    <col min="12033" max="12034" width="3.125" style="10" customWidth="1"/>
    <col min="12035" max="12036" width="3.125" style="10"/>
    <col min="12037" max="12037" width="2.125" style="10" customWidth="1"/>
    <col min="12038" max="12038" width="3.125" style="10" customWidth="1"/>
    <col min="12039" max="12039" width="1.875" style="10" customWidth="1"/>
    <col min="12040" max="12040" width="3.375" style="10" customWidth="1"/>
    <col min="12041" max="12041" width="3.125" style="10"/>
    <col min="12042" max="12042" width="3.875" style="10" customWidth="1"/>
    <col min="12043" max="12043" width="3.125" style="10"/>
    <col min="12044" max="12044" width="3.125" style="10" customWidth="1"/>
    <col min="12045" max="12046" width="3.125" style="10"/>
    <col min="12047" max="12047" width="3.125" style="10" customWidth="1"/>
    <col min="12048" max="12048" width="3.75" style="10" customWidth="1"/>
    <col min="12049" max="12049" width="3.125" style="10"/>
    <col min="12050" max="12050" width="3.125" style="10" customWidth="1"/>
    <col min="12051" max="12051" width="5.5" style="10" bestFit="1" customWidth="1"/>
    <col min="12052" max="12053" width="3.125" style="10"/>
    <col min="12054" max="12054" width="7.25" style="10" customWidth="1"/>
    <col min="12055" max="12055" width="12" style="10" customWidth="1"/>
    <col min="12056" max="12058" width="3.125" style="10"/>
    <col min="12059" max="12059" width="1.75" style="10" customWidth="1"/>
    <col min="12060" max="12060" width="0.875" style="10" customWidth="1"/>
    <col min="12061" max="12061" width="4.75" style="10" customWidth="1"/>
    <col min="12062" max="12062" width="8.5" style="10" bestFit="1" customWidth="1"/>
    <col min="12063" max="12063" width="5.875" style="10" bestFit="1" customWidth="1"/>
    <col min="12064" max="12064" width="8.5" style="10" bestFit="1" customWidth="1"/>
    <col min="12065" max="12066" width="6.5" style="10" bestFit="1" customWidth="1"/>
    <col min="12067" max="12067" width="7.5" style="10" bestFit="1" customWidth="1"/>
    <col min="12068" max="12068" width="6.5" style="10" bestFit="1" customWidth="1"/>
    <col min="12069" max="12077" width="12.5" style="10" bestFit="1" customWidth="1"/>
    <col min="12078" max="12083" width="12" style="10" customWidth="1"/>
    <col min="12084" max="12086" width="6.625" style="10" customWidth="1"/>
    <col min="12087" max="12091" width="7.625" style="10" customWidth="1"/>
    <col min="12092" max="12092" width="12.75" style="10" bestFit="1" customWidth="1"/>
    <col min="12093" max="12093" width="5.125" style="10" customWidth="1"/>
    <col min="12094" max="12110" width="3.125" style="10"/>
    <col min="12111" max="12111" width="4.625" style="10" customWidth="1"/>
    <col min="12112" max="12288" width="3.125" style="10"/>
    <col min="12289" max="12290" width="3.125" style="10" customWidth="1"/>
    <col min="12291" max="12292" width="3.125" style="10"/>
    <col min="12293" max="12293" width="2.125" style="10" customWidth="1"/>
    <col min="12294" max="12294" width="3.125" style="10" customWidth="1"/>
    <col min="12295" max="12295" width="1.875" style="10" customWidth="1"/>
    <col min="12296" max="12296" width="3.375" style="10" customWidth="1"/>
    <col min="12297" max="12297" width="3.125" style="10"/>
    <col min="12298" max="12298" width="3.875" style="10" customWidth="1"/>
    <col min="12299" max="12299" width="3.125" style="10"/>
    <col min="12300" max="12300" width="3.125" style="10" customWidth="1"/>
    <col min="12301" max="12302" width="3.125" style="10"/>
    <col min="12303" max="12303" width="3.125" style="10" customWidth="1"/>
    <col min="12304" max="12304" width="3.75" style="10" customWidth="1"/>
    <col min="12305" max="12305" width="3.125" style="10"/>
    <col min="12306" max="12306" width="3.125" style="10" customWidth="1"/>
    <col min="12307" max="12307" width="5.5" style="10" bestFit="1" customWidth="1"/>
    <col min="12308" max="12309" width="3.125" style="10"/>
    <col min="12310" max="12310" width="7.25" style="10" customWidth="1"/>
    <col min="12311" max="12311" width="12" style="10" customWidth="1"/>
    <col min="12312" max="12314" width="3.125" style="10"/>
    <col min="12315" max="12315" width="1.75" style="10" customWidth="1"/>
    <col min="12316" max="12316" width="0.875" style="10" customWidth="1"/>
    <col min="12317" max="12317" width="4.75" style="10" customWidth="1"/>
    <col min="12318" max="12318" width="8.5" style="10" bestFit="1" customWidth="1"/>
    <col min="12319" max="12319" width="5.875" style="10" bestFit="1" customWidth="1"/>
    <col min="12320" max="12320" width="8.5" style="10" bestFit="1" customWidth="1"/>
    <col min="12321" max="12322" width="6.5" style="10" bestFit="1" customWidth="1"/>
    <col min="12323" max="12323" width="7.5" style="10" bestFit="1" customWidth="1"/>
    <col min="12324" max="12324" width="6.5" style="10" bestFit="1" customWidth="1"/>
    <col min="12325" max="12333" width="12.5" style="10" bestFit="1" customWidth="1"/>
    <col min="12334" max="12339" width="12" style="10" customWidth="1"/>
    <col min="12340" max="12342" width="6.625" style="10" customWidth="1"/>
    <col min="12343" max="12347" width="7.625" style="10" customWidth="1"/>
    <col min="12348" max="12348" width="12.75" style="10" bestFit="1" customWidth="1"/>
    <col min="12349" max="12349" width="5.125" style="10" customWidth="1"/>
    <col min="12350" max="12366" width="3.125" style="10"/>
    <col min="12367" max="12367" width="4.625" style="10" customWidth="1"/>
    <col min="12368" max="12544" width="3.125" style="10"/>
    <col min="12545" max="12546" width="3.125" style="10" customWidth="1"/>
    <col min="12547" max="12548" width="3.125" style="10"/>
    <col min="12549" max="12549" width="2.125" style="10" customWidth="1"/>
    <col min="12550" max="12550" width="3.125" style="10" customWidth="1"/>
    <col min="12551" max="12551" width="1.875" style="10" customWidth="1"/>
    <col min="12552" max="12552" width="3.375" style="10" customWidth="1"/>
    <col min="12553" max="12553" width="3.125" style="10"/>
    <col min="12554" max="12554" width="3.875" style="10" customWidth="1"/>
    <col min="12555" max="12555" width="3.125" style="10"/>
    <col min="12556" max="12556" width="3.125" style="10" customWidth="1"/>
    <col min="12557" max="12558" width="3.125" style="10"/>
    <col min="12559" max="12559" width="3.125" style="10" customWidth="1"/>
    <col min="12560" max="12560" width="3.75" style="10" customWidth="1"/>
    <col min="12561" max="12561" width="3.125" style="10"/>
    <col min="12562" max="12562" width="3.125" style="10" customWidth="1"/>
    <col min="12563" max="12563" width="5.5" style="10" bestFit="1" customWidth="1"/>
    <col min="12564" max="12565" width="3.125" style="10"/>
    <col min="12566" max="12566" width="7.25" style="10" customWidth="1"/>
    <col min="12567" max="12567" width="12" style="10" customWidth="1"/>
    <col min="12568" max="12570" width="3.125" style="10"/>
    <col min="12571" max="12571" width="1.75" style="10" customWidth="1"/>
    <col min="12572" max="12572" width="0.875" style="10" customWidth="1"/>
    <col min="12573" max="12573" width="4.75" style="10" customWidth="1"/>
    <col min="12574" max="12574" width="8.5" style="10" bestFit="1" customWidth="1"/>
    <col min="12575" max="12575" width="5.875" style="10" bestFit="1" customWidth="1"/>
    <col min="12576" max="12576" width="8.5" style="10" bestFit="1" customWidth="1"/>
    <col min="12577" max="12578" width="6.5" style="10" bestFit="1" customWidth="1"/>
    <col min="12579" max="12579" width="7.5" style="10" bestFit="1" customWidth="1"/>
    <col min="12580" max="12580" width="6.5" style="10" bestFit="1" customWidth="1"/>
    <col min="12581" max="12589" width="12.5" style="10" bestFit="1" customWidth="1"/>
    <col min="12590" max="12595" width="12" style="10" customWidth="1"/>
    <col min="12596" max="12598" width="6.625" style="10" customWidth="1"/>
    <col min="12599" max="12603" width="7.625" style="10" customWidth="1"/>
    <col min="12604" max="12604" width="12.75" style="10" bestFit="1" customWidth="1"/>
    <col min="12605" max="12605" width="5.125" style="10" customWidth="1"/>
    <col min="12606" max="12622" width="3.125" style="10"/>
    <col min="12623" max="12623" width="4.625" style="10" customWidth="1"/>
    <col min="12624" max="12800" width="3.125" style="10"/>
    <col min="12801" max="12802" width="3.125" style="10" customWidth="1"/>
    <col min="12803" max="12804" width="3.125" style="10"/>
    <col min="12805" max="12805" width="2.125" style="10" customWidth="1"/>
    <col min="12806" max="12806" width="3.125" style="10" customWidth="1"/>
    <col min="12807" max="12807" width="1.875" style="10" customWidth="1"/>
    <col min="12808" max="12808" width="3.375" style="10" customWidth="1"/>
    <col min="12809" max="12809" width="3.125" style="10"/>
    <col min="12810" max="12810" width="3.875" style="10" customWidth="1"/>
    <col min="12811" max="12811" width="3.125" style="10"/>
    <col min="12812" max="12812" width="3.125" style="10" customWidth="1"/>
    <col min="12813" max="12814" width="3.125" style="10"/>
    <col min="12815" max="12815" width="3.125" style="10" customWidth="1"/>
    <col min="12816" max="12816" width="3.75" style="10" customWidth="1"/>
    <col min="12817" max="12817" width="3.125" style="10"/>
    <col min="12818" max="12818" width="3.125" style="10" customWidth="1"/>
    <col min="12819" max="12819" width="5.5" style="10" bestFit="1" customWidth="1"/>
    <col min="12820" max="12821" width="3.125" style="10"/>
    <col min="12822" max="12822" width="7.25" style="10" customWidth="1"/>
    <col min="12823" max="12823" width="12" style="10" customWidth="1"/>
    <col min="12824" max="12826" width="3.125" style="10"/>
    <col min="12827" max="12827" width="1.75" style="10" customWidth="1"/>
    <col min="12828" max="12828" width="0.875" style="10" customWidth="1"/>
    <col min="12829" max="12829" width="4.75" style="10" customWidth="1"/>
    <col min="12830" max="12830" width="8.5" style="10" bestFit="1" customWidth="1"/>
    <col min="12831" max="12831" width="5.875" style="10" bestFit="1" customWidth="1"/>
    <col min="12832" max="12832" width="8.5" style="10" bestFit="1" customWidth="1"/>
    <col min="12833" max="12834" width="6.5" style="10" bestFit="1" customWidth="1"/>
    <col min="12835" max="12835" width="7.5" style="10" bestFit="1" customWidth="1"/>
    <col min="12836" max="12836" width="6.5" style="10" bestFit="1" customWidth="1"/>
    <col min="12837" max="12845" width="12.5" style="10" bestFit="1" customWidth="1"/>
    <col min="12846" max="12851" width="12" style="10" customWidth="1"/>
    <col min="12852" max="12854" width="6.625" style="10" customWidth="1"/>
    <col min="12855" max="12859" width="7.625" style="10" customWidth="1"/>
    <col min="12860" max="12860" width="12.75" style="10" bestFit="1" customWidth="1"/>
    <col min="12861" max="12861" width="5.125" style="10" customWidth="1"/>
    <col min="12862" max="12878" width="3.125" style="10"/>
    <col min="12879" max="12879" width="4.625" style="10" customWidth="1"/>
    <col min="12880" max="13056" width="3.125" style="10"/>
    <col min="13057" max="13058" width="3.125" style="10" customWidth="1"/>
    <col min="13059" max="13060" width="3.125" style="10"/>
    <col min="13061" max="13061" width="2.125" style="10" customWidth="1"/>
    <col min="13062" max="13062" width="3.125" style="10" customWidth="1"/>
    <col min="13063" max="13063" width="1.875" style="10" customWidth="1"/>
    <col min="13064" max="13064" width="3.375" style="10" customWidth="1"/>
    <col min="13065" max="13065" width="3.125" style="10"/>
    <col min="13066" max="13066" width="3.875" style="10" customWidth="1"/>
    <col min="13067" max="13067" width="3.125" style="10"/>
    <col min="13068" max="13068" width="3.125" style="10" customWidth="1"/>
    <col min="13069" max="13070" width="3.125" style="10"/>
    <col min="13071" max="13071" width="3.125" style="10" customWidth="1"/>
    <col min="13072" max="13072" width="3.75" style="10" customWidth="1"/>
    <col min="13073" max="13073" width="3.125" style="10"/>
    <col min="13074" max="13074" width="3.125" style="10" customWidth="1"/>
    <col min="13075" max="13075" width="5.5" style="10" bestFit="1" customWidth="1"/>
    <col min="13076" max="13077" width="3.125" style="10"/>
    <col min="13078" max="13078" width="7.25" style="10" customWidth="1"/>
    <col min="13079" max="13079" width="12" style="10" customWidth="1"/>
    <col min="13080" max="13082" width="3.125" style="10"/>
    <col min="13083" max="13083" width="1.75" style="10" customWidth="1"/>
    <col min="13084" max="13084" width="0.875" style="10" customWidth="1"/>
    <col min="13085" max="13085" width="4.75" style="10" customWidth="1"/>
    <col min="13086" max="13086" width="8.5" style="10" bestFit="1" customWidth="1"/>
    <col min="13087" max="13087" width="5.875" style="10" bestFit="1" customWidth="1"/>
    <col min="13088" max="13088" width="8.5" style="10" bestFit="1" customWidth="1"/>
    <col min="13089" max="13090" width="6.5" style="10" bestFit="1" customWidth="1"/>
    <col min="13091" max="13091" width="7.5" style="10" bestFit="1" customWidth="1"/>
    <col min="13092" max="13092" width="6.5" style="10" bestFit="1" customWidth="1"/>
    <col min="13093" max="13101" width="12.5" style="10" bestFit="1" customWidth="1"/>
    <col min="13102" max="13107" width="12" style="10" customWidth="1"/>
    <col min="13108" max="13110" width="6.625" style="10" customWidth="1"/>
    <col min="13111" max="13115" width="7.625" style="10" customWidth="1"/>
    <col min="13116" max="13116" width="12.75" style="10" bestFit="1" customWidth="1"/>
    <col min="13117" max="13117" width="5.125" style="10" customWidth="1"/>
    <col min="13118" max="13134" width="3.125" style="10"/>
    <col min="13135" max="13135" width="4.625" style="10" customWidth="1"/>
    <col min="13136" max="13312" width="3.125" style="10"/>
    <col min="13313" max="13314" width="3.125" style="10" customWidth="1"/>
    <col min="13315" max="13316" width="3.125" style="10"/>
    <col min="13317" max="13317" width="2.125" style="10" customWidth="1"/>
    <col min="13318" max="13318" width="3.125" style="10" customWidth="1"/>
    <col min="13319" max="13319" width="1.875" style="10" customWidth="1"/>
    <col min="13320" max="13320" width="3.375" style="10" customWidth="1"/>
    <col min="13321" max="13321" width="3.125" style="10"/>
    <col min="13322" max="13322" width="3.875" style="10" customWidth="1"/>
    <col min="13323" max="13323" width="3.125" style="10"/>
    <col min="13324" max="13324" width="3.125" style="10" customWidth="1"/>
    <col min="13325" max="13326" width="3.125" style="10"/>
    <col min="13327" max="13327" width="3.125" style="10" customWidth="1"/>
    <col min="13328" max="13328" width="3.75" style="10" customWidth="1"/>
    <col min="13329" max="13329" width="3.125" style="10"/>
    <col min="13330" max="13330" width="3.125" style="10" customWidth="1"/>
    <col min="13331" max="13331" width="5.5" style="10" bestFit="1" customWidth="1"/>
    <col min="13332" max="13333" width="3.125" style="10"/>
    <col min="13334" max="13334" width="7.25" style="10" customWidth="1"/>
    <col min="13335" max="13335" width="12" style="10" customWidth="1"/>
    <col min="13336" max="13338" width="3.125" style="10"/>
    <col min="13339" max="13339" width="1.75" style="10" customWidth="1"/>
    <col min="13340" max="13340" width="0.875" style="10" customWidth="1"/>
    <col min="13341" max="13341" width="4.75" style="10" customWidth="1"/>
    <col min="13342" max="13342" width="8.5" style="10" bestFit="1" customWidth="1"/>
    <col min="13343" max="13343" width="5.875" style="10" bestFit="1" customWidth="1"/>
    <col min="13344" max="13344" width="8.5" style="10" bestFit="1" customWidth="1"/>
    <col min="13345" max="13346" width="6.5" style="10" bestFit="1" customWidth="1"/>
    <col min="13347" max="13347" width="7.5" style="10" bestFit="1" customWidth="1"/>
    <col min="13348" max="13348" width="6.5" style="10" bestFit="1" customWidth="1"/>
    <col min="13349" max="13357" width="12.5" style="10" bestFit="1" customWidth="1"/>
    <col min="13358" max="13363" width="12" style="10" customWidth="1"/>
    <col min="13364" max="13366" width="6.625" style="10" customWidth="1"/>
    <col min="13367" max="13371" width="7.625" style="10" customWidth="1"/>
    <col min="13372" max="13372" width="12.75" style="10" bestFit="1" customWidth="1"/>
    <col min="13373" max="13373" width="5.125" style="10" customWidth="1"/>
    <col min="13374" max="13390" width="3.125" style="10"/>
    <col min="13391" max="13391" width="4.625" style="10" customWidth="1"/>
    <col min="13392" max="13568" width="3.125" style="10"/>
    <col min="13569" max="13570" width="3.125" style="10" customWidth="1"/>
    <col min="13571" max="13572" width="3.125" style="10"/>
    <col min="13573" max="13573" width="2.125" style="10" customWidth="1"/>
    <col min="13574" max="13574" width="3.125" style="10" customWidth="1"/>
    <col min="13575" max="13575" width="1.875" style="10" customWidth="1"/>
    <col min="13576" max="13576" width="3.375" style="10" customWidth="1"/>
    <col min="13577" max="13577" width="3.125" style="10"/>
    <col min="13578" max="13578" width="3.875" style="10" customWidth="1"/>
    <col min="13579" max="13579" width="3.125" style="10"/>
    <col min="13580" max="13580" width="3.125" style="10" customWidth="1"/>
    <col min="13581" max="13582" width="3.125" style="10"/>
    <col min="13583" max="13583" width="3.125" style="10" customWidth="1"/>
    <col min="13584" max="13584" width="3.75" style="10" customWidth="1"/>
    <col min="13585" max="13585" width="3.125" style="10"/>
    <col min="13586" max="13586" width="3.125" style="10" customWidth="1"/>
    <col min="13587" max="13587" width="5.5" style="10" bestFit="1" customWidth="1"/>
    <col min="13588" max="13589" width="3.125" style="10"/>
    <col min="13590" max="13590" width="7.25" style="10" customWidth="1"/>
    <col min="13591" max="13591" width="12" style="10" customWidth="1"/>
    <col min="13592" max="13594" width="3.125" style="10"/>
    <col min="13595" max="13595" width="1.75" style="10" customWidth="1"/>
    <col min="13596" max="13596" width="0.875" style="10" customWidth="1"/>
    <col min="13597" max="13597" width="4.75" style="10" customWidth="1"/>
    <col min="13598" max="13598" width="8.5" style="10" bestFit="1" customWidth="1"/>
    <col min="13599" max="13599" width="5.875" style="10" bestFit="1" customWidth="1"/>
    <col min="13600" max="13600" width="8.5" style="10" bestFit="1" customWidth="1"/>
    <col min="13601" max="13602" width="6.5" style="10" bestFit="1" customWidth="1"/>
    <col min="13603" max="13603" width="7.5" style="10" bestFit="1" customWidth="1"/>
    <col min="13604" max="13604" width="6.5" style="10" bestFit="1" customWidth="1"/>
    <col min="13605" max="13613" width="12.5" style="10" bestFit="1" customWidth="1"/>
    <col min="13614" max="13619" width="12" style="10" customWidth="1"/>
    <col min="13620" max="13622" width="6.625" style="10" customWidth="1"/>
    <col min="13623" max="13627" width="7.625" style="10" customWidth="1"/>
    <col min="13628" max="13628" width="12.75" style="10" bestFit="1" customWidth="1"/>
    <col min="13629" max="13629" width="5.125" style="10" customWidth="1"/>
    <col min="13630" max="13646" width="3.125" style="10"/>
    <col min="13647" max="13647" width="4.625" style="10" customWidth="1"/>
    <col min="13648" max="13824" width="3.125" style="10"/>
    <col min="13825" max="13826" width="3.125" style="10" customWidth="1"/>
    <col min="13827" max="13828" width="3.125" style="10"/>
    <col min="13829" max="13829" width="2.125" style="10" customWidth="1"/>
    <col min="13830" max="13830" width="3.125" style="10" customWidth="1"/>
    <col min="13831" max="13831" width="1.875" style="10" customWidth="1"/>
    <col min="13832" max="13832" width="3.375" style="10" customWidth="1"/>
    <col min="13833" max="13833" width="3.125" style="10"/>
    <col min="13834" max="13834" width="3.875" style="10" customWidth="1"/>
    <col min="13835" max="13835" width="3.125" style="10"/>
    <col min="13836" max="13836" width="3.125" style="10" customWidth="1"/>
    <col min="13837" max="13838" width="3.125" style="10"/>
    <col min="13839" max="13839" width="3.125" style="10" customWidth="1"/>
    <col min="13840" max="13840" width="3.75" style="10" customWidth="1"/>
    <col min="13841" max="13841" width="3.125" style="10"/>
    <col min="13842" max="13842" width="3.125" style="10" customWidth="1"/>
    <col min="13843" max="13843" width="5.5" style="10" bestFit="1" customWidth="1"/>
    <col min="13844" max="13845" width="3.125" style="10"/>
    <col min="13846" max="13846" width="7.25" style="10" customWidth="1"/>
    <col min="13847" max="13847" width="12" style="10" customWidth="1"/>
    <col min="13848" max="13850" width="3.125" style="10"/>
    <col min="13851" max="13851" width="1.75" style="10" customWidth="1"/>
    <col min="13852" max="13852" width="0.875" style="10" customWidth="1"/>
    <col min="13853" max="13853" width="4.75" style="10" customWidth="1"/>
    <col min="13854" max="13854" width="8.5" style="10" bestFit="1" customWidth="1"/>
    <col min="13855" max="13855" width="5.875" style="10" bestFit="1" customWidth="1"/>
    <col min="13856" max="13856" width="8.5" style="10" bestFit="1" customWidth="1"/>
    <col min="13857" max="13858" width="6.5" style="10" bestFit="1" customWidth="1"/>
    <col min="13859" max="13859" width="7.5" style="10" bestFit="1" customWidth="1"/>
    <col min="13860" max="13860" width="6.5" style="10" bestFit="1" customWidth="1"/>
    <col min="13861" max="13869" width="12.5" style="10" bestFit="1" customWidth="1"/>
    <col min="13870" max="13875" width="12" style="10" customWidth="1"/>
    <col min="13876" max="13878" width="6.625" style="10" customWidth="1"/>
    <col min="13879" max="13883" width="7.625" style="10" customWidth="1"/>
    <col min="13884" max="13884" width="12.75" style="10" bestFit="1" customWidth="1"/>
    <col min="13885" max="13885" width="5.125" style="10" customWidth="1"/>
    <col min="13886" max="13902" width="3.125" style="10"/>
    <col min="13903" max="13903" width="4.625" style="10" customWidth="1"/>
    <col min="13904" max="14080" width="3.125" style="10"/>
    <col min="14081" max="14082" width="3.125" style="10" customWidth="1"/>
    <col min="14083" max="14084" width="3.125" style="10"/>
    <col min="14085" max="14085" width="2.125" style="10" customWidth="1"/>
    <col min="14086" max="14086" width="3.125" style="10" customWidth="1"/>
    <col min="14087" max="14087" width="1.875" style="10" customWidth="1"/>
    <col min="14088" max="14088" width="3.375" style="10" customWidth="1"/>
    <col min="14089" max="14089" width="3.125" style="10"/>
    <col min="14090" max="14090" width="3.875" style="10" customWidth="1"/>
    <col min="14091" max="14091" width="3.125" style="10"/>
    <col min="14092" max="14092" width="3.125" style="10" customWidth="1"/>
    <col min="14093" max="14094" width="3.125" style="10"/>
    <col min="14095" max="14095" width="3.125" style="10" customWidth="1"/>
    <col min="14096" max="14096" width="3.75" style="10" customWidth="1"/>
    <col min="14097" max="14097" width="3.125" style="10"/>
    <col min="14098" max="14098" width="3.125" style="10" customWidth="1"/>
    <col min="14099" max="14099" width="5.5" style="10" bestFit="1" customWidth="1"/>
    <col min="14100" max="14101" width="3.125" style="10"/>
    <col min="14102" max="14102" width="7.25" style="10" customWidth="1"/>
    <col min="14103" max="14103" width="12" style="10" customWidth="1"/>
    <col min="14104" max="14106" width="3.125" style="10"/>
    <col min="14107" max="14107" width="1.75" style="10" customWidth="1"/>
    <col min="14108" max="14108" width="0.875" style="10" customWidth="1"/>
    <col min="14109" max="14109" width="4.75" style="10" customWidth="1"/>
    <col min="14110" max="14110" width="8.5" style="10" bestFit="1" customWidth="1"/>
    <col min="14111" max="14111" width="5.875" style="10" bestFit="1" customWidth="1"/>
    <col min="14112" max="14112" width="8.5" style="10" bestFit="1" customWidth="1"/>
    <col min="14113" max="14114" width="6.5" style="10" bestFit="1" customWidth="1"/>
    <col min="14115" max="14115" width="7.5" style="10" bestFit="1" customWidth="1"/>
    <col min="14116" max="14116" width="6.5" style="10" bestFit="1" customWidth="1"/>
    <col min="14117" max="14125" width="12.5" style="10" bestFit="1" customWidth="1"/>
    <col min="14126" max="14131" width="12" style="10" customWidth="1"/>
    <col min="14132" max="14134" width="6.625" style="10" customWidth="1"/>
    <col min="14135" max="14139" width="7.625" style="10" customWidth="1"/>
    <col min="14140" max="14140" width="12.75" style="10" bestFit="1" customWidth="1"/>
    <col min="14141" max="14141" width="5.125" style="10" customWidth="1"/>
    <col min="14142" max="14158" width="3.125" style="10"/>
    <col min="14159" max="14159" width="4.625" style="10" customWidth="1"/>
    <col min="14160" max="14336" width="3.125" style="10"/>
    <col min="14337" max="14338" width="3.125" style="10" customWidth="1"/>
    <col min="14339" max="14340" width="3.125" style="10"/>
    <col min="14341" max="14341" width="2.125" style="10" customWidth="1"/>
    <col min="14342" max="14342" width="3.125" style="10" customWidth="1"/>
    <col min="14343" max="14343" width="1.875" style="10" customWidth="1"/>
    <col min="14344" max="14344" width="3.375" style="10" customWidth="1"/>
    <col min="14345" max="14345" width="3.125" style="10"/>
    <col min="14346" max="14346" width="3.875" style="10" customWidth="1"/>
    <col min="14347" max="14347" width="3.125" style="10"/>
    <col min="14348" max="14348" width="3.125" style="10" customWidth="1"/>
    <col min="14349" max="14350" width="3.125" style="10"/>
    <col min="14351" max="14351" width="3.125" style="10" customWidth="1"/>
    <col min="14352" max="14352" width="3.75" style="10" customWidth="1"/>
    <col min="14353" max="14353" width="3.125" style="10"/>
    <col min="14354" max="14354" width="3.125" style="10" customWidth="1"/>
    <col min="14355" max="14355" width="5.5" style="10" bestFit="1" customWidth="1"/>
    <col min="14356" max="14357" width="3.125" style="10"/>
    <col min="14358" max="14358" width="7.25" style="10" customWidth="1"/>
    <col min="14359" max="14359" width="12" style="10" customWidth="1"/>
    <col min="14360" max="14362" width="3.125" style="10"/>
    <col min="14363" max="14363" width="1.75" style="10" customWidth="1"/>
    <col min="14364" max="14364" width="0.875" style="10" customWidth="1"/>
    <col min="14365" max="14365" width="4.75" style="10" customWidth="1"/>
    <col min="14366" max="14366" width="8.5" style="10" bestFit="1" customWidth="1"/>
    <col min="14367" max="14367" width="5.875" style="10" bestFit="1" customWidth="1"/>
    <col min="14368" max="14368" width="8.5" style="10" bestFit="1" customWidth="1"/>
    <col min="14369" max="14370" width="6.5" style="10" bestFit="1" customWidth="1"/>
    <col min="14371" max="14371" width="7.5" style="10" bestFit="1" customWidth="1"/>
    <col min="14372" max="14372" width="6.5" style="10" bestFit="1" customWidth="1"/>
    <col min="14373" max="14381" width="12.5" style="10" bestFit="1" customWidth="1"/>
    <col min="14382" max="14387" width="12" style="10" customWidth="1"/>
    <col min="14388" max="14390" width="6.625" style="10" customWidth="1"/>
    <col min="14391" max="14395" width="7.625" style="10" customWidth="1"/>
    <col min="14396" max="14396" width="12.75" style="10" bestFit="1" customWidth="1"/>
    <col min="14397" max="14397" width="5.125" style="10" customWidth="1"/>
    <col min="14398" max="14414" width="3.125" style="10"/>
    <col min="14415" max="14415" width="4.625" style="10" customWidth="1"/>
    <col min="14416" max="14592" width="3.125" style="10"/>
    <col min="14593" max="14594" width="3.125" style="10" customWidth="1"/>
    <col min="14595" max="14596" width="3.125" style="10"/>
    <col min="14597" max="14597" width="2.125" style="10" customWidth="1"/>
    <col min="14598" max="14598" width="3.125" style="10" customWidth="1"/>
    <col min="14599" max="14599" width="1.875" style="10" customWidth="1"/>
    <col min="14600" max="14600" width="3.375" style="10" customWidth="1"/>
    <col min="14601" max="14601" width="3.125" style="10"/>
    <col min="14602" max="14602" width="3.875" style="10" customWidth="1"/>
    <col min="14603" max="14603" width="3.125" style="10"/>
    <col min="14604" max="14604" width="3.125" style="10" customWidth="1"/>
    <col min="14605" max="14606" width="3.125" style="10"/>
    <col min="14607" max="14607" width="3.125" style="10" customWidth="1"/>
    <col min="14608" max="14608" width="3.75" style="10" customWidth="1"/>
    <col min="14609" max="14609" width="3.125" style="10"/>
    <col min="14610" max="14610" width="3.125" style="10" customWidth="1"/>
    <col min="14611" max="14611" width="5.5" style="10" bestFit="1" customWidth="1"/>
    <col min="14612" max="14613" width="3.125" style="10"/>
    <col min="14614" max="14614" width="7.25" style="10" customWidth="1"/>
    <col min="14615" max="14615" width="12" style="10" customWidth="1"/>
    <col min="14616" max="14618" width="3.125" style="10"/>
    <col min="14619" max="14619" width="1.75" style="10" customWidth="1"/>
    <col min="14620" max="14620" width="0.875" style="10" customWidth="1"/>
    <col min="14621" max="14621" width="4.75" style="10" customWidth="1"/>
    <col min="14622" max="14622" width="8.5" style="10" bestFit="1" customWidth="1"/>
    <col min="14623" max="14623" width="5.875" style="10" bestFit="1" customWidth="1"/>
    <col min="14624" max="14624" width="8.5" style="10" bestFit="1" customWidth="1"/>
    <col min="14625" max="14626" width="6.5" style="10" bestFit="1" customWidth="1"/>
    <col min="14627" max="14627" width="7.5" style="10" bestFit="1" customWidth="1"/>
    <col min="14628" max="14628" width="6.5" style="10" bestFit="1" customWidth="1"/>
    <col min="14629" max="14637" width="12.5" style="10" bestFit="1" customWidth="1"/>
    <col min="14638" max="14643" width="12" style="10" customWidth="1"/>
    <col min="14644" max="14646" width="6.625" style="10" customWidth="1"/>
    <col min="14647" max="14651" width="7.625" style="10" customWidth="1"/>
    <col min="14652" max="14652" width="12.75" style="10" bestFit="1" customWidth="1"/>
    <col min="14653" max="14653" width="5.125" style="10" customWidth="1"/>
    <col min="14654" max="14670" width="3.125" style="10"/>
    <col min="14671" max="14671" width="4.625" style="10" customWidth="1"/>
    <col min="14672" max="14848" width="3.125" style="10"/>
    <col min="14849" max="14850" width="3.125" style="10" customWidth="1"/>
    <col min="14851" max="14852" width="3.125" style="10"/>
    <col min="14853" max="14853" width="2.125" style="10" customWidth="1"/>
    <col min="14854" max="14854" width="3.125" style="10" customWidth="1"/>
    <col min="14855" max="14855" width="1.875" style="10" customWidth="1"/>
    <col min="14856" max="14856" width="3.375" style="10" customWidth="1"/>
    <col min="14857" max="14857" width="3.125" style="10"/>
    <col min="14858" max="14858" width="3.875" style="10" customWidth="1"/>
    <col min="14859" max="14859" width="3.125" style="10"/>
    <col min="14860" max="14860" width="3.125" style="10" customWidth="1"/>
    <col min="14861" max="14862" width="3.125" style="10"/>
    <col min="14863" max="14863" width="3.125" style="10" customWidth="1"/>
    <col min="14864" max="14864" width="3.75" style="10" customWidth="1"/>
    <col min="14865" max="14865" width="3.125" style="10"/>
    <col min="14866" max="14866" width="3.125" style="10" customWidth="1"/>
    <col min="14867" max="14867" width="5.5" style="10" bestFit="1" customWidth="1"/>
    <col min="14868" max="14869" width="3.125" style="10"/>
    <col min="14870" max="14870" width="7.25" style="10" customWidth="1"/>
    <col min="14871" max="14871" width="12" style="10" customWidth="1"/>
    <col min="14872" max="14874" width="3.125" style="10"/>
    <col min="14875" max="14875" width="1.75" style="10" customWidth="1"/>
    <col min="14876" max="14876" width="0.875" style="10" customWidth="1"/>
    <col min="14877" max="14877" width="4.75" style="10" customWidth="1"/>
    <col min="14878" max="14878" width="8.5" style="10" bestFit="1" customWidth="1"/>
    <col min="14879" max="14879" width="5.875" style="10" bestFit="1" customWidth="1"/>
    <col min="14880" max="14880" width="8.5" style="10" bestFit="1" customWidth="1"/>
    <col min="14881" max="14882" width="6.5" style="10" bestFit="1" customWidth="1"/>
    <col min="14883" max="14883" width="7.5" style="10" bestFit="1" customWidth="1"/>
    <col min="14884" max="14884" width="6.5" style="10" bestFit="1" customWidth="1"/>
    <col min="14885" max="14893" width="12.5" style="10" bestFit="1" customWidth="1"/>
    <col min="14894" max="14899" width="12" style="10" customWidth="1"/>
    <col min="14900" max="14902" width="6.625" style="10" customWidth="1"/>
    <col min="14903" max="14907" width="7.625" style="10" customWidth="1"/>
    <col min="14908" max="14908" width="12.75" style="10" bestFit="1" customWidth="1"/>
    <col min="14909" max="14909" width="5.125" style="10" customWidth="1"/>
    <col min="14910" max="14926" width="3.125" style="10"/>
    <col min="14927" max="14927" width="4.625" style="10" customWidth="1"/>
    <col min="14928" max="15104" width="3.125" style="10"/>
    <col min="15105" max="15106" width="3.125" style="10" customWidth="1"/>
    <col min="15107" max="15108" width="3.125" style="10"/>
    <col min="15109" max="15109" width="2.125" style="10" customWidth="1"/>
    <col min="15110" max="15110" width="3.125" style="10" customWidth="1"/>
    <col min="15111" max="15111" width="1.875" style="10" customWidth="1"/>
    <col min="15112" max="15112" width="3.375" style="10" customWidth="1"/>
    <col min="15113" max="15113" width="3.125" style="10"/>
    <col min="15114" max="15114" width="3.875" style="10" customWidth="1"/>
    <col min="15115" max="15115" width="3.125" style="10"/>
    <col min="15116" max="15116" width="3.125" style="10" customWidth="1"/>
    <col min="15117" max="15118" width="3.125" style="10"/>
    <col min="15119" max="15119" width="3.125" style="10" customWidth="1"/>
    <col min="15120" max="15120" width="3.75" style="10" customWidth="1"/>
    <col min="15121" max="15121" width="3.125" style="10"/>
    <col min="15122" max="15122" width="3.125" style="10" customWidth="1"/>
    <col min="15123" max="15123" width="5.5" style="10" bestFit="1" customWidth="1"/>
    <col min="15124" max="15125" width="3.125" style="10"/>
    <col min="15126" max="15126" width="7.25" style="10" customWidth="1"/>
    <col min="15127" max="15127" width="12" style="10" customWidth="1"/>
    <col min="15128" max="15130" width="3.125" style="10"/>
    <col min="15131" max="15131" width="1.75" style="10" customWidth="1"/>
    <col min="15132" max="15132" width="0.875" style="10" customWidth="1"/>
    <col min="15133" max="15133" width="4.75" style="10" customWidth="1"/>
    <col min="15134" max="15134" width="8.5" style="10" bestFit="1" customWidth="1"/>
    <col min="15135" max="15135" width="5.875" style="10" bestFit="1" customWidth="1"/>
    <col min="15136" max="15136" width="8.5" style="10" bestFit="1" customWidth="1"/>
    <col min="15137" max="15138" width="6.5" style="10" bestFit="1" customWidth="1"/>
    <col min="15139" max="15139" width="7.5" style="10" bestFit="1" customWidth="1"/>
    <col min="15140" max="15140" width="6.5" style="10" bestFit="1" customWidth="1"/>
    <col min="15141" max="15149" width="12.5" style="10" bestFit="1" customWidth="1"/>
    <col min="15150" max="15155" width="12" style="10" customWidth="1"/>
    <col min="15156" max="15158" width="6.625" style="10" customWidth="1"/>
    <col min="15159" max="15163" width="7.625" style="10" customWidth="1"/>
    <col min="15164" max="15164" width="12.75" style="10" bestFit="1" customWidth="1"/>
    <col min="15165" max="15165" width="5.125" style="10" customWidth="1"/>
    <col min="15166" max="15182" width="3.125" style="10"/>
    <col min="15183" max="15183" width="4.625" style="10" customWidth="1"/>
    <col min="15184" max="15360" width="3.125" style="10"/>
    <col min="15361" max="15362" width="3.125" style="10" customWidth="1"/>
    <col min="15363" max="15364" width="3.125" style="10"/>
    <col min="15365" max="15365" width="2.125" style="10" customWidth="1"/>
    <col min="15366" max="15366" width="3.125" style="10" customWidth="1"/>
    <col min="15367" max="15367" width="1.875" style="10" customWidth="1"/>
    <col min="15368" max="15368" width="3.375" style="10" customWidth="1"/>
    <col min="15369" max="15369" width="3.125" style="10"/>
    <col min="15370" max="15370" width="3.875" style="10" customWidth="1"/>
    <col min="15371" max="15371" width="3.125" style="10"/>
    <col min="15372" max="15372" width="3.125" style="10" customWidth="1"/>
    <col min="15373" max="15374" width="3.125" style="10"/>
    <col min="15375" max="15375" width="3.125" style="10" customWidth="1"/>
    <col min="15376" max="15376" width="3.75" style="10" customWidth="1"/>
    <col min="15377" max="15377" width="3.125" style="10"/>
    <col min="15378" max="15378" width="3.125" style="10" customWidth="1"/>
    <col min="15379" max="15379" width="5.5" style="10" bestFit="1" customWidth="1"/>
    <col min="15380" max="15381" width="3.125" style="10"/>
    <col min="15382" max="15382" width="7.25" style="10" customWidth="1"/>
    <col min="15383" max="15383" width="12" style="10" customWidth="1"/>
    <col min="15384" max="15386" width="3.125" style="10"/>
    <col min="15387" max="15387" width="1.75" style="10" customWidth="1"/>
    <col min="15388" max="15388" width="0.875" style="10" customWidth="1"/>
    <col min="15389" max="15389" width="4.75" style="10" customWidth="1"/>
    <col min="15390" max="15390" width="8.5" style="10" bestFit="1" customWidth="1"/>
    <col min="15391" max="15391" width="5.875" style="10" bestFit="1" customWidth="1"/>
    <col min="15392" max="15392" width="8.5" style="10" bestFit="1" customWidth="1"/>
    <col min="15393" max="15394" width="6.5" style="10" bestFit="1" customWidth="1"/>
    <col min="15395" max="15395" width="7.5" style="10" bestFit="1" customWidth="1"/>
    <col min="15396" max="15396" width="6.5" style="10" bestFit="1" customWidth="1"/>
    <col min="15397" max="15405" width="12.5" style="10" bestFit="1" customWidth="1"/>
    <col min="15406" max="15411" width="12" style="10" customWidth="1"/>
    <col min="15412" max="15414" width="6.625" style="10" customWidth="1"/>
    <col min="15415" max="15419" width="7.625" style="10" customWidth="1"/>
    <col min="15420" max="15420" width="12.75" style="10" bestFit="1" customWidth="1"/>
    <col min="15421" max="15421" width="5.125" style="10" customWidth="1"/>
    <col min="15422" max="15438" width="3.125" style="10"/>
    <col min="15439" max="15439" width="4.625" style="10" customWidth="1"/>
    <col min="15440" max="15616" width="3.125" style="10"/>
    <col min="15617" max="15618" width="3.125" style="10" customWidth="1"/>
    <col min="15619" max="15620" width="3.125" style="10"/>
    <col min="15621" max="15621" width="2.125" style="10" customWidth="1"/>
    <col min="15622" max="15622" width="3.125" style="10" customWidth="1"/>
    <col min="15623" max="15623" width="1.875" style="10" customWidth="1"/>
    <col min="15624" max="15624" width="3.375" style="10" customWidth="1"/>
    <col min="15625" max="15625" width="3.125" style="10"/>
    <col min="15626" max="15626" width="3.875" style="10" customWidth="1"/>
    <col min="15627" max="15627" width="3.125" style="10"/>
    <col min="15628" max="15628" width="3.125" style="10" customWidth="1"/>
    <col min="15629" max="15630" width="3.125" style="10"/>
    <col min="15631" max="15631" width="3.125" style="10" customWidth="1"/>
    <col min="15632" max="15632" width="3.75" style="10" customWidth="1"/>
    <col min="15633" max="15633" width="3.125" style="10"/>
    <col min="15634" max="15634" width="3.125" style="10" customWidth="1"/>
    <col min="15635" max="15635" width="5.5" style="10" bestFit="1" customWidth="1"/>
    <col min="15636" max="15637" width="3.125" style="10"/>
    <col min="15638" max="15638" width="7.25" style="10" customWidth="1"/>
    <col min="15639" max="15639" width="12" style="10" customWidth="1"/>
    <col min="15640" max="15642" width="3.125" style="10"/>
    <col min="15643" max="15643" width="1.75" style="10" customWidth="1"/>
    <col min="15644" max="15644" width="0.875" style="10" customWidth="1"/>
    <col min="15645" max="15645" width="4.75" style="10" customWidth="1"/>
    <col min="15646" max="15646" width="8.5" style="10" bestFit="1" customWidth="1"/>
    <col min="15647" max="15647" width="5.875" style="10" bestFit="1" customWidth="1"/>
    <col min="15648" max="15648" width="8.5" style="10" bestFit="1" customWidth="1"/>
    <col min="15649" max="15650" width="6.5" style="10" bestFit="1" customWidth="1"/>
    <col min="15651" max="15651" width="7.5" style="10" bestFit="1" customWidth="1"/>
    <col min="15652" max="15652" width="6.5" style="10" bestFit="1" customWidth="1"/>
    <col min="15653" max="15661" width="12.5" style="10" bestFit="1" customWidth="1"/>
    <col min="15662" max="15667" width="12" style="10" customWidth="1"/>
    <col min="15668" max="15670" width="6.625" style="10" customWidth="1"/>
    <col min="15671" max="15675" width="7.625" style="10" customWidth="1"/>
    <col min="15676" max="15676" width="12.75" style="10" bestFit="1" customWidth="1"/>
    <col min="15677" max="15677" width="5.125" style="10" customWidth="1"/>
    <col min="15678" max="15694" width="3.125" style="10"/>
    <col min="15695" max="15695" width="4.625" style="10" customWidth="1"/>
    <col min="15696" max="15872" width="3.125" style="10"/>
    <col min="15873" max="15874" width="3.125" style="10" customWidth="1"/>
    <col min="15875" max="15876" width="3.125" style="10"/>
    <col min="15877" max="15877" width="2.125" style="10" customWidth="1"/>
    <col min="15878" max="15878" width="3.125" style="10" customWidth="1"/>
    <col min="15879" max="15879" width="1.875" style="10" customWidth="1"/>
    <col min="15880" max="15880" width="3.375" style="10" customWidth="1"/>
    <col min="15881" max="15881" width="3.125" style="10"/>
    <col min="15882" max="15882" width="3.875" style="10" customWidth="1"/>
    <col min="15883" max="15883" width="3.125" style="10"/>
    <col min="15884" max="15884" width="3.125" style="10" customWidth="1"/>
    <col min="15885" max="15886" width="3.125" style="10"/>
    <col min="15887" max="15887" width="3.125" style="10" customWidth="1"/>
    <col min="15888" max="15888" width="3.75" style="10" customWidth="1"/>
    <col min="15889" max="15889" width="3.125" style="10"/>
    <col min="15890" max="15890" width="3.125" style="10" customWidth="1"/>
    <col min="15891" max="15891" width="5.5" style="10" bestFit="1" customWidth="1"/>
    <col min="15892" max="15893" width="3.125" style="10"/>
    <col min="15894" max="15894" width="7.25" style="10" customWidth="1"/>
    <col min="15895" max="15895" width="12" style="10" customWidth="1"/>
    <col min="15896" max="15898" width="3.125" style="10"/>
    <col min="15899" max="15899" width="1.75" style="10" customWidth="1"/>
    <col min="15900" max="15900" width="0.875" style="10" customWidth="1"/>
    <col min="15901" max="15901" width="4.75" style="10" customWidth="1"/>
    <col min="15902" max="15902" width="8.5" style="10" bestFit="1" customWidth="1"/>
    <col min="15903" max="15903" width="5.875" style="10" bestFit="1" customWidth="1"/>
    <col min="15904" max="15904" width="8.5" style="10" bestFit="1" customWidth="1"/>
    <col min="15905" max="15906" width="6.5" style="10" bestFit="1" customWidth="1"/>
    <col min="15907" max="15907" width="7.5" style="10" bestFit="1" customWidth="1"/>
    <col min="15908" max="15908" width="6.5" style="10" bestFit="1" customWidth="1"/>
    <col min="15909" max="15917" width="12.5" style="10" bestFit="1" customWidth="1"/>
    <col min="15918" max="15923" width="12" style="10" customWidth="1"/>
    <col min="15924" max="15926" width="6.625" style="10" customWidth="1"/>
    <col min="15927" max="15931" width="7.625" style="10" customWidth="1"/>
    <col min="15932" max="15932" width="12.75" style="10" bestFit="1" customWidth="1"/>
    <col min="15933" max="15933" width="5.125" style="10" customWidth="1"/>
    <col min="15934" max="15950" width="3.125" style="10"/>
    <col min="15951" max="15951" width="4.625" style="10" customWidth="1"/>
    <col min="15952" max="16128" width="3.125" style="10"/>
    <col min="16129" max="16130" width="3.125" style="10" customWidth="1"/>
    <col min="16131" max="16132" width="3.125" style="10"/>
    <col min="16133" max="16133" width="2.125" style="10" customWidth="1"/>
    <col min="16134" max="16134" width="3.125" style="10" customWidth="1"/>
    <col min="16135" max="16135" width="1.875" style="10" customWidth="1"/>
    <col min="16136" max="16136" width="3.375" style="10" customWidth="1"/>
    <col min="16137" max="16137" width="3.125" style="10"/>
    <col min="16138" max="16138" width="3.875" style="10" customWidth="1"/>
    <col min="16139" max="16139" width="3.125" style="10"/>
    <col min="16140" max="16140" width="3.125" style="10" customWidth="1"/>
    <col min="16141" max="16142" width="3.125" style="10"/>
    <col min="16143" max="16143" width="3.125" style="10" customWidth="1"/>
    <col min="16144" max="16144" width="3.75" style="10" customWidth="1"/>
    <col min="16145" max="16145" width="3.125" style="10"/>
    <col min="16146" max="16146" width="3.125" style="10" customWidth="1"/>
    <col min="16147" max="16147" width="5.5" style="10" bestFit="1" customWidth="1"/>
    <col min="16148" max="16149" width="3.125" style="10"/>
    <col min="16150" max="16150" width="7.25" style="10" customWidth="1"/>
    <col min="16151" max="16151" width="12" style="10" customWidth="1"/>
    <col min="16152" max="16154" width="3.125" style="10"/>
    <col min="16155" max="16155" width="1.75" style="10" customWidth="1"/>
    <col min="16156" max="16156" width="0.875" style="10" customWidth="1"/>
    <col min="16157" max="16157" width="4.75" style="10" customWidth="1"/>
    <col min="16158" max="16158" width="8.5" style="10" bestFit="1" customWidth="1"/>
    <col min="16159" max="16159" width="5.875" style="10" bestFit="1" customWidth="1"/>
    <col min="16160" max="16160" width="8.5" style="10" bestFit="1" customWidth="1"/>
    <col min="16161" max="16162" width="6.5" style="10" bestFit="1" customWidth="1"/>
    <col min="16163" max="16163" width="7.5" style="10" bestFit="1" customWidth="1"/>
    <col min="16164" max="16164" width="6.5" style="10" bestFit="1" customWidth="1"/>
    <col min="16165" max="16173" width="12.5" style="10" bestFit="1" customWidth="1"/>
    <col min="16174" max="16179" width="12" style="10" customWidth="1"/>
    <col min="16180" max="16182" width="6.625" style="10" customWidth="1"/>
    <col min="16183" max="16187" width="7.625" style="10" customWidth="1"/>
    <col min="16188" max="16188" width="12.75" style="10" bestFit="1" customWidth="1"/>
    <col min="16189" max="16189" width="5.125" style="10" customWidth="1"/>
    <col min="16190" max="16206" width="3.125" style="10"/>
    <col min="16207" max="16207" width="4.625" style="10" customWidth="1"/>
    <col min="16208" max="16384" width="3.125" style="10"/>
  </cols>
  <sheetData>
    <row r="1" spans="1:93" ht="18" customHeight="1">
      <c r="A1" s="266" t="s">
        <v>11</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8"/>
      <c r="AC1" s="4"/>
      <c r="AD1" s="4"/>
      <c r="AE1" s="56"/>
      <c r="AF1" s="4"/>
      <c r="AG1" s="4"/>
      <c r="AH1" s="3"/>
      <c r="AI1" s="3"/>
      <c r="AJ1" s="57"/>
      <c r="AK1" s="57"/>
      <c r="AL1" s="57"/>
      <c r="AM1" s="57"/>
      <c r="AN1" s="57"/>
      <c r="AO1" s="57"/>
      <c r="AP1" s="57"/>
      <c r="AQ1" s="3"/>
      <c r="AR1" s="3"/>
      <c r="AS1" s="3"/>
      <c r="AT1" s="7"/>
      <c r="AU1" s="7"/>
      <c r="AV1" s="7"/>
      <c r="AW1" s="9"/>
      <c r="AX1" s="9"/>
      <c r="AY1" s="9"/>
      <c r="AZ1" s="58"/>
      <c r="BA1" s="58"/>
      <c r="BB1" s="58"/>
      <c r="BC1" s="9"/>
      <c r="BD1" s="9"/>
      <c r="BE1" s="9"/>
      <c r="BF1" s="9"/>
      <c r="BG1" s="9"/>
      <c r="BH1" s="316"/>
      <c r="BI1" s="316"/>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row>
    <row r="2" spans="1:93" ht="18" customHeight="1">
      <c r="A2" s="269"/>
      <c r="B2" s="270"/>
      <c r="C2" s="270"/>
      <c r="D2" s="270"/>
      <c r="E2" s="270"/>
      <c r="F2" s="270"/>
      <c r="G2" s="270"/>
      <c r="H2" s="270"/>
      <c r="I2" s="270"/>
      <c r="J2" s="270"/>
      <c r="K2" s="270"/>
      <c r="L2" s="270"/>
      <c r="M2" s="270"/>
      <c r="N2" s="270"/>
      <c r="O2" s="270"/>
      <c r="P2" s="270"/>
      <c r="Q2" s="270"/>
      <c r="R2" s="270"/>
      <c r="S2" s="270"/>
      <c r="T2" s="270"/>
      <c r="U2" s="270"/>
      <c r="V2" s="270"/>
      <c r="W2" s="270"/>
      <c r="X2" s="270"/>
      <c r="Y2" s="270"/>
      <c r="Z2" s="270"/>
      <c r="AA2" s="270"/>
      <c r="AB2" s="271"/>
      <c r="AC2" s="4"/>
      <c r="AD2" s="4"/>
      <c r="AE2" s="4"/>
      <c r="AF2" s="4"/>
      <c r="AG2" s="4"/>
      <c r="AH2" s="3"/>
      <c r="AI2" s="3"/>
      <c r="AJ2" s="57"/>
      <c r="AK2" s="57"/>
      <c r="AL2" s="57"/>
      <c r="AM2" s="57"/>
      <c r="AN2" s="57"/>
      <c r="AO2" s="57"/>
      <c r="AP2" s="57"/>
      <c r="AQ2" s="3"/>
      <c r="AR2" s="3"/>
      <c r="AS2" s="3"/>
      <c r="AT2" s="7"/>
      <c r="AU2" s="7"/>
      <c r="AV2" s="7"/>
      <c r="AW2" s="9"/>
      <c r="AX2" s="9"/>
      <c r="AY2" s="9"/>
      <c r="AZ2" s="58"/>
      <c r="BA2" s="58"/>
      <c r="BB2" s="58"/>
      <c r="BC2" s="9"/>
      <c r="BD2" s="9"/>
      <c r="BE2" s="9"/>
      <c r="BF2" s="9"/>
      <c r="BG2" s="9"/>
      <c r="BH2" s="316"/>
      <c r="BI2" s="316"/>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row>
    <row r="3" spans="1:93" ht="18" customHeight="1">
      <c r="A3" s="254" t="str">
        <f>+柜体!A4:C4</f>
        <v>订单编号</v>
      </c>
      <c r="B3" s="254"/>
      <c r="C3" s="254"/>
      <c r="D3" s="318" t="str">
        <f>+柜体!D4</f>
        <v>S400369032</v>
      </c>
      <c r="E3" s="256"/>
      <c r="F3" s="256"/>
      <c r="G3" s="256"/>
      <c r="H3" s="256"/>
      <c r="I3" s="256"/>
      <c r="J3" s="256"/>
      <c r="K3" s="254" t="str">
        <f>+柜体!K3</f>
        <v>款式名称</v>
      </c>
      <c r="L3" s="254"/>
      <c r="M3" s="254"/>
      <c r="N3" s="256" t="str">
        <f>+柜体!N3</f>
        <v>左岸都市II</v>
      </c>
      <c r="O3" s="256"/>
      <c r="P3" s="256"/>
      <c r="Q3" s="256"/>
      <c r="R3" s="256"/>
      <c r="S3" s="256"/>
      <c r="T3" s="256"/>
      <c r="U3" s="254" t="str">
        <f>+柜体!U3:W3</f>
        <v>应完成日期</v>
      </c>
      <c r="V3" s="254"/>
      <c r="W3" s="254"/>
      <c r="X3" s="319">
        <f>+柜体!X3</f>
        <v>43085</v>
      </c>
      <c r="Y3" s="319"/>
      <c r="Z3" s="319"/>
      <c r="AA3" s="319"/>
      <c r="AB3" s="319"/>
      <c r="AC3" s="320"/>
      <c r="AD3" s="321"/>
      <c r="AE3" s="321"/>
      <c r="AF3" s="321"/>
      <c r="AG3" s="321"/>
      <c r="AH3" s="3"/>
      <c r="AI3" s="3"/>
      <c r="AJ3" s="3"/>
      <c r="AK3" s="3"/>
      <c r="AL3" s="3"/>
      <c r="AM3" s="3"/>
      <c r="AN3" s="3"/>
      <c r="AO3" s="3"/>
      <c r="AP3" s="3"/>
      <c r="AQ3" s="3"/>
      <c r="AR3" s="3"/>
      <c r="AS3" s="3"/>
      <c r="AT3" s="7"/>
      <c r="AU3" s="7"/>
      <c r="AV3" s="7"/>
      <c r="AW3" s="9"/>
      <c r="AX3" s="9"/>
      <c r="AY3" s="9"/>
      <c r="AZ3" s="3"/>
      <c r="BA3" s="3"/>
      <c r="BB3" s="3"/>
      <c r="BC3" s="9"/>
      <c r="BD3" s="9"/>
      <c r="BE3" s="9"/>
      <c r="BF3" s="9"/>
      <c r="BG3" s="9"/>
      <c r="BH3" s="316"/>
      <c r="BI3" s="316"/>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row>
    <row r="4" spans="1:93" ht="18" customHeight="1">
      <c r="A4" s="254" t="str">
        <f>+柜体!A3:C3</f>
        <v>客户姓名</v>
      </c>
      <c r="B4" s="254"/>
      <c r="C4" s="254"/>
      <c r="D4" s="312" t="str">
        <f>+柜体!D3</f>
        <v>胡志强</v>
      </c>
      <c r="E4" s="313"/>
      <c r="F4" s="313"/>
      <c r="G4" s="313"/>
      <c r="H4" s="313"/>
      <c r="I4" s="313"/>
      <c r="J4" s="314"/>
      <c r="K4" s="254" t="str">
        <f>+柜体!K4</f>
        <v>产品名称</v>
      </c>
      <c r="L4" s="254"/>
      <c r="M4" s="254"/>
      <c r="N4" s="256" t="str">
        <f>+柜体!N4</f>
        <v>衣帽间</v>
      </c>
      <c r="O4" s="256"/>
      <c r="P4" s="256"/>
      <c r="Q4" s="256"/>
      <c r="R4" s="256"/>
      <c r="S4" s="256"/>
      <c r="T4" s="256"/>
      <c r="U4" s="254" t="str">
        <f>+柜体!U4:W4</f>
        <v>销售点</v>
      </c>
      <c r="V4" s="254"/>
      <c r="W4" s="254"/>
      <c r="X4" s="256" t="str">
        <f>+柜体!X4</f>
        <v>西安</v>
      </c>
      <c r="Y4" s="256"/>
      <c r="Z4" s="256"/>
      <c r="AA4" s="256"/>
      <c r="AB4" s="256"/>
      <c r="AC4" s="322"/>
      <c r="AD4" s="323"/>
      <c r="AE4" s="323"/>
      <c r="AF4" s="323"/>
      <c r="AG4" s="323"/>
      <c r="AH4" s="3"/>
      <c r="AI4" s="3"/>
      <c r="AJ4" s="3"/>
      <c r="AK4" s="3"/>
      <c r="AL4" s="3"/>
      <c r="AM4" s="3"/>
      <c r="AN4" s="3"/>
      <c r="AO4" s="3"/>
      <c r="AP4" s="3"/>
      <c r="AQ4" s="3"/>
      <c r="AR4" s="3"/>
      <c r="AS4" s="3"/>
      <c r="AT4" s="7"/>
      <c r="AU4" s="7"/>
      <c r="AV4" s="7"/>
      <c r="AW4" s="9"/>
      <c r="AX4" s="9"/>
      <c r="AY4" s="9"/>
      <c r="AZ4" s="3"/>
      <c r="BA4" s="3"/>
      <c r="BB4" s="3"/>
      <c r="BC4" s="9"/>
      <c r="BD4" s="9"/>
      <c r="BE4" s="9"/>
      <c r="BF4" s="9"/>
      <c r="BG4" s="9"/>
      <c r="BH4" s="317"/>
      <c r="BI4" s="317"/>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row>
    <row r="5" spans="1:93" ht="18" customHeight="1">
      <c r="A5" s="254" t="s">
        <v>319</v>
      </c>
      <c r="B5" s="254"/>
      <c r="C5" s="254"/>
      <c r="D5" s="315"/>
      <c r="E5" s="315"/>
      <c r="F5" s="315"/>
      <c r="G5" s="315"/>
      <c r="H5" s="315"/>
      <c r="I5" s="315"/>
      <c r="J5" s="315"/>
      <c r="K5" s="315"/>
      <c r="L5" s="315"/>
      <c r="M5" s="315"/>
      <c r="N5" s="315"/>
      <c r="O5" s="315"/>
      <c r="P5" s="315"/>
      <c r="Q5" s="315"/>
      <c r="R5" s="315"/>
      <c r="S5" s="315"/>
      <c r="T5" s="315"/>
      <c r="U5" s="256" t="s">
        <v>320</v>
      </c>
      <c r="V5" s="256"/>
      <c r="W5" s="256"/>
      <c r="X5" s="256">
        <f>+柜体!X5</f>
        <v>0</v>
      </c>
      <c r="Y5" s="256"/>
      <c r="Z5" s="256"/>
      <c r="AA5" s="256"/>
      <c r="AB5" s="256"/>
      <c r="AC5" s="258" t="s">
        <v>477</v>
      </c>
      <c r="AD5" s="259"/>
      <c r="AE5" s="259"/>
      <c r="AF5" s="259"/>
      <c r="AG5" s="259"/>
      <c r="AH5" s="308" t="s">
        <v>321</v>
      </c>
      <c r="AI5" s="309"/>
      <c r="AJ5" s="310"/>
      <c r="AK5" s="308" t="s">
        <v>322</v>
      </c>
      <c r="AL5" s="309"/>
      <c r="AM5" s="309"/>
      <c r="AN5" s="309"/>
      <c r="AO5" s="309"/>
      <c r="AP5" s="309"/>
      <c r="AQ5" s="309"/>
      <c r="AR5" s="309"/>
      <c r="AS5" s="310"/>
      <c r="AT5" s="289" t="s">
        <v>489</v>
      </c>
      <c r="AU5" s="290"/>
      <c r="AV5" s="290"/>
      <c r="AW5" s="290"/>
      <c r="AX5" s="290"/>
      <c r="AY5" s="291"/>
      <c r="AZ5" s="260" t="s">
        <v>323</v>
      </c>
      <c r="BA5" s="261"/>
      <c r="BB5" s="261"/>
      <c r="BC5" s="282" t="s">
        <v>491</v>
      </c>
      <c r="BD5" s="282"/>
      <c r="BE5" s="282"/>
      <c r="BF5" s="282"/>
      <c r="BG5" s="282"/>
      <c r="BH5" s="11"/>
      <c r="BI5" s="11"/>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row>
    <row r="6" spans="1:93" ht="18" customHeight="1">
      <c r="A6" s="240" t="s">
        <v>7</v>
      </c>
      <c r="B6" s="240"/>
      <c r="C6" s="240" t="s">
        <v>193</v>
      </c>
      <c r="D6" s="240"/>
      <c r="E6" s="240"/>
      <c r="F6" s="240" t="s">
        <v>1</v>
      </c>
      <c r="G6" s="240"/>
      <c r="H6" s="240"/>
      <c r="I6" s="240"/>
      <c r="J6" s="240"/>
      <c r="K6" s="240"/>
      <c r="L6" s="240"/>
      <c r="M6" s="240" t="s">
        <v>194</v>
      </c>
      <c r="N6" s="240"/>
      <c r="O6" s="240"/>
      <c r="P6" s="240"/>
      <c r="Q6" s="240" t="s">
        <v>195</v>
      </c>
      <c r="R6" s="240"/>
      <c r="S6" s="240" t="s">
        <v>10</v>
      </c>
      <c r="T6" s="240"/>
      <c r="U6" s="240"/>
      <c r="V6" s="240"/>
      <c r="W6" s="240"/>
      <c r="X6" s="240" t="s">
        <v>8</v>
      </c>
      <c r="Y6" s="240"/>
      <c r="Z6" s="240"/>
      <c r="AA6" s="240"/>
      <c r="AB6" s="240"/>
      <c r="AC6" s="283" t="s">
        <v>325</v>
      </c>
      <c r="AD6" s="283" t="s">
        <v>324</v>
      </c>
      <c r="AE6" s="283" t="s">
        <v>326</v>
      </c>
      <c r="AF6" s="284" t="s">
        <v>45</v>
      </c>
      <c r="AG6" s="284" t="s">
        <v>197</v>
      </c>
      <c r="AH6" s="311" t="s">
        <v>327</v>
      </c>
      <c r="AI6" s="311" t="s">
        <v>328</v>
      </c>
      <c r="AJ6" s="311" t="s">
        <v>329</v>
      </c>
      <c r="AK6" s="307" t="s">
        <v>330</v>
      </c>
      <c r="AL6" s="307" t="s">
        <v>331</v>
      </c>
      <c r="AM6" s="307" t="s">
        <v>332</v>
      </c>
      <c r="AN6" s="307" t="s">
        <v>333</v>
      </c>
      <c r="AO6" s="307" t="s">
        <v>334</v>
      </c>
      <c r="AP6" s="307" t="s">
        <v>335</v>
      </c>
      <c r="AQ6" s="307" t="s">
        <v>336</v>
      </c>
      <c r="AR6" s="307" t="s">
        <v>337</v>
      </c>
      <c r="AS6" s="307" t="s">
        <v>338</v>
      </c>
      <c r="AT6" s="282" t="s">
        <v>501</v>
      </c>
      <c r="AU6" s="282" t="s">
        <v>502</v>
      </c>
      <c r="AV6" s="282" t="s">
        <v>503</v>
      </c>
      <c r="AW6" s="264" t="s">
        <v>504</v>
      </c>
      <c r="AX6" s="264" t="s">
        <v>505</v>
      </c>
      <c r="AY6" s="264" t="s">
        <v>506</v>
      </c>
      <c r="AZ6" s="305" t="s">
        <v>339</v>
      </c>
      <c r="BA6" s="305" t="s">
        <v>340</v>
      </c>
      <c r="BB6" s="306" t="s">
        <v>341</v>
      </c>
      <c r="BC6" s="264" t="s">
        <v>510</v>
      </c>
      <c r="BD6" s="264" t="s">
        <v>511</v>
      </c>
      <c r="BE6" s="264" t="s">
        <v>512</v>
      </c>
      <c r="BF6" s="264" t="s">
        <v>513</v>
      </c>
      <c r="BG6" s="264" t="s">
        <v>514</v>
      </c>
      <c r="BH6" s="293" t="s">
        <v>346</v>
      </c>
      <c r="BI6" s="293" t="s">
        <v>347</v>
      </c>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row>
    <row r="7" spans="1:93" ht="18" customHeight="1">
      <c r="A7" s="240"/>
      <c r="B7" s="240"/>
      <c r="C7" s="240"/>
      <c r="D7" s="240"/>
      <c r="E7" s="240"/>
      <c r="F7" s="240" t="s">
        <v>342</v>
      </c>
      <c r="G7" s="240"/>
      <c r="H7" s="240" t="s">
        <v>1</v>
      </c>
      <c r="I7" s="240"/>
      <c r="J7" s="240"/>
      <c r="K7" s="240" t="s">
        <v>343</v>
      </c>
      <c r="L7" s="240"/>
      <c r="M7" s="240" t="s">
        <v>344</v>
      </c>
      <c r="N7" s="240"/>
      <c r="O7" s="240" t="s">
        <v>345</v>
      </c>
      <c r="P7" s="240"/>
      <c r="Q7" s="240"/>
      <c r="R7" s="240"/>
      <c r="S7" s="240"/>
      <c r="T7" s="240"/>
      <c r="U7" s="240"/>
      <c r="V7" s="240"/>
      <c r="W7" s="240"/>
      <c r="X7" s="240"/>
      <c r="Y7" s="240"/>
      <c r="Z7" s="240"/>
      <c r="AA7" s="240"/>
      <c r="AB7" s="240"/>
      <c r="AC7" s="259"/>
      <c r="AD7" s="259"/>
      <c r="AE7" s="259"/>
      <c r="AF7" s="285"/>
      <c r="AG7" s="285"/>
      <c r="AH7" s="311"/>
      <c r="AI7" s="311"/>
      <c r="AJ7" s="311"/>
      <c r="AK7" s="307"/>
      <c r="AL7" s="307"/>
      <c r="AM7" s="307"/>
      <c r="AN7" s="307"/>
      <c r="AO7" s="307"/>
      <c r="AP7" s="307"/>
      <c r="AQ7" s="307"/>
      <c r="AR7" s="307"/>
      <c r="AS7" s="307"/>
      <c r="AT7" s="282"/>
      <c r="AU7" s="282"/>
      <c r="AV7" s="282"/>
      <c r="AW7" s="264"/>
      <c r="AX7" s="264"/>
      <c r="AY7" s="264"/>
      <c r="AZ7" s="305"/>
      <c r="BA7" s="305"/>
      <c r="BB7" s="306"/>
      <c r="BC7" s="264"/>
      <c r="BD7" s="264"/>
      <c r="BE7" s="264"/>
      <c r="BF7" s="264"/>
      <c r="BG7" s="264"/>
      <c r="BH7" s="294"/>
      <c r="BI7" s="294"/>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row>
    <row r="8" spans="1:93" ht="17.45" customHeight="1">
      <c r="A8" s="240">
        <v>1</v>
      </c>
      <c r="B8" s="240"/>
      <c r="C8" s="304"/>
      <c r="D8" s="304"/>
      <c r="E8" s="304"/>
      <c r="F8" s="236"/>
      <c r="G8" s="236"/>
      <c r="H8" s="298" t="str">
        <f>+IF(OR(C8&gt;0),$V$35,"")</f>
        <v/>
      </c>
      <c r="I8" s="299"/>
      <c r="J8" s="300"/>
      <c r="K8" s="298" t="str">
        <f>+IF(OR(C8&gt;0),"免漆","")</f>
        <v/>
      </c>
      <c r="L8" s="300"/>
      <c r="M8" s="236"/>
      <c r="N8" s="236"/>
      <c r="O8" s="245"/>
      <c r="P8" s="245"/>
      <c r="Q8" s="245"/>
      <c r="R8" s="245"/>
      <c r="S8" s="301"/>
      <c r="T8" s="302"/>
      <c r="U8" s="302"/>
      <c r="V8" s="302"/>
      <c r="W8" s="303"/>
      <c r="X8" s="251"/>
      <c r="Y8" s="252"/>
      <c r="Z8" s="252"/>
      <c r="AA8" s="252"/>
      <c r="AB8" s="253"/>
      <c r="AC8" s="12" t="str">
        <f t="shared" ref="AC8:AC24" si="0">IF(BI8&gt;0,Q8,"")</f>
        <v/>
      </c>
      <c r="AD8" s="13" t="str">
        <f>IF(Q8&lt;&gt;"",Q8,"")</f>
        <v/>
      </c>
      <c r="AE8" s="13">
        <f>IF(OR(C8="背板",C8="加高背板",C8="备用条",C8="垫板",C8="竖垫板",C8="上垫板",C8="转角背板",C8="屉底"),"",Q8)</f>
        <v>0</v>
      </c>
      <c r="AF8" s="14" t="str">
        <f>IF(F8&gt;11,M8*O8*Q8/1000000,"")</f>
        <v/>
      </c>
      <c r="AG8" s="14" t="str">
        <f>IF(F8&gt;11,M8*O8*Q8/1000000/1.22/2.44/0.83,"")</f>
        <v/>
      </c>
      <c r="AH8" s="59" t="str">
        <f>IF(F8=25,AG8,"")</f>
        <v/>
      </c>
      <c r="AI8" s="59" t="str">
        <f>IF(F8=18,AG8,"")</f>
        <v/>
      </c>
      <c r="AJ8" s="59" t="str">
        <f>IF(F8=12,AG8,"")</f>
        <v/>
      </c>
      <c r="AK8" s="106" t="str">
        <f t="shared" ref="AK8:AK24" si="1">+IF(OR(F8=25),BC8,"")</f>
        <v/>
      </c>
      <c r="AL8" s="106" t="str">
        <f t="shared" ref="AL8:AL24" si="2">+IF(OR(F8=25),BD8,"")</f>
        <v/>
      </c>
      <c r="AM8" s="106" t="str">
        <f t="shared" ref="AM8:AM24" si="3">+IF(OR(F8=25),BF8,"")</f>
        <v/>
      </c>
      <c r="AN8" s="106" t="str">
        <f t="shared" ref="AN8:AN24" si="4">+IF(OR(F8=18),BC8,"")</f>
        <v/>
      </c>
      <c r="AO8" s="106" t="str">
        <f t="shared" ref="AO8:AO24" si="5">+IF(OR(F8=18),BD8,"")</f>
        <v/>
      </c>
      <c r="AP8" s="106" t="str">
        <f t="shared" ref="AP8:AP24" si="6">+IF(OR(F8=18),BF8,"")</f>
        <v/>
      </c>
      <c r="AQ8" s="106" t="str">
        <f t="shared" ref="AQ8:AQ24" si="7">+IF(OR(F8=12),BC8,"")</f>
        <v/>
      </c>
      <c r="AR8" s="106" t="str">
        <f t="shared" ref="AR8:AR24" si="8">+IF(OR(F8=12),BD8,"")</f>
        <v/>
      </c>
      <c r="AS8" s="106" t="str">
        <f t="shared" ref="AS8:AS24" si="9">+IF(OR(F8=12),BF8,"")</f>
        <v/>
      </c>
      <c r="AT8" s="106" t="str">
        <f t="shared" ref="AT8:AT24" si="10">+IF(OR(F8=25),BG8,"")</f>
        <v/>
      </c>
      <c r="AU8" s="106" t="str">
        <f t="shared" ref="AU8:AU24" si="11">+IF(OR(F8=25),BE8,"")</f>
        <v/>
      </c>
      <c r="AV8" s="106" t="str">
        <f t="shared" ref="AV8:AV24" si="12">+IF(OR(F8=18),BG8,"")</f>
        <v/>
      </c>
      <c r="AW8" s="106" t="str">
        <f t="shared" ref="AW8:AW24" si="13">+IF(OR(F8=18),BE8,"")</f>
        <v/>
      </c>
      <c r="AX8" s="106" t="str">
        <f t="shared" ref="AX8:AX24" si="14">+IF(OR(F8=12),BG8,"")</f>
        <v/>
      </c>
      <c r="AY8" s="106" t="str">
        <f t="shared" ref="AY8:AY24" si="15">+IF(OR(F8=12),BE8,"")</f>
        <v/>
      </c>
      <c r="AZ8" s="16">
        <f>(IF(M8&lt;=230,290*2,(M8+60)*2)+IF(O8&lt;=230,290*2,(O8+60)*2))*Q8/1000</f>
        <v>0</v>
      </c>
      <c r="BA8" s="16">
        <f>IF(O8&lt;=230,290,O8+60)*Q8/1000</f>
        <v>0</v>
      </c>
      <c r="BB8" s="17">
        <f>IF(M8&lt;=230,290*2,(M8+60)*2)*Q8/1000+IF(O8&lt;=230,290,(O8+60))*Q8/1000</f>
        <v>0</v>
      </c>
      <c r="BC8" s="102" t="str">
        <f t="shared" ref="BC8:BC24" si="16">+IF(OR(S8="四周封同色1.0PVC",S8="两长边封同色1.0PVC",S8="两长边封同色1.0PVC"),AZ8,"")</f>
        <v/>
      </c>
      <c r="BD8" s="102" t="str">
        <f t="shared" ref="BD8:BD24" si="17">+IF(OR(S8="看面封同色1.0PVC，三边封同色0.4PVC",S8="一长边封同色1.0PVC",S8="一长边封同色1.0PVC。三边封同色0.4PVC。"),BA8,"")</f>
        <v/>
      </c>
      <c r="BE8" s="18" t="str">
        <f t="shared" ref="BE8:BE24" si="18">+IF(OR(S8="看面封同色1.0PVC，三边封同色0.4PVC",S8="一长边封同色1.0PVC。三边封同色0.4PVC。"),BB8,"")</f>
        <v/>
      </c>
      <c r="BF8" s="18" t="str">
        <f>+IF(OR(S8="一长边封同色1.0PVC，三边不封边",S8="一边宽度尺寸方向封同色1.0PVC"),BA8,"")</f>
        <v/>
      </c>
      <c r="BG8" s="102" t="str">
        <f t="shared" ref="BG8:BG24" si="19">+IF(OR(S8="四周封同色0.4PVC"),AZ8,"")</f>
        <v/>
      </c>
      <c r="BH8" s="11" t="str">
        <f t="shared" ref="BH8:BH24" si="20">+IF(OR(F8&gt;36),AZ8,"")</f>
        <v/>
      </c>
      <c r="BI8" s="11">
        <f>SUM(BC8:BG8)</f>
        <v>0</v>
      </c>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row>
    <row r="9" spans="1:93" ht="17.45" customHeight="1">
      <c r="A9" s="240">
        <v>2</v>
      </c>
      <c r="B9" s="240"/>
      <c r="C9" s="304"/>
      <c r="D9" s="304"/>
      <c r="E9" s="304"/>
      <c r="F9" s="236"/>
      <c r="G9" s="236"/>
      <c r="H9" s="298" t="str">
        <f>+IF(OR(C9&gt;0),$V$35,"")</f>
        <v/>
      </c>
      <c r="I9" s="299"/>
      <c r="J9" s="300"/>
      <c r="K9" s="298" t="str">
        <f>+IF(OR(C9&gt;0),"免漆","")</f>
        <v/>
      </c>
      <c r="L9" s="300"/>
      <c r="M9" s="236"/>
      <c r="N9" s="236"/>
      <c r="O9" s="243"/>
      <c r="P9" s="244"/>
      <c r="Q9" s="236"/>
      <c r="R9" s="236"/>
      <c r="S9" s="301"/>
      <c r="T9" s="302"/>
      <c r="U9" s="302"/>
      <c r="V9" s="302"/>
      <c r="W9" s="303"/>
      <c r="X9" s="251"/>
      <c r="Y9" s="252"/>
      <c r="Z9" s="252"/>
      <c r="AA9" s="252"/>
      <c r="AB9" s="253"/>
      <c r="AC9" s="12" t="str">
        <f t="shared" si="0"/>
        <v/>
      </c>
      <c r="AD9" s="13" t="str">
        <f t="shared" ref="AD9:AD24" si="21">IF(Q9&lt;&gt;"",Q9,"")</f>
        <v/>
      </c>
      <c r="AE9" s="13">
        <f t="shared" ref="AE9:AE24" si="22">IF(OR(C9="背板",C9="加高背板",C9="备用条",C9="垫板",C9="竖垫板",C9="上垫板",C9="转角背板",C9="屉底"),"",Q9)</f>
        <v>0</v>
      </c>
      <c r="AF9" s="14" t="str">
        <f t="shared" ref="AF9:AF24" si="23">IF(F9&gt;11,M9*O9*Q9/1000000,"")</f>
        <v/>
      </c>
      <c r="AG9" s="14" t="str">
        <f t="shared" ref="AG9:AG24" si="24">IF(F9&gt;11,M9*O9*Q9/1000000/1.22/2.44/0.83,"")</f>
        <v/>
      </c>
      <c r="AH9" s="59" t="str">
        <f t="shared" ref="AH9:AH24" si="25">IF(F9=25,AG9,"")</f>
        <v/>
      </c>
      <c r="AI9" s="59" t="str">
        <f t="shared" ref="AI9:AI24" si="26">IF(F9=18,AG9,"")</f>
        <v/>
      </c>
      <c r="AJ9" s="59" t="str">
        <f t="shared" ref="AJ9:AJ24" si="27">IF(F9=12,AG9,"")</f>
        <v/>
      </c>
      <c r="AK9" s="106" t="str">
        <f t="shared" si="1"/>
        <v/>
      </c>
      <c r="AL9" s="106" t="str">
        <f t="shared" si="2"/>
        <v/>
      </c>
      <c r="AM9" s="106" t="str">
        <f t="shared" si="3"/>
        <v/>
      </c>
      <c r="AN9" s="106" t="str">
        <f t="shared" si="4"/>
        <v/>
      </c>
      <c r="AO9" s="106" t="str">
        <f t="shared" si="5"/>
        <v/>
      </c>
      <c r="AP9" s="106" t="str">
        <f t="shared" si="6"/>
        <v/>
      </c>
      <c r="AQ9" s="106" t="str">
        <f t="shared" si="7"/>
        <v/>
      </c>
      <c r="AR9" s="106" t="str">
        <f t="shared" si="8"/>
        <v/>
      </c>
      <c r="AS9" s="106" t="str">
        <f t="shared" si="9"/>
        <v/>
      </c>
      <c r="AT9" s="106" t="str">
        <f t="shared" si="10"/>
        <v/>
      </c>
      <c r="AU9" s="106" t="str">
        <f t="shared" si="11"/>
        <v/>
      </c>
      <c r="AV9" s="106" t="str">
        <f t="shared" si="12"/>
        <v/>
      </c>
      <c r="AW9" s="106" t="str">
        <f t="shared" si="13"/>
        <v/>
      </c>
      <c r="AX9" s="106" t="str">
        <f t="shared" si="14"/>
        <v/>
      </c>
      <c r="AY9" s="106" t="str">
        <f t="shared" si="15"/>
        <v/>
      </c>
      <c r="AZ9" s="16">
        <f t="shared" ref="AZ9:AZ24" si="28">(IF(M9&lt;=230,290*2,(M9+60)*2)+IF(O9&lt;=230,290*2,(O9+60)*2))*Q9/1000</f>
        <v>0</v>
      </c>
      <c r="BA9" s="16">
        <f t="shared" ref="BA9:BA24" si="29">IF(O9&lt;=230,290,O9+60)*Q9/1000</f>
        <v>0</v>
      </c>
      <c r="BB9" s="17">
        <f t="shared" ref="BB9:BB24" si="30">IF(M9&lt;=230,290*2,(M9+60)*2)*Q9/1000+IF(O9&lt;=230,290,(O9+60))*Q9/1000</f>
        <v>0</v>
      </c>
      <c r="BC9" s="102" t="str">
        <f t="shared" si="16"/>
        <v/>
      </c>
      <c r="BD9" s="102" t="str">
        <f t="shared" si="17"/>
        <v/>
      </c>
      <c r="BE9" s="18" t="str">
        <f t="shared" si="18"/>
        <v/>
      </c>
      <c r="BF9" s="18" t="str">
        <f t="shared" ref="BF9:BF24" si="31">+IF(OR(S9="一长边封同色1.0PVC，三边不封边",S9="一边宽度尺寸方向封同色1.0PVC"),BA9,"")</f>
        <v/>
      </c>
      <c r="BG9" s="102" t="str">
        <f t="shared" si="19"/>
        <v/>
      </c>
      <c r="BH9" s="11" t="str">
        <f t="shared" si="20"/>
        <v/>
      </c>
      <c r="BI9" s="11">
        <f t="shared" ref="BI9:BI24" si="32">SUM(BC9:BG9)</f>
        <v>0</v>
      </c>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row>
    <row r="10" spans="1:93" ht="17.45" customHeight="1">
      <c r="A10" s="240">
        <v>3</v>
      </c>
      <c r="B10" s="240"/>
      <c r="C10" s="236"/>
      <c r="D10" s="236"/>
      <c r="E10" s="236"/>
      <c r="F10" s="236"/>
      <c r="G10" s="236"/>
      <c r="H10" s="298" t="str">
        <f t="shared" ref="H10:H24" si="33">+IF(OR(C10&gt;0),$V$35,"")</f>
        <v/>
      </c>
      <c r="I10" s="299"/>
      <c r="J10" s="300"/>
      <c r="K10" s="298" t="str">
        <f t="shared" ref="K10:K23" si="34">+IF(OR(C10&gt;0),"免漆","")</f>
        <v/>
      </c>
      <c r="L10" s="300"/>
      <c r="M10" s="236"/>
      <c r="N10" s="236"/>
      <c r="O10" s="236"/>
      <c r="P10" s="236"/>
      <c r="Q10" s="236"/>
      <c r="R10" s="236"/>
      <c r="S10" s="301"/>
      <c r="T10" s="302"/>
      <c r="U10" s="302"/>
      <c r="V10" s="302"/>
      <c r="W10" s="303"/>
      <c r="X10" s="248"/>
      <c r="Y10" s="249"/>
      <c r="Z10" s="249"/>
      <c r="AA10" s="249"/>
      <c r="AB10" s="250"/>
      <c r="AC10" s="12" t="str">
        <f t="shared" si="0"/>
        <v/>
      </c>
      <c r="AD10" s="13" t="str">
        <f t="shared" si="21"/>
        <v/>
      </c>
      <c r="AE10" s="13">
        <f t="shared" si="22"/>
        <v>0</v>
      </c>
      <c r="AF10" s="14" t="str">
        <f t="shared" si="23"/>
        <v/>
      </c>
      <c r="AG10" s="14" t="str">
        <f t="shared" si="24"/>
        <v/>
      </c>
      <c r="AH10" s="59" t="str">
        <f t="shared" si="25"/>
        <v/>
      </c>
      <c r="AI10" s="59" t="str">
        <f t="shared" si="26"/>
        <v/>
      </c>
      <c r="AJ10" s="59" t="str">
        <f t="shared" si="27"/>
        <v/>
      </c>
      <c r="AK10" s="106" t="str">
        <f t="shared" si="1"/>
        <v/>
      </c>
      <c r="AL10" s="106" t="str">
        <f t="shared" si="2"/>
        <v/>
      </c>
      <c r="AM10" s="106" t="str">
        <f t="shared" si="3"/>
        <v/>
      </c>
      <c r="AN10" s="106" t="str">
        <f t="shared" si="4"/>
        <v/>
      </c>
      <c r="AO10" s="106" t="str">
        <f t="shared" si="5"/>
        <v/>
      </c>
      <c r="AP10" s="106" t="str">
        <f t="shared" si="6"/>
        <v/>
      </c>
      <c r="AQ10" s="106" t="str">
        <f t="shared" si="7"/>
        <v/>
      </c>
      <c r="AR10" s="106" t="str">
        <f t="shared" si="8"/>
        <v/>
      </c>
      <c r="AS10" s="106" t="str">
        <f t="shared" si="9"/>
        <v/>
      </c>
      <c r="AT10" s="106" t="str">
        <f t="shared" si="10"/>
        <v/>
      </c>
      <c r="AU10" s="106" t="str">
        <f t="shared" si="11"/>
        <v/>
      </c>
      <c r="AV10" s="106" t="str">
        <f t="shared" si="12"/>
        <v/>
      </c>
      <c r="AW10" s="106" t="str">
        <f t="shared" si="13"/>
        <v/>
      </c>
      <c r="AX10" s="106" t="str">
        <f t="shared" si="14"/>
        <v/>
      </c>
      <c r="AY10" s="106" t="str">
        <f t="shared" si="15"/>
        <v/>
      </c>
      <c r="AZ10" s="16">
        <f t="shared" si="28"/>
        <v>0</v>
      </c>
      <c r="BA10" s="16">
        <f t="shared" si="29"/>
        <v>0</v>
      </c>
      <c r="BB10" s="17">
        <f t="shared" si="30"/>
        <v>0</v>
      </c>
      <c r="BC10" s="102" t="str">
        <f t="shared" si="16"/>
        <v/>
      </c>
      <c r="BD10" s="102" t="str">
        <f t="shared" si="17"/>
        <v/>
      </c>
      <c r="BE10" s="18" t="str">
        <f t="shared" si="18"/>
        <v/>
      </c>
      <c r="BF10" s="18" t="str">
        <f t="shared" si="31"/>
        <v/>
      </c>
      <c r="BG10" s="102" t="str">
        <f t="shared" si="19"/>
        <v/>
      </c>
      <c r="BH10" s="11" t="str">
        <f t="shared" si="20"/>
        <v/>
      </c>
      <c r="BI10" s="11">
        <f t="shared" si="32"/>
        <v>0</v>
      </c>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row>
    <row r="11" spans="1:93" ht="17.45" customHeight="1">
      <c r="A11" s="240">
        <v>4</v>
      </c>
      <c r="B11" s="240"/>
      <c r="C11" s="236"/>
      <c r="D11" s="236"/>
      <c r="E11" s="236"/>
      <c r="F11" s="236"/>
      <c r="G11" s="236"/>
      <c r="H11" s="298" t="str">
        <f t="shared" si="33"/>
        <v/>
      </c>
      <c r="I11" s="299"/>
      <c r="J11" s="300"/>
      <c r="K11" s="298" t="str">
        <f t="shared" si="34"/>
        <v/>
      </c>
      <c r="L11" s="300"/>
      <c r="M11" s="236"/>
      <c r="N11" s="236"/>
      <c r="O11" s="236"/>
      <c r="P11" s="236"/>
      <c r="Q11" s="236"/>
      <c r="R11" s="236"/>
      <c r="S11" s="301"/>
      <c r="T11" s="302"/>
      <c r="U11" s="302"/>
      <c r="V11" s="302"/>
      <c r="W11" s="303"/>
      <c r="X11" s="248"/>
      <c r="Y11" s="249"/>
      <c r="Z11" s="249"/>
      <c r="AA11" s="249"/>
      <c r="AB11" s="250"/>
      <c r="AC11" s="12" t="str">
        <f t="shared" si="0"/>
        <v/>
      </c>
      <c r="AD11" s="13" t="str">
        <f t="shared" si="21"/>
        <v/>
      </c>
      <c r="AE11" s="13">
        <f t="shared" si="22"/>
        <v>0</v>
      </c>
      <c r="AF11" s="14" t="str">
        <f t="shared" si="23"/>
        <v/>
      </c>
      <c r="AG11" s="14" t="str">
        <f t="shared" si="24"/>
        <v/>
      </c>
      <c r="AH11" s="59" t="str">
        <f t="shared" si="25"/>
        <v/>
      </c>
      <c r="AI11" s="59" t="str">
        <f t="shared" si="26"/>
        <v/>
      </c>
      <c r="AJ11" s="59" t="str">
        <f t="shared" si="27"/>
        <v/>
      </c>
      <c r="AK11" s="106" t="str">
        <f t="shared" si="1"/>
        <v/>
      </c>
      <c r="AL11" s="106" t="str">
        <f t="shared" si="2"/>
        <v/>
      </c>
      <c r="AM11" s="106" t="str">
        <f t="shared" si="3"/>
        <v/>
      </c>
      <c r="AN11" s="106" t="str">
        <f t="shared" si="4"/>
        <v/>
      </c>
      <c r="AO11" s="106" t="str">
        <f t="shared" si="5"/>
        <v/>
      </c>
      <c r="AP11" s="106" t="str">
        <f t="shared" si="6"/>
        <v/>
      </c>
      <c r="AQ11" s="106" t="str">
        <f t="shared" si="7"/>
        <v/>
      </c>
      <c r="AR11" s="106" t="str">
        <f t="shared" si="8"/>
        <v/>
      </c>
      <c r="AS11" s="106" t="str">
        <f t="shared" si="9"/>
        <v/>
      </c>
      <c r="AT11" s="106" t="str">
        <f t="shared" si="10"/>
        <v/>
      </c>
      <c r="AU11" s="106" t="str">
        <f t="shared" si="11"/>
        <v/>
      </c>
      <c r="AV11" s="106" t="str">
        <f t="shared" si="12"/>
        <v/>
      </c>
      <c r="AW11" s="106" t="str">
        <f t="shared" si="13"/>
        <v/>
      </c>
      <c r="AX11" s="106" t="str">
        <f t="shared" si="14"/>
        <v/>
      </c>
      <c r="AY11" s="106" t="str">
        <f t="shared" si="15"/>
        <v/>
      </c>
      <c r="AZ11" s="16">
        <f t="shared" si="28"/>
        <v>0</v>
      </c>
      <c r="BA11" s="16">
        <f t="shared" si="29"/>
        <v>0</v>
      </c>
      <c r="BB11" s="17">
        <f t="shared" si="30"/>
        <v>0</v>
      </c>
      <c r="BC11" s="102" t="str">
        <f t="shared" si="16"/>
        <v/>
      </c>
      <c r="BD11" s="102" t="str">
        <f t="shared" si="17"/>
        <v/>
      </c>
      <c r="BE11" s="18" t="str">
        <f t="shared" si="18"/>
        <v/>
      </c>
      <c r="BF11" s="18" t="str">
        <f t="shared" si="31"/>
        <v/>
      </c>
      <c r="BG11" s="102" t="str">
        <f t="shared" si="19"/>
        <v/>
      </c>
      <c r="BH11" s="11" t="str">
        <f t="shared" si="20"/>
        <v/>
      </c>
      <c r="BI11" s="11">
        <f t="shared" si="32"/>
        <v>0</v>
      </c>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row>
    <row r="12" spans="1:93" ht="17.45" customHeight="1">
      <c r="A12" s="240">
        <v>5</v>
      </c>
      <c r="B12" s="240"/>
      <c r="C12" s="236"/>
      <c r="D12" s="236"/>
      <c r="E12" s="236"/>
      <c r="F12" s="236"/>
      <c r="G12" s="236"/>
      <c r="H12" s="298" t="str">
        <f t="shared" si="33"/>
        <v/>
      </c>
      <c r="I12" s="299"/>
      <c r="J12" s="300"/>
      <c r="K12" s="298" t="str">
        <f t="shared" si="34"/>
        <v/>
      </c>
      <c r="L12" s="300"/>
      <c r="M12" s="236"/>
      <c r="N12" s="236"/>
      <c r="O12" s="236"/>
      <c r="P12" s="236"/>
      <c r="Q12" s="236"/>
      <c r="R12" s="236"/>
      <c r="S12" s="301"/>
      <c r="T12" s="302"/>
      <c r="U12" s="302"/>
      <c r="V12" s="302"/>
      <c r="W12" s="303"/>
      <c r="X12" s="248" t="str">
        <f>+IF(OR(C12="立栅")," 打排孔","")</f>
        <v/>
      </c>
      <c r="Y12" s="249"/>
      <c r="Z12" s="249"/>
      <c r="AA12" s="249"/>
      <c r="AB12" s="250"/>
      <c r="AC12" s="12" t="str">
        <f t="shared" si="0"/>
        <v/>
      </c>
      <c r="AD12" s="13" t="str">
        <f t="shared" si="21"/>
        <v/>
      </c>
      <c r="AE12" s="13">
        <f t="shared" si="22"/>
        <v>0</v>
      </c>
      <c r="AF12" s="14" t="str">
        <f t="shared" si="23"/>
        <v/>
      </c>
      <c r="AG12" s="14" t="str">
        <f t="shared" si="24"/>
        <v/>
      </c>
      <c r="AH12" s="59" t="str">
        <f t="shared" si="25"/>
        <v/>
      </c>
      <c r="AI12" s="59" t="str">
        <f t="shared" si="26"/>
        <v/>
      </c>
      <c r="AJ12" s="59" t="str">
        <f t="shared" si="27"/>
        <v/>
      </c>
      <c r="AK12" s="106" t="str">
        <f t="shared" si="1"/>
        <v/>
      </c>
      <c r="AL12" s="106" t="str">
        <f t="shared" si="2"/>
        <v/>
      </c>
      <c r="AM12" s="106" t="str">
        <f t="shared" si="3"/>
        <v/>
      </c>
      <c r="AN12" s="106" t="str">
        <f t="shared" si="4"/>
        <v/>
      </c>
      <c r="AO12" s="106" t="str">
        <f t="shared" si="5"/>
        <v/>
      </c>
      <c r="AP12" s="106" t="str">
        <f t="shared" si="6"/>
        <v/>
      </c>
      <c r="AQ12" s="106" t="str">
        <f t="shared" si="7"/>
        <v/>
      </c>
      <c r="AR12" s="106" t="str">
        <f t="shared" si="8"/>
        <v/>
      </c>
      <c r="AS12" s="106" t="str">
        <f t="shared" si="9"/>
        <v/>
      </c>
      <c r="AT12" s="106" t="str">
        <f t="shared" si="10"/>
        <v/>
      </c>
      <c r="AU12" s="106" t="str">
        <f t="shared" si="11"/>
        <v/>
      </c>
      <c r="AV12" s="106" t="str">
        <f t="shared" si="12"/>
        <v/>
      </c>
      <c r="AW12" s="106" t="str">
        <f t="shared" si="13"/>
        <v/>
      </c>
      <c r="AX12" s="106" t="str">
        <f t="shared" si="14"/>
        <v/>
      </c>
      <c r="AY12" s="106" t="str">
        <f t="shared" si="15"/>
        <v/>
      </c>
      <c r="AZ12" s="16">
        <f t="shared" si="28"/>
        <v>0</v>
      </c>
      <c r="BA12" s="16">
        <f t="shared" si="29"/>
        <v>0</v>
      </c>
      <c r="BB12" s="17">
        <f t="shared" si="30"/>
        <v>0</v>
      </c>
      <c r="BC12" s="102" t="str">
        <f t="shared" si="16"/>
        <v/>
      </c>
      <c r="BD12" s="102" t="str">
        <f t="shared" si="17"/>
        <v/>
      </c>
      <c r="BE12" s="18" t="str">
        <f t="shared" si="18"/>
        <v/>
      </c>
      <c r="BF12" s="18" t="str">
        <f t="shared" si="31"/>
        <v/>
      </c>
      <c r="BG12" s="102" t="str">
        <f t="shared" si="19"/>
        <v/>
      </c>
      <c r="BH12" s="11" t="str">
        <f t="shared" si="20"/>
        <v/>
      </c>
      <c r="BI12" s="11">
        <f t="shared" si="32"/>
        <v>0</v>
      </c>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row>
    <row r="13" spans="1:93" ht="17.45" customHeight="1">
      <c r="A13" s="240">
        <v>6</v>
      </c>
      <c r="B13" s="240"/>
      <c r="C13" s="236"/>
      <c r="D13" s="236"/>
      <c r="E13" s="236"/>
      <c r="F13" s="236"/>
      <c r="G13" s="236"/>
      <c r="H13" s="298" t="str">
        <f t="shared" si="33"/>
        <v/>
      </c>
      <c r="I13" s="299"/>
      <c r="J13" s="300"/>
      <c r="K13" s="298" t="str">
        <f t="shared" si="34"/>
        <v/>
      </c>
      <c r="L13" s="300"/>
      <c r="M13" s="236"/>
      <c r="N13" s="236"/>
      <c r="O13" s="236"/>
      <c r="P13" s="236"/>
      <c r="Q13" s="236"/>
      <c r="R13" s="236"/>
      <c r="S13" s="301"/>
      <c r="T13" s="302"/>
      <c r="U13" s="302"/>
      <c r="V13" s="302"/>
      <c r="W13" s="303"/>
      <c r="X13" s="248"/>
      <c r="Y13" s="249"/>
      <c r="Z13" s="249"/>
      <c r="AA13" s="249"/>
      <c r="AB13" s="250"/>
      <c r="AC13" s="12" t="str">
        <f t="shared" si="0"/>
        <v/>
      </c>
      <c r="AD13" s="13" t="str">
        <f t="shared" si="21"/>
        <v/>
      </c>
      <c r="AE13" s="13">
        <f t="shared" si="22"/>
        <v>0</v>
      </c>
      <c r="AF13" s="14" t="str">
        <f t="shared" si="23"/>
        <v/>
      </c>
      <c r="AG13" s="14" t="str">
        <f t="shared" si="24"/>
        <v/>
      </c>
      <c r="AH13" s="59" t="str">
        <f t="shared" si="25"/>
        <v/>
      </c>
      <c r="AI13" s="59" t="str">
        <f t="shared" si="26"/>
        <v/>
      </c>
      <c r="AJ13" s="59" t="str">
        <f t="shared" si="27"/>
        <v/>
      </c>
      <c r="AK13" s="106" t="str">
        <f t="shared" si="1"/>
        <v/>
      </c>
      <c r="AL13" s="106" t="str">
        <f t="shared" si="2"/>
        <v/>
      </c>
      <c r="AM13" s="106" t="str">
        <f t="shared" si="3"/>
        <v/>
      </c>
      <c r="AN13" s="106" t="str">
        <f t="shared" si="4"/>
        <v/>
      </c>
      <c r="AO13" s="106" t="str">
        <f t="shared" si="5"/>
        <v/>
      </c>
      <c r="AP13" s="106" t="str">
        <f t="shared" si="6"/>
        <v/>
      </c>
      <c r="AQ13" s="106" t="str">
        <f t="shared" si="7"/>
        <v/>
      </c>
      <c r="AR13" s="106" t="str">
        <f t="shared" si="8"/>
        <v/>
      </c>
      <c r="AS13" s="106" t="str">
        <f t="shared" si="9"/>
        <v/>
      </c>
      <c r="AT13" s="106" t="str">
        <f t="shared" si="10"/>
        <v/>
      </c>
      <c r="AU13" s="106" t="str">
        <f t="shared" si="11"/>
        <v/>
      </c>
      <c r="AV13" s="106" t="str">
        <f t="shared" si="12"/>
        <v/>
      </c>
      <c r="AW13" s="106" t="str">
        <f t="shared" si="13"/>
        <v/>
      </c>
      <c r="AX13" s="106" t="str">
        <f t="shared" si="14"/>
        <v/>
      </c>
      <c r="AY13" s="106" t="str">
        <f t="shared" si="15"/>
        <v/>
      </c>
      <c r="AZ13" s="16">
        <f t="shared" si="28"/>
        <v>0</v>
      </c>
      <c r="BA13" s="16">
        <f t="shared" si="29"/>
        <v>0</v>
      </c>
      <c r="BB13" s="17">
        <f t="shared" si="30"/>
        <v>0</v>
      </c>
      <c r="BC13" s="102" t="str">
        <f t="shared" si="16"/>
        <v/>
      </c>
      <c r="BD13" s="102" t="str">
        <f t="shared" si="17"/>
        <v/>
      </c>
      <c r="BE13" s="18" t="str">
        <f t="shared" si="18"/>
        <v/>
      </c>
      <c r="BF13" s="18" t="str">
        <f t="shared" si="31"/>
        <v/>
      </c>
      <c r="BG13" s="102" t="str">
        <f t="shared" si="19"/>
        <v/>
      </c>
      <c r="BH13" s="11" t="str">
        <f t="shared" si="20"/>
        <v/>
      </c>
      <c r="BI13" s="11">
        <f t="shared" si="32"/>
        <v>0</v>
      </c>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row>
    <row r="14" spans="1:93" ht="17.45" customHeight="1">
      <c r="A14" s="240">
        <v>7</v>
      </c>
      <c r="B14" s="240"/>
      <c r="C14" s="236"/>
      <c r="D14" s="236"/>
      <c r="E14" s="236"/>
      <c r="F14" s="236"/>
      <c r="G14" s="236"/>
      <c r="H14" s="298" t="str">
        <f t="shared" si="33"/>
        <v/>
      </c>
      <c r="I14" s="299"/>
      <c r="J14" s="300"/>
      <c r="K14" s="298" t="str">
        <f t="shared" si="34"/>
        <v/>
      </c>
      <c r="L14" s="300"/>
      <c r="M14" s="236"/>
      <c r="N14" s="236"/>
      <c r="O14" s="236"/>
      <c r="P14" s="236"/>
      <c r="Q14" s="236"/>
      <c r="R14" s="236"/>
      <c r="S14" s="301"/>
      <c r="T14" s="302"/>
      <c r="U14" s="302"/>
      <c r="V14" s="302"/>
      <c r="W14" s="303"/>
      <c r="X14" s="248"/>
      <c r="Y14" s="249"/>
      <c r="Z14" s="249"/>
      <c r="AA14" s="249"/>
      <c r="AB14" s="250"/>
      <c r="AC14" s="12" t="str">
        <f t="shared" si="0"/>
        <v/>
      </c>
      <c r="AD14" s="13" t="str">
        <f t="shared" si="21"/>
        <v/>
      </c>
      <c r="AE14" s="13">
        <f t="shared" si="22"/>
        <v>0</v>
      </c>
      <c r="AF14" s="14" t="str">
        <f t="shared" si="23"/>
        <v/>
      </c>
      <c r="AG14" s="14" t="str">
        <f t="shared" si="24"/>
        <v/>
      </c>
      <c r="AH14" s="59" t="str">
        <f t="shared" si="25"/>
        <v/>
      </c>
      <c r="AI14" s="59" t="str">
        <f t="shared" si="26"/>
        <v/>
      </c>
      <c r="AJ14" s="59" t="str">
        <f t="shared" si="27"/>
        <v/>
      </c>
      <c r="AK14" s="106" t="str">
        <f t="shared" si="1"/>
        <v/>
      </c>
      <c r="AL14" s="106" t="str">
        <f t="shared" si="2"/>
        <v/>
      </c>
      <c r="AM14" s="106" t="str">
        <f t="shared" si="3"/>
        <v/>
      </c>
      <c r="AN14" s="106" t="str">
        <f t="shared" si="4"/>
        <v/>
      </c>
      <c r="AO14" s="106" t="str">
        <f t="shared" si="5"/>
        <v/>
      </c>
      <c r="AP14" s="106" t="str">
        <f t="shared" si="6"/>
        <v/>
      </c>
      <c r="AQ14" s="106" t="str">
        <f t="shared" si="7"/>
        <v/>
      </c>
      <c r="AR14" s="106" t="str">
        <f t="shared" si="8"/>
        <v/>
      </c>
      <c r="AS14" s="106" t="str">
        <f t="shared" si="9"/>
        <v/>
      </c>
      <c r="AT14" s="106" t="str">
        <f t="shared" si="10"/>
        <v/>
      </c>
      <c r="AU14" s="106" t="str">
        <f t="shared" si="11"/>
        <v/>
      </c>
      <c r="AV14" s="106" t="str">
        <f t="shared" si="12"/>
        <v/>
      </c>
      <c r="AW14" s="106" t="str">
        <f t="shared" si="13"/>
        <v/>
      </c>
      <c r="AX14" s="106" t="str">
        <f t="shared" si="14"/>
        <v/>
      </c>
      <c r="AY14" s="106" t="str">
        <f t="shared" si="15"/>
        <v/>
      </c>
      <c r="AZ14" s="16">
        <f t="shared" si="28"/>
        <v>0</v>
      </c>
      <c r="BA14" s="16">
        <f t="shared" si="29"/>
        <v>0</v>
      </c>
      <c r="BB14" s="17">
        <f t="shared" si="30"/>
        <v>0</v>
      </c>
      <c r="BC14" s="102" t="str">
        <f t="shared" si="16"/>
        <v/>
      </c>
      <c r="BD14" s="102" t="str">
        <f t="shared" si="17"/>
        <v/>
      </c>
      <c r="BE14" s="18" t="str">
        <f t="shared" si="18"/>
        <v/>
      </c>
      <c r="BF14" s="18" t="str">
        <f t="shared" si="31"/>
        <v/>
      </c>
      <c r="BG14" s="102" t="str">
        <f t="shared" si="19"/>
        <v/>
      </c>
      <c r="BH14" s="11" t="str">
        <f t="shared" si="20"/>
        <v/>
      </c>
      <c r="BI14" s="11">
        <f t="shared" si="32"/>
        <v>0</v>
      </c>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row>
    <row r="15" spans="1:93" ht="17.45" customHeight="1">
      <c r="A15" s="240">
        <v>8</v>
      </c>
      <c r="B15" s="240"/>
      <c r="C15" s="236"/>
      <c r="D15" s="236"/>
      <c r="E15" s="236"/>
      <c r="F15" s="236"/>
      <c r="G15" s="236"/>
      <c r="H15" s="298" t="str">
        <f t="shared" si="33"/>
        <v/>
      </c>
      <c r="I15" s="299"/>
      <c r="J15" s="300"/>
      <c r="K15" s="298" t="str">
        <f t="shared" si="34"/>
        <v/>
      </c>
      <c r="L15" s="300"/>
      <c r="M15" s="236"/>
      <c r="N15" s="236"/>
      <c r="O15" s="236"/>
      <c r="P15" s="236"/>
      <c r="Q15" s="236"/>
      <c r="R15" s="236"/>
      <c r="S15" s="301"/>
      <c r="T15" s="302"/>
      <c r="U15" s="302"/>
      <c r="V15" s="302"/>
      <c r="W15" s="303"/>
      <c r="X15" s="248"/>
      <c r="Y15" s="249"/>
      <c r="Z15" s="249"/>
      <c r="AA15" s="249"/>
      <c r="AB15" s="250"/>
      <c r="AC15" s="12" t="str">
        <f t="shared" si="0"/>
        <v/>
      </c>
      <c r="AD15" s="13" t="str">
        <f t="shared" si="21"/>
        <v/>
      </c>
      <c r="AE15" s="13">
        <f t="shared" si="22"/>
        <v>0</v>
      </c>
      <c r="AF15" s="14" t="str">
        <f t="shared" si="23"/>
        <v/>
      </c>
      <c r="AG15" s="14" t="str">
        <f t="shared" si="24"/>
        <v/>
      </c>
      <c r="AH15" s="59" t="str">
        <f t="shared" si="25"/>
        <v/>
      </c>
      <c r="AI15" s="59" t="str">
        <f t="shared" si="26"/>
        <v/>
      </c>
      <c r="AJ15" s="59" t="str">
        <f t="shared" si="27"/>
        <v/>
      </c>
      <c r="AK15" s="106" t="str">
        <f t="shared" si="1"/>
        <v/>
      </c>
      <c r="AL15" s="106" t="str">
        <f t="shared" si="2"/>
        <v/>
      </c>
      <c r="AM15" s="106" t="str">
        <f t="shared" si="3"/>
        <v/>
      </c>
      <c r="AN15" s="106" t="str">
        <f t="shared" si="4"/>
        <v/>
      </c>
      <c r="AO15" s="106" t="str">
        <f t="shared" si="5"/>
        <v/>
      </c>
      <c r="AP15" s="106" t="str">
        <f t="shared" si="6"/>
        <v/>
      </c>
      <c r="AQ15" s="106" t="str">
        <f t="shared" si="7"/>
        <v/>
      </c>
      <c r="AR15" s="106" t="str">
        <f t="shared" si="8"/>
        <v/>
      </c>
      <c r="AS15" s="106" t="str">
        <f t="shared" si="9"/>
        <v/>
      </c>
      <c r="AT15" s="106" t="str">
        <f t="shared" si="10"/>
        <v/>
      </c>
      <c r="AU15" s="106" t="str">
        <f t="shared" si="11"/>
        <v/>
      </c>
      <c r="AV15" s="106" t="str">
        <f t="shared" si="12"/>
        <v/>
      </c>
      <c r="AW15" s="106" t="str">
        <f t="shared" si="13"/>
        <v/>
      </c>
      <c r="AX15" s="106" t="str">
        <f t="shared" si="14"/>
        <v/>
      </c>
      <c r="AY15" s="106" t="str">
        <f t="shared" si="15"/>
        <v/>
      </c>
      <c r="AZ15" s="16">
        <f t="shared" si="28"/>
        <v>0</v>
      </c>
      <c r="BA15" s="16">
        <f t="shared" si="29"/>
        <v>0</v>
      </c>
      <c r="BB15" s="17">
        <f t="shared" si="30"/>
        <v>0</v>
      </c>
      <c r="BC15" s="102" t="str">
        <f t="shared" si="16"/>
        <v/>
      </c>
      <c r="BD15" s="102" t="str">
        <f t="shared" si="17"/>
        <v/>
      </c>
      <c r="BE15" s="18" t="str">
        <f t="shared" si="18"/>
        <v/>
      </c>
      <c r="BF15" s="18" t="str">
        <f t="shared" si="31"/>
        <v/>
      </c>
      <c r="BG15" s="102" t="str">
        <f t="shared" si="19"/>
        <v/>
      </c>
      <c r="BH15" s="11" t="str">
        <f t="shared" si="20"/>
        <v/>
      </c>
      <c r="BI15" s="11">
        <f t="shared" si="32"/>
        <v>0</v>
      </c>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row>
    <row r="16" spans="1:93" ht="17.45" customHeight="1">
      <c r="A16" s="231">
        <v>9</v>
      </c>
      <c r="B16" s="232"/>
      <c r="C16" s="243"/>
      <c r="D16" s="297"/>
      <c r="E16" s="244"/>
      <c r="F16" s="243"/>
      <c r="G16" s="244"/>
      <c r="H16" s="298" t="str">
        <f t="shared" si="33"/>
        <v/>
      </c>
      <c r="I16" s="299"/>
      <c r="J16" s="300"/>
      <c r="K16" s="298" t="str">
        <f t="shared" si="34"/>
        <v/>
      </c>
      <c r="L16" s="300"/>
      <c r="M16" s="243"/>
      <c r="N16" s="244"/>
      <c r="O16" s="243"/>
      <c r="P16" s="244"/>
      <c r="Q16" s="243"/>
      <c r="R16" s="244"/>
      <c r="S16" s="301"/>
      <c r="T16" s="302"/>
      <c r="U16" s="302"/>
      <c r="V16" s="302"/>
      <c r="W16" s="303"/>
      <c r="X16" s="248"/>
      <c r="Y16" s="249"/>
      <c r="Z16" s="249"/>
      <c r="AA16" s="249"/>
      <c r="AB16" s="250"/>
      <c r="AC16" s="12" t="str">
        <f t="shared" si="0"/>
        <v/>
      </c>
      <c r="AD16" s="13" t="str">
        <f t="shared" si="21"/>
        <v/>
      </c>
      <c r="AE16" s="13">
        <f t="shared" si="22"/>
        <v>0</v>
      </c>
      <c r="AF16" s="14" t="str">
        <f t="shared" si="23"/>
        <v/>
      </c>
      <c r="AG16" s="14" t="str">
        <f t="shared" si="24"/>
        <v/>
      </c>
      <c r="AH16" s="59" t="str">
        <f t="shared" si="25"/>
        <v/>
      </c>
      <c r="AI16" s="59" t="str">
        <f t="shared" si="26"/>
        <v/>
      </c>
      <c r="AJ16" s="59" t="str">
        <f t="shared" si="27"/>
        <v/>
      </c>
      <c r="AK16" s="106" t="str">
        <f t="shared" si="1"/>
        <v/>
      </c>
      <c r="AL16" s="106" t="str">
        <f t="shared" si="2"/>
        <v/>
      </c>
      <c r="AM16" s="106" t="str">
        <f t="shared" si="3"/>
        <v/>
      </c>
      <c r="AN16" s="106" t="str">
        <f t="shared" si="4"/>
        <v/>
      </c>
      <c r="AO16" s="106" t="str">
        <f t="shared" si="5"/>
        <v/>
      </c>
      <c r="AP16" s="106" t="str">
        <f t="shared" si="6"/>
        <v/>
      </c>
      <c r="AQ16" s="106" t="str">
        <f t="shared" si="7"/>
        <v/>
      </c>
      <c r="AR16" s="106" t="str">
        <f t="shared" si="8"/>
        <v/>
      </c>
      <c r="AS16" s="106" t="str">
        <f t="shared" si="9"/>
        <v/>
      </c>
      <c r="AT16" s="106" t="str">
        <f t="shared" si="10"/>
        <v/>
      </c>
      <c r="AU16" s="106" t="str">
        <f t="shared" si="11"/>
        <v/>
      </c>
      <c r="AV16" s="106" t="str">
        <f t="shared" si="12"/>
        <v/>
      </c>
      <c r="AW16" s="106" t="str">
        <f t="shared" si="13"/>
        <v/>
      </c>
      <c r="AX16" s="106" t="str">
        <f t="shared" si="14"/>
        <v/>
      </c>
      <c r="AY16" s="106" t="str">
        <f t="shared" si="15"/>
        <v/>
      </c>
      <c r="AZ16" s="16">
        <f t="shared" si="28"/>
        <v>0</v>
      </c>
      <c r="BA16" s="16">
        <f t="shared" si="29"/>
        <v>0</v>
      </c>
      <c r="BB16" s="17">
        <f t="shared" si="30"/>
        <v>0</v>
      </c>
      <c r="BC16" s="102" t="str">
        <f t="shared" si="16"/>
        <v/>
      </c>
      <c r="BD16" s="102" t="str">
        <f t="shared" si="17"/>
        <v/>
      </c>
      <c r="BE16" s="18" t="str">
        <f t="shared" si="18"/>
        <v/>
      </c>
      <c r="BF16" s="18" t="str">
        <f t="shared" si="31"/>
        <v/>
      </c>
      <c r="BG16" s="102" t="str">
        <f t="shared" si="19"/>
        <v/>
      </c>
      <c r="BH16" s="11" t="str">
        <f t="shared" si="20"/>
        <v/>
      </c>
      <c r="BI16" s="11">
        <f t="shared" si="32"/>
        <v>0</v>
      </c>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row>
    <row r="17" spans="1:93" ht="17.45" customHeight="1">
      <c r="A17" s="231">
        <v>10</v>
      </c>
      <c r="B17" s="232"/>
      <c r="C17" s="243"/>
      <c r="D17" s="297"/>
      <c r="E17" s="244"/>
      <c r="F17" s="243"/>
      <c r="G17" s="244"/>
      <c r="H17" s="298" t="str">
        <f t="shared" si="33"/>
        <v/>
      </c>
      <c r="I17" s="299"/>
      <c r="J17" s="300"/>
      <c r="K17" s="298" t="str">
        <f t="shared" si="34"/>
        <v/>
      </c>
      <c r="L17" s="300"/>
      <c r="M17" s="243"/>
      <c r="N17" s="244"/>
      <c r="O17" s="243"/>
      <c r="P17" s="244"/>
      <c r="Q17" s="243"/>
      <c r="R17" s="244"/>
      <c r="S17" s="301"/>
      <c r="T17" s="302"/>
      <c r="U17" s="302"/>
      <c r="V17" s="302"/>
      <c r="W17" s="303"/>
      <c r="X17" s="248"/>
      <c r="Y17" s="249"/>
      <c r="Z17" s="249"/>
      <c r="AA17" s="249"/>
      <c r="AB17" s="250"/>
      <c r="AC17" s="12" t="str">
        <f t="shared" si="0"/>
        <v/>
      </c>
      <c r="AD17" s="13" t="str">
        <f t="shared" si="21"/>
        <v/>
      </c>
      <c r="AE17" s="13">
        <f t="shared" si="22"/>
        <v>0</v>
      </c>
      <c r="AF17" s="14" t="str">
        <f t="shared" si="23"/>
        <v/>
      </c>
      <c r="AG17" s="14" t="str">
        <f t="shared" si="24"/>
        <v/>
      </c>
      <c r="AH17" s="59" t="str">
        <f t="shared" si="25"/>
        <v/>
      </c>
      <c r="AI17" s="59" t="str">
        <f t="shared" si="26"/>
        <v/>
      </c>
      <c r="AJ17" s="59" t="str">
        <f t="shared" si="27"/>
        <v/>
      </c>
      <c r="AK17" s="106" t="str">
        <f t="shared" si="1"/>
        <v/>
      </c>
      <c r="AL17" s="106" t="str">
        <f t="shared" si="2"/>
        <v/>
      </c>
      <c r="AM17" s="106" t="str">
        <f t="shared" si="3"/>
        <v/>
      </c>
      <c r="AN17" s="106" t="str">
        <f t="shared" si="4"/>
        <v/>
      </c>
      <c r="AO17" s="106" t="str">
        <f t="shared" si="5"/>
        <v/>
      </c>
      <c r="AP17" s="106" t="str">
        <f t="shared" si="6"/>
        <v/>
      </c>
      <c r="AQ17" s="106" t="str">
        <f t="shared" si="7"/>
        <v/>
      </c>
      <c r="AR17" s="106" t="str">
        <f t="shared" si="8"/>
        <v/>
      </c>
      <c r="AS17" s="106" t="str">
        <f t="shared" si="9"/>
        <v/>
      </c>
      <c r="AT17" s="106" t="str">
        <f t="shared" si="10"/>
        <v/>
      </c>
      <c r="AU17" s="106" t="str">
        <f t="shared" si="11"/>
        <v/>
      </c>
      <c r="AV17" s="106" t="str">
        <f t="shared" si="12"/>
        <v/>
      </c>
      <c r="AW17" s="106" t="str">
        <f t="shared" si="13"/>
        <v/>
      </c>
      <c r="AX17" s="106" t="str">
        <f t="shared" si="14"/>
        <v/>
      </c>
      <c r="AY17" s="106" t="str">
        <f t="shared" si="15"/>
        <v/>
      </c>
      <c r="AZ17" s="16">
        <f t="shared" si="28"/>
        <v>0</v>
      </c>
      <c r="BA17" s="16">
        <f t="shared" si="29"/>
        <v>0</v>
      </c>
      <c r="BB17" s="17">
        <f t="shared" si="30"/>
        <v>0</v>
      </c>
      <c r="BC17" s="102" t="str">
        <f t="shared" si="16"/>
        <v/>
      </c>
      <c r="BD17" s="102" t="str">
        <f t="shared" si="17"/>
        <v/>
      </c>
      <c r="BE17" s="18" t="str">
        <f t="shared" si="18"/>
        <v/>
      </c>
      <c r="BF17" s="18" t="str">
        <f t="shared" si="31"/>
        <v/>
      </c>
      <c r="BG17" s="102" t="str">
        <f t="shared" si="19"/>
        <v/>
      </c>
      <c r="BH17" s="11" t="str">
        <f t="shared" si="20"/>
        <v/>
      </c>
      <c r="BI17" s="11">
        <f t="shared" si="32"/>
        <v>0</v>
      </c>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row>
    <row r="18" spans="1:93" ht="17.45" customHeight="1">
      <c r="A18" s="231">
        <v>11</v>
      </c>
      <c r="B18" s="232"/>
      <c r="C18" s="243"/>
      <c r="D18" s="297"/>
      <c r="E18" s="244"/>
      <c r="F18" s="243"/>
      <c r="G18" s="244"/>
      <c r="H18" s="298" t="str">
        <f t="shared" si="33"/>
        <v/>
      </c>
      <c r="I18" s="299"/>
      <c r="J18" s="300"/>
      <c r="K18" s="298" t="str">
        <f t="shared" si="34"/>
        <v/>
      </c>
      <c r="L18" s="300"/>
      <c r="M18" s="243"/>
      <c r="N18" s="244"/>
      <c r="O18" s="243"/>
      <c r="P18" s="244"/>
      <c r="Q18" s="243"/>
      <c r="R18" s="244"/>
      <c r="S18" s="301"/>
      <c r="T18" s="302"/>
      <c r="U18" s="302"/>
      <c r="V18" s="302"/>
      <c r="W18" s="303"/>
      <c r="X18" s="248"/>
      <c r="Y18" s="249"/>
      <c r="Z18" s="249"/>
      <c r="AA18" s="249"/>
      <c r="AB18" s="250"/>
      <c r="AC18" s="12" t="str">
        <f t="shared" si="0"/>
        <v/>
      </c>
      <c r="AD18" s="13" t="str">
        <f t="shared" si="21"/>
        <v/>
      </c>
      <c r="AE18" s="13">
        <f t="shared" si="22"/>
        <v>0</v>
      </c>
      <c r="AF18" s="14" t="str">
        <f t="shared" si="23"/>
        <v/>
      </c>
      <c r="AG18" s="14" t="str">
        <f t="shared" si="24"/>
        <v/>
      </c>
      <c r="AH18" s="59" t="str">
        <f t="shared" si="25"/>
        <v/>
      </c>
      <c r="AI18" s="59" t="str">
        <f t="shared" si="26"/>
        <v/>
      </c>
      <c r="AJ18" s="59" t="str">
        <f t="shared" si="27"/>
        <v/>
      </c>
      <c r="AK18" s="106" t="str">
        <f t="shared" si="1"/>
        <v/>
      </c>
      <c r="AL18" s="106" t="str">
        <f t="shared" si="2"/>
        <v/>
      </c>
      <c r="AM18" s="106" t="str">
        <f t="shared" si="3"/>
        <v/>
      </c>
      <c r="AN18" s="106" t="str">
        <f t="shared" si="4"/>
        <v/>
      </c>
      <c r="AO18" s="106" t="str">
        <f t="shared" si="5"/>
        <v/>
      </c>
      <c r="AP18" s="106" t="str">
        <f t="shared" si="6"/>
        <v/>
      </c>
      <c r="AQ18" s="106" t="str">
        <f t="shared" si="7"/>
        <v/>
      </c>
      <c r="AR18" s="106" t="str">
        <f t="shared" si="8"/>
        <v/>
      </c>
      <c r="AS18" s="106" t="str">
        <f t="shared" si="9"/>
        <v/>
      </c>
      <c r="AT18" s="106" t="str">
        <f t="shared" si="10"/>
        <v/>
      </c>
      <c r="AU18" s="106" t="str">
        <f t="shared" si="11"/>
        <v/>
      </c>
      <c r="AV18" s="106" t="str">
        <f t="shared" si="12"/>
        <v/>
      </c>
      <c r="AW18" s="106" t="str">
        <f t="shared" si="13"/>
        <v/>
      </c>
      <c r="AX18" s="106" t="str">
        <f t="shared" si="14"/>
        <v/>
      </c>
      <c r="AY18" s="106" t="str">
        <f t="shared" si="15"/>
        <v/>
      </c>
      <c r="AZ18" s="16">
        <f t="shared" si="28"/>
        <v>0</v>
      </c>
      <c r="BA18" s="16">
        <f t="shared" si="29"/>
        <v>0</v>
      </c>
      <c r="BB18" s="17">
        <f t="shared" si="30"/>
        <v>0</v>
      </c>
      <c r="BC18" s="102" t="str">
        <f t="shared" si="16"/>
        <v/>
      </c>
      <c r="BD18" s="102" t="str">
        <f t="shared" si="17"/>
        <v/>
      </c>
      <c r="BE18" s="18" t="str">
        <f t="shared" si="18"/>
        <v/>
      </c>
      <c r="BF18" s="18" t="str">
        <f t="shared" si="31"/>
        <v/>
      </c>
      <c r="BG18" s="102" t="str">
        <f t="shared" si="19"/>
        <v/>
      </c>
      <c r="BH18" s="11" t="str">
        <f t="shared" si="20"/>
        <v/>
      </c>
      <c r="BI18" s="11">
        <f t="shared" si="32"/>
        <v>0</v>
      </c>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row>
    <row r="19" spans="1:93" ht="17.45" customHeight="1">
      <c r="A19" s="231">
        <v>12</v>
      </c>
      <c r="B19" s="232"/>
      <c r="C19" s="243"/>
      <c r="D19" s="297"/>
      <c r="E19" s="244"/>
      <c r="F19" s="243"/>
      <c r="G19" s="244"/>
      <c r="H19" s="298" t="str">
        <f t="shared" si="33"/>
        <v/>
      </c>
      <c r="I19" s="299"/>
      <c r="J19" s="300"/>
      <c r="K19" s="298" t="str">
        <f t="shared" si="34"/>
        <v/>
      </c>
      <c r="L19" s="300"/>
      <c r="M19" s="243"/>
      <c r="N19" s="244"/>
      <c r="O19" s="243"/>
      <c r="P19" s="244"/>
      <c r="Q19" s="243"/>
      <c r="R19" s="244"/>
      <c r="S19" s="301"/>
      <c r="T19" s="302"/>
      <c r="U19" s="302"/>
      <c r="V19" s="302"/>
      <c r="W19" s="303"/>
      <c r="X19" s="248"/>
      <c r="Y19" s="249"/>
      <c r="Z19" s="249"/>
      <c r="AA19" s="249"/>
      <c r="AB19" s="250"/>
      <c r="AC19" s="12" t="str">
        <f t="shared" si="0"/>
        <v/>
      </c>
      <c r="AD19" s="13" t="str">
        <f t="shared" si="21"/>
        <v/>
      </c>
      <c r="AE19" s="13">
        <f t="shared" si="22"/>
        <v>0</v>
      </c>
      <c r="AF19" s="14" t="str">
        <f t="shared" si="23"/>
        <v/>
      </c>
      <c r="AG19" s="14" t="str">
        <f t="shared" si="24"/>
        <v/>
      </c>
      <c r="AH19" s="59" t="str">
        <f t="shared" si="25"/>
        <v/>
      </c>
      <c r="AI19" s="59" t="str">
        <f t="shared" si="26"/>
        <v/>
      </c>
      <c r="AJ19" s="59" t="str">
        <f t="shared" si="27"/>
        <v/>
      </c>
      <c r="AK19" s="106" t="str">
        <f t="shared" si="1"/>
        <v/>
      </c>
      <c r="AL19" s="106" t="str">
        <f t="shared" si="2"/>
        <v/>
      </c>
      <c r="AM19" s="106" t="str">
        <f t="shared" si="3"/>
        <v/>
      </c>
      <c r="AN19" s="106" t="str">
        <f t="shared" si="4"/>
        <v/>
      </c>
      <c r="AO19" s="106" t="str">
        <f t="shared" si="5"/>
        <v/>
      </c>
      <c r="AP19" s="106" t="str">
        <f t="shared" si="6"/>
        <v/>
      </c>
      <c r="AQ19" s="106" t="str">
        <f t="shared" si="7"/>
        <v/>
      </c>
      <c r="AR19" s="106" t="str">
        <f t="shared" si="8"/>
        <v/>
      </c>
      <c r="AS19" s="106" t="str">
        <f t="shared" si="9"/>
        <v/>
      </c>
      <c r="AT19" s="106" t="str">
        <f t="shared" si="10"/>
        <v/>
      </c>
      <c r="AU19" s="106" t="str">
        <f t="shared" si="11"/>
        <v/>
      </c>
      <c r="AV19" s="106" t="str">
        <f t="shared" si="12"/>
        <v/>
      </c>
      <c r="AW19" s="106" t="str">
        <f t="shared" si="13"/>
        <v/>
      </c>
      <c r="AX19" s="106" t="str">
        <f t="shared" si="14"/>
        <v/>
      </c>
      <c r="AY19" s="106" t="str">
        <f t="shared" si="15"/>
        <v/>
      </c>
      <c r="AZ19" s="16">
        <f t="shared" si="28"/>
        <v>0</v>
      </c>
      <c r="BA19" s="16">
        <f t="shared" si="29"/>
        <v>0</v>
      </c>
      <c r="BB19" s="17">
        <f t="shared" si="30"/>
        <v>0</v>
      </c>
      <c r="BC19" s="102" t="str">
        <f t="shared" si="16"/>
        <v/>
      </c>
      <c r="BD19" s="102" t="str">
        <f t="shared" si="17"/>
        <v/>
      </c>
      <c r="BE19" s="18" t="str">
        <f t="shared" si="18"/>
        <v/>
      </c>
      <c r="BF19" s="18" t="str">
        <f t="shared" si="31"/>
        <v/>
      </c>
      <c r="BG19" s="102" t="str">
        <f t="shared" si="19"/>
        <v/>
      </c>
      <c r="BH19" s="11" t="str">
        <f t="shared" si="20"/>
        <v/>
      </c>
      <c r="BI19" s="11">
        <f t="shared" si="32"/>
        <v>0</v>
      </c>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row>
    <row r="20" spans="1:93" ht="17.45" customHeight="1">
      <c r="A20" s="231">
        <v>13</v>
      </c>
      <c r="B20" s="232"/>
      <c r="C20" s="243"/>
      <c r="D20" s="297"/>
      <c r="E20" s="244"/>
      <c r="F20" s="243"/>
      <c r="G20" s="244"/>
      <c r="H20" s="298" t="str">
        <f t="shared" si="33"/>
        <v/>
      </c>
      <c r="I20" s="299"/>
      <c r="J20" s="300"/>
      <c r="K20" s="298" t="str">
        <f t="shared" si="34"/>
        <v/>
      </c>
      <c r="L20" s="300"/>
      <c r="M20" s="243"/>
      <c r="N20" s="244"/>
      <c r="O20" s="243"/>
      <c r="P20" s="244"/>
      <c r="Q20" s="243"/>
      <c r="R20" s="244"/>
      <c r="S20" s="301"/>
      <c r="T20" s="302"/>
      <c r="U20" s="302"/>
      <c r="V20" s="302"/>
      <c r="W20" s="303"/>
      <c r="X20" s="248"/>
      <c r="Y20" s="249"/>
      <c r="Z20" s="249"/>
      <c r="AA20" s="249"/>
      <c r="AB20" s="250"/>
      <c r="AC20" s="12" t="str">
        <f t="shared" si="0"/>
        <v/>
      </c>
      <c r="AD20" s="13" t="str">
        <f t="shared" si="21"/>
        <v/>
      </c>
      <c r="AE20" s="13">
        <f t="shared" si="22"/>
        <v>0</v>
      </c>
      <c r="AF20" s="14" t="str">
        <f t="shared" si="23"/>
        <v/>
      </c>
      <c r="AG20" s="14" t="str">
        <f t="shared" si="24"/>
        <v/>
      </c>
      <c r="AH20" s="59" t="str">
        <f t="shared" si="25"/>
        <v/>
      </c>
      <c r="AI20" s="59" t="str">
        <f t="shared" si="26"/>
        <v/>
      </c>
      <c r="AJ20" s="59" t="str">
        <f t="shared" si="27"/>
        <v/>
      </c>
      <c r="AK20" s="106" t="str">
        <f t="shared" si="1"/>
        <v/>
      </c>
      <c r="AL20" s="106" t="str">
        <f t="shared" si="2"/>
        <v/>
      </c>
      <c r="AM20" s="106" t="str">
        <f t="shared" si="3"/>
        <v/>
      </c>
      <c r="AN20" s="106" t="str">
        <f t="shared" si="4"/>
        <v/>
      </c>
      <c r="AO20" s="106" t="str">
        <f t="shared" si="5"/>
        <v/>
      </c>
      <c r="AP20" s="106" t="str">
        <f t="shared" si="6"/>
        <v/>
      </c>
      <c r="AQ20" s="106" t="str">
        <f t="shared" si="7"/>
        <v/>
      </c>
      <c r="AR20" s="106" t="str">
        <f t="shared" si="8"/>
        <v/>
      </c>
      <c r="AS20" s="106" t="str">
        <f t="shared" si="9"/>
        <v/>
      </c>
      <c r="AT20" s="106" t="str">
        <f t="shared" si="10"/>
        <v/>
      </c>
      <c r="AU20" s="106" t="str">
        <f t="shared" si="11"/>
        <v/>
      </c>
      <c r="AV20" s="106" t="str">
        <f t="shared" si="12"/>
        <v/>
      </c>
      <c r="AW20" s="106" t="str">
        <f t="shared" si="13"/>
        <v/>
      </c>
      <c r="AX20" s="106" t="str">
        <f t="shared" si="14"/>
        <v/>
      </c>
      <c r="AY20" s="106" t="str">
        <f t="shared" si="15"/>
        <v/>
      </c>
      <c r="AZ20" s="16">
        <f t="shared" si="28"/>
        <v>0</v>
      </c>
      <c r="BA20" s="16">
        <f t="shared" si="29"/>
        <v>0</v>
      </c>
      <c r="BB20" s="17">
        <f t="shared" si="30"/>
        <v>0</v>
      </c>
      <c r="BC20" s="102" t="str">
        <f t="shared" si="16"/>
        <v/>
      </c>
      <c r="BD20" s="102" t="str">
        <f t="shared" si="17"/>
        <v/>
      </c>
      <c r="BE20" s="18" t="str">
        <f t="shared" si="18"/>
        <v/>
      </c>
      <c r="BF20" s="18" t="str">
        <f t="shared" si="31"/>
        <v/>
      </c>
      <c r="BG20" s="102" t="str">
        <f t="shared" si="19"/>
        <v/>
      </c>
      <c r="BH20" s="11" t="str">
        <f t="shared" si="20"/>
        <v/>
      </c>
      <c r="BI20" s="11">
        <f t="shared" si="32"/>
        <v>0</v>
      </c>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row>
    <row r="21" spans="1:93" ht="17.45" customHeight="1">
      <c r="A21" s="231">
        <v>14</v>
      </c>
      <c r="B21" s="232"/>
      <c r="C21" s="243"/>
      <c r="D21" s="297"/>
      <c r="E21" s="244"/>
      <c r="F21" s="243"/>
      <c r="G21" s="244"/>
      <c r="H21" s="298" t="str">
        <f t="shared" si="33"/>
        <v/>
      </c>
      <c r="I21" s="299"/>
      <c r="J21" s="300"/>
      <c r="K21" s="298" t="str">
        <f t="shared" si="34"/>
        <v/>
      </c>
      <c r="L21" s="300"/>
      <c r="M21" s="243"/>
      <c r="N21" s="244"/>
      <c r="O21" s="243"/>
      <c r="P21" s="244"/>
      <c r="Q21" s="243"/>
      <c r="R21" s="244"/>
      <c r="S21" s="301"/>
      <c r="T21" s="302"/>
      <c r="U21" s="302"/>
      <c r="V21" s="302"/>
      <c r="W21" s="303"/>
      <c r="X21" s="248"/>
      <c r="Y21" s="249"/>
      <c r="Z21" s="249"/>
      <c r="AA21" s="249"/>
      <c r="AB21" s="250"/>
      <c r="AC21" s="12" t="str">
        <f t="shared" si="0"/>
        <v/>
      </c>
      <c r="AD21" s="13" t="str">
        <f t="shared" si="21"/>
        <v/>
      </c>
      <c r="AE21" s="13">
        <f t="shared" si="22"/>
        <v>0</v>
      </c>
      <c r="AF21" s="14" t="str">
        <f t="shared" si="23"/>
        <v/>
      </c>
      <c r="AG21" s="14" t="str">
        <f t="shared" si="24"/>
        <v/>
      </c>
      <c r="AH21" s="59" t="str">
        <f t="shared" si="25"/>
        <v/>
      </c>
      <c r="AI21" s="59" t="str">
        <f t="shared" si="26"/>
        <v/>
      </c>
      <c r="AJ21" s="59" t="str">
        <f t="shared" si="27"/>
        <v/>
      </c>
      <c r="AK21" s="106" t="str">
        <f t="shared" si="1"/>
        <v/>
      </c>
      <c r="AL21" s="106" t="str">
        <f t="shared" si="2"/>
        <v/>
      </c>
      <c r="AM21" s="106" t="str">
        <f t="shared" si="3"/>
        <v/>
      </c>
      <c r="AN21" s="106" t="str">
        <f t="shared" si="4"/>
        <v/>
      </c>
      <c r="AO21" s="106" t="str">
        <f t="shared" si="5"/>
        <v/>
      </c>
      <c r="AP21" s="106" t="str">
        <f t="shared" si="6"/>
        <v/>
      </c>
      <c r="AQ21" s="106" t="str">
        <f t="shared" si="7"/>
        <v/>
      </c>
      <c r="AR21" s="106" t="str">
        <f t="shared" si="8"/>
        <v/>
      </c>
      <c r="AS21" s="106" t="str">
        <f t="shared" si="9"/>
        <v/>
      </c>
      <c r="AT21" s="106" t="str">
        <f t="shared" si="10"/>
        <v/>
      </c>
      <c r="AU21" s="106" t="str">
        <f t="shared" si="11"/>
        <v/>
      </c>
      <c r="AV21" s="106" t="str">
        <f t="shared" si="12"/>
        <v/>
      </c>
      <c r="AW21" s="106" t="str">
        <f t="shared" si="13"/>
        <v/>
      </c>
      <c r="AX21" s="106" t="str">
        <f t="shared" si="14"/>
        <v/>
      </c>
      <c r="AY21" s="106" t="str">
        <f t="shared" si="15"/>
        <v/>
      </c>
      <c r="AZ21" s="16">
        <f t="shared" si="28"/>
        <v>0</v>
      </c>
      <c r="BA21" s="16">
        <f t="shared" si="29"/>
        <v>0</v>
      </c>
      <c r="BB21" s="17">
        <f t="shared" si="30"/>
        <v>0</v>
      </c>
      <c r="BC21" s="102" t="str">
        <f t="shared" si="16"/>
        <v/>
      </c>
      <c r="BD21" s="102" t="str">
        <f t="shared" si="17"/>
        <v/>
      </c>
      <c r="BE21" s="18" t="str">
        <f t="shared" si="18"/>
        <v/>
      </c>
      <c r="BF21" s="18" t="str">
        <f t="shared" si="31"/>
        <v/>
      </c>
      <c r="BG21" s="102" t="str">
        <f t="shared" si="19"/>
        <v/>
      </c>
      <c r="BH21" s="11" t="str">
        <f t="shared" si="20"/>
        <v/>
      </c>
      <c r="BI21" s="11">
        <f t="shared" si="32"/>
        <v>0</v>
      </c>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row>
    <row r="22" spans="1:93" ht="17.45" customHeight="1">
      <c r="A22" s="231">
        <v>15</v>
      </c>
      <c r="B22" s="232"/>
      <c r="C22" s="243"/>
      <c r="D22" s="297"/>
      <c r="E22" s="244"/>
      <c r="F22" s="243"/>
      <c r="G22" s="244"/>
      <c r="H22" s="298" t="str">
        <f t="shared" si="33"/>
        <v/>
      </c>
      <c r="I22" s="299"/>
      <c r="J22" s="300"/>
      <c r="K22" s="298" t="str">
        <f t="shared" si="34"/>
        <v/>
      </c>
      <c r="L22" s="300"/>
      <c r="M22" s="243"/>
      <c r="N22" s="244"/>
      <c r="O22" s="243"/>
      <c r="P22" s="244"/>
      <c r="Q22" s="243"/>
      <c r="R22" s="244"/>
      <c r="S22" s="301"/>
      <c r="T22" s="302"/>
      <c r="U22" s="302"/>
      <c r="V22" s="302"/>
      <c r="W22" s="303"/>
      <c r="X22" s="248"/>
      <c r="Y22" s="249"/>
      <c r="Z22" s="249"/>
      <c r="AA22" s="249"/>
      <c r="AB22" s="250"/>
      <c r="AC22" s="12" t="str">
        <f t="shared" si="0"/>
        <v/>
      </c>
      <c r="AD22" s="13" t="str">
        <f t="shared" si="21"/>
        <v/>
      </c>
      <c r="AE22" s="13">
        <f t="shared" si="22"/>
        <v>0</v>
      </c>
      <c r="AF22" s="14" t="str">
        <f t="shared" si="23"/>
        <v/>
      </c>
      <c r="AG22" s="14" t="str">
        <f t="shared" si="24"/>
        <v/>
      </c>
      <c r="AH22" s="59" t="str">
        <f t="shared" si="25"/>
        <v/>
      </c>
      <c r="AI22" s="59" t="str">
        <f t="shared" si="26"/>
        <v/>
      </c>
      <c r="AJ22" s="59" t="str">
        <f t="shared" si="27"/>
        <v/>
      </c>
      <c r="AK22" s="106" t="str">
        <f t="shared" si="1"/>
        <v/>
      </c>
      <c r="AL22" s="106" t="str">
        <f t="shared" si="2"/>
        <v/>
      </c>
      <c r="AM22" s="106" t="str">
        <f t="shared" si="3"/>
        <v/>
      </c>
      <c r="AN22" s="106" t="str">
        <f t="shared" si="4"/>
        <v/>
      </c>
      <c r="AO22" s="106" t="str">
        <f t="shared" si="5"/>
        <v/>
      </c>
      <c r="AP22" s="106" t="str">
        <f t="shared" si="6"/>
        <v/>
      </c>
      <c r="AQ22" s="106" t="str">
        <f t="shared" si="7"/>
        <v/>
      </c>
      <c r="AR22" s="106" t="str">
        <f t="shared" si="8"/>
        <v/>
      </c>
      <c r="AS22" s="106" t="str">
        <f t="shared" si="9"/>
        <v/>
      </c>
      <c r="AT22" s="106" t="str">
        <f t="shared" si="10"/>
        <v/>
      </c>
      <c r="AU22" s="106" t="str">
        <f t="shared" si="11"/>
        <v/>
      </c>
      <c r="AV22" s="106" t="str">
        <f t="shared" si="12"/>
        <v/>
      </c>
      <c r="AW22" s="106" t="str">
        <f t="shared" si="13"/>
        <v/>
      </c>
      <c r="AX22" s="106" t="str">
        <f t="shared" si="14"/>
        <v/>
      </c>
      <c r="AY22" s="106" t="str">
        <f t="shared" si="15"/>
        <v/>
      </c>
      <c r="AZ22" s="16">
        <f t="shared" si="28"/>
        <v>0</v>
      </c>
      <c r="BA22" s="16">
        <f t="shared" si="29"/>
        <v>0</v>
      </c>
      <c r="BB22" s="17">
        <f t="shared" si="30"/>
        <v>0</v>
      </c>
      <c r="BC22" s="102" t="str">
        <f t="shared" si="16"/>
        <v/>
      </c>
      <c r="BD22" s="102" t="str">
        <f t="shared" si="17"/>
        <v/>
      </c>
      <c r="BE22" s="18" t="str">
        <f t="shared" si="18"/>
        <v/>
      </c>
      <c r="BF22" s="18" t="str">
        <f t="shared" si="31"/>
        <v/>
      </c>
      <c r="BG22" s="102" t="str">
        <f t="shared" si="19"/>
        <v/>
      </c>
      <c r="BH22" s="11" t="str">
        <f t="shared" si="20"/>
        <v/>
      </c>
      <c r="BI22" s="11">
        <f t="shared" si="32"/>
        <v>0</v>
      </c>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row>
    <row r="23" spans="1:93" ht="17.45" customHeight="1">
      <c r="A23" s="231">
        <v>16</v>
      </c>
      <c r="B23" s="232"/>
      <c r="C23" s="243"/>
      <c r="D23" s="297"/>
      <c r="E23" s="244"/>
      <c r="F23" s="243"/>
      <c r="G23" s="244"/>
      <c r="H23" s="298" t="str">
        <f t="shared" si="33"/>
        <v/>
      </c>
      <c r="I23" s="299"/>
      <c r="J23" s="300"/>
      <c r="K23" s="298" t="str">
        <f t="shared" si="34"/>
        <v/>
      </c>
      <c r="L23" s="300"/>
      <c r="M23" s="243"/>
      <c r="N23" s="244"/>
      <c r="O23" s="243"/>
      <c r="P23" s="244"/>
      <c r="Q23" s="243"/>
      <c r="R23" s="244"/>
      <c r="S23" s="301"/>
      <c r="T23" s="302"/>
      <c r="U23" s="302"/>
      <c r="V23" s="302"/>
      <c r="W23" s="303"/>
      <c r="X23" s="248"/>
      <c r="Y23" s="249"/>
      <c r="Z23" s="249"/>
      <c r="AA23" s="249"/>
      <c r="AB23" s="250"/>
      <c r="AC23" s="12" t="str">
        <f t="shared" si="0"/>
        <v/>
      </c>
      <c r="AD23" s="13" t="str">
        <f t="shared" si="21"/>
        <v/>
      </c>
      <c r="AE23" s="13">
        <f t="shared" si="22"/>
        <v>0</v>
      </c>
      <c r="AF23" s="14" t="str">
        <f t="shared" si="23"/>
        <v/>
      </c>
      <c r="AG23" s="14" t="str">
        <f t="shared" si="24"/>
        <v/>
      </c>
      <c r="AH23" s="59" t="str">
        <f t="shared" si="25"/>
        <v/>
      </c>
      <c r="AI23" s="59" t="str">
        <f t="shared" si="26"/>
        <v/>
      </c>
      <c r="AJ23" s="59" t="str">
        <f t="shared" si="27"/>
        <v/>
      </c>
      <c r="AK23" s="106" t="str">
        <f t="shared" si="1"/>
        <v/>
      </c>
      <c r="AL23" s="106" t="str">
        <f t="shared" si="2"/>
        <v/>
      </c>
      <c r="AM23" s="106" t="str">
        <f t="shared" si="3"/>
        <v/>
      </c>
      <c r="AN23" s="106" t="str">
        <f t="shared" si="4"/>
        <v/>
      </c>
      <c r="AO23" s="106" t="str">
        <f t="shared" si="5"/>
        <v/>
      </c>
      <c r="AP23" s="106" t="str">
        <f t="shared" si="6"/>
        <v/>
      </c>
      <c r="AQ23" s="106" t="str">
        <f t="shared" si="7"/>
        <v/>
      </c>
      <c r="AR23" s="106" t="str">
        <f t="shared" si="8"/>
        <v/>
      </c>
      <c r="AS23" s="106" t="str">
        <f t="shared" si="9"/>
        <v/>
      </c>
      <c r="AT23" s="106" t="str">
        <f t="shared" si="10"/>
        <v/>
      </c>
      <c r="AU23" s="106" t="str">
        <f t="shared" si="11"/>
        <v/>
      </c>
      <c r="AV23" s="106" t="str">
        <f t="shared" si="12"/>
        <v/>
      </c>
      <c r="AW23" s="106" t="str">
        <f t="shared" si="13"/>
        <v/>
      </c>
      <c r="AX23" s="106" t="str">
        <f t="shared" si="14"/>
        <v/>
      </c>
      <c r="AY23" s="106" t="str">
        <f t="shared" si="15"/>
        <v/>
      </c>
      <c r="AZ23" s="16">
        <f t="shared" si="28"/>
        <v>0</v>
      </c>
      <c r="BA23" s="16">
        <f t="shared" si="29"/>
        <v>0</v>
      </c>
      <c r="BB23" s="17">
        <f t="shared" si="30"/>
        <v>0</v>
      </c>
      <c r="BC23" s="102" t="str">
        <f t="shared" si="16"/>
        <v/>
      </c>
      <c r="BD23" s="102" t="str">
        <f t="shared" si="17"/>
        <v/>
      </c>
      <c r="BE23" s="18" t="str">
        <f t="shared" si="18"/>
        <v/>
      </c>
      <c r="BF23" s="18" t="str">
        <f t="shared" si="31"/>
        <v/>
      </c>
      <c r="BG23" s="102" t="str">
        <f t="shared" si="19"/>
        <v/>
      </c>
      <c r="BH23" s="11" t="str">
        <f t="shared" si="20"/>
        <v/>
      </c>
      <c r="BI23" s="11">
        <f t="shared" si="32"/>
        <v>0</v>
      </c>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row>
    <row r="24" spans="1:93" ht="17.45" customHeight="1">
      <c r="A24" s="231">
        <v>17</v>
      </c>
      <c r="B24" s="232"/>
      <c r="C24" s="243"/>
      <c r="D24" s="297"/>
      <c r="E24" s="244"/>
      <c r="F24" s="243"/>
      <c r="G24" s="244"/>
      <c r="H24" s="298" t="str">
        <f t="shared" si="33"/>
        <v/>
      </c>
      <c r="I24" s="299"/>
      <c r="J24" s="300"/>
      <c r="K24" s="298" t="str">
        <f>+IF(OR(C24&gt;0),"免漆","")</f>
        <v/>
      </c>
      <c r="L24" s="300"/>
      <c r="M24" s="243"/>
      <c r="N24" s="244"/>
      <c r="O24" s="243"/>
      <c r="P24" s="244"/>
      <c r="Q24" s="243"/>
      <c r="R24" s="244"/>
      <c r="S24" s="301"/>
      <c r="T24" s="302"/>
      <c r="U24" s="302"/>
      <c r="V24" s="302"/>
      <c r="W24" s="303"/>
      <c r="X24" s="248"/>
      <c r="Y24" s="249"/>
      <c r="Z24" s="249"/>
      <c r="AA24" s="249"/>
      <c r="AB24" s="250"/>
      <c r="AC24" s="12" t="str">
        <f t="shared" si="0"/>
        <v/>
      </c>
      <c r="AD24" s="13" t="str">
        <f t="shared" si="21"/>
        <v/>
      </c>
      <c r="AE24" s="13">
        <f t="shared" si="22"/>
        <v>0</v>
      </c>
      <c r="AF24" s="14" t="str">
        <f t="shared" si="23"/>
        <v/>
      </c>
      <c r="AG24" s="14" t="str">
        <f t="shared" si="24"/>
        <v/>
      </c>
      <c r="AH24" s="59" t="str">
        <f t="shared" si="25"/>
        <v/>
      </c>
      <c r="AI24" s="59" t="str">
        <f t="shared" si="26"/>
        <v/>
      </c>
      <c r="AJ24" s="59" t="str">
        <f t="shared" si="27"/>
        <v/>
      </c>
      <c r="AK24" s="106" t="str">
        <f t="shared" si="1"/>
        <v/>
      </c>
      <c r="AL24" s="106" t="str">
        <f t="shared" si="2"/>
        <v/>
      </c>
      <c r="AM24" s="106" t="str">
        <f t="shared" si="3"/>
        <v/>
      </c>
      <c r="AN24" s="106" t="str">
        <f t="shared" si="4"/>
        <v/>
      </c>
      <c r="AO24" s="106" t="str">
        <f t="shared" si="5"/>
        <v/>
      </c>
      <c r="AP24" s="106" t="str">
        <f t="shared" si="6"/>
        <v/>
      </c>
      <c r="AQ24" s="106" t="str">
        <f t="shared" si="7"/>
        <v/>
      </c>
      <c r="AR24" s="106" t="str">
        <f t="shared" si="8"/>
        <v/>
      </c>
      <c r="AS24" s="106" t="str">
        <f t="shared" si="9"/>
        <v/>
      </c>
      <c r="AT24" s="106" t="str">
        <f t="shared" si="10"/>
        <v/>
      </c>
      <c r="AU24" s="106" t="str">
        <f t="shared" si="11"/>
        <v/>
      </c>
      <c r="AV24" s="106" t="str">
        <f t="shared" si="12"/>
        <v/>
      </c>
      <c r="AW24" s="106" t="str">
        <f t="shared" si="13"/>
        <v/>
      </c>
      <c r="AX24" s="106" t="str">
        <f t="shared" si="14"/>
        <v/>
      </c>
      <c r="AY24" s="106" t="str">
        <f t="shared" si="15"/>
        <v/>
      </c>
      <c r="AZ24" s="16">
        <f t="shared" si="28"/>
        <v>0</v>
      </c>
      <c r="BA24" s="16">
        <f t="shared" si="29"/>
        <v>0</v>
      </c>
      <c r="BB24" s="17">
        <f t="shared" si="30"/>
        <v>0</v>
      </c>
      <c r="BC24" s="102" t="str">
        <f t="shared" si="16"/>
        <v/>
      </c>
      <c r="BD24" s="102" t="str">
        <f t="shared" si="17"/>
        <v/>
      </c>
      <c r="BE24" s="18" t="str">
        <f t="shared" si="18"/>
        <v/>
      </c>
      <c r="BF24" s="18" t="str">
        <f t="shared" si="31"/>
        <v/>
      </c>
      <c r="BG24" s="102" t="str">
        <f t="shared" si="19"/>
        <v/>
      </c>
      <c r="BH24" s="11" t="str">
        <f t="shared" si="20"/>
        <v/>
      </c>
      <c r="BI24" s="11">
        <f t="shared" si="32"/>
        <v>0</v>
      </c>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row>
    <row r="25" spans="1:93" ht="17.45" customHeight="1">
      <c r="A25" s="240" t="s">
        <v>348</v>
      </c>
      <c r="B25" s="240"/>
      <c r="C25" s="231">
        <f>SUM(AC8:AC24)</f>
        <v>0</v>
      </c>
      <c r="D25" s="241"/>
      <c r="E25" s="232"/>
      <c r="F25" s="231" t="s">
        <v>42</v>
      </c>
      <c r="G25" s="232"/>
      <c r="H25" s="231" t="s">
        <v>43</v>
      </c>
      <c r="I25" s="241"/>
      <c r="J25" s="232"/>
      <c r="K25" s="231">
        <f>SUM(AD8:AD24)</f>
        <v>0</v>
      </c>
      <c r="L25" s="232"/>
      <c r="M25" s="231" t="s">
        <v>42</v>
      </c>
      <c r="N25" s="232"/>
      <c r="O25" s="231" t="s">
        <v>44</v>
      </c>
      <c r="P25" s="232"/>
      <c r="Q25" s="231">
        <f>SUM(AE8:AE24)</f>
        <v>0</v>
      </c>
      <c r="R25" s="232"/>
      <c r="S25" s="231" t="s">
        <v>42</v>
      </c>
      <c r="T25" s="232"/>
      <c r="U25" s="231" t="s">
        <v>45</v>
      </c>
      <c r="V25" s="232"/>
      <c r="W25" s="20">
        <f>+SUM(AF8:AF24)</f>
        <v>0</v>
      </c>
      <c r="X25" s="233" t="s">
        <v>46</v>
      </c>
      <c r="Y25" s="234"/>
      <c r="Z25" s="234"/>
      <c r="AA25" s="234"/>
      <c r="AB25" s="235"/>
      <c r="AC25" s="21"/>
      <c r="AD25" s="21"/>
      <c r="AE25" s="21"/>
      <c r="AG25" s="23"/>
      <c r="AH25" s="60" t="str">
        <f>AH6</f>
        <v>25A</v>
      </c>
      <c r="AI25" s="60" t="str">
        <f>AI6</f>
        <v>18A</v>
      </c>
      <c r="AJ25" s="60" t="str">
        <f>AJ6</f>
        <v>12A</v>
      </c>
      <c r="AK25" s="295" t="s">
        <v>47</v>
      </c>
      <c r="AL25" s="295"/>
      <c r="AM25" s="295"/>
      <c r="AN25" s="295" t="s">
        <v>48</v>
      </c>
      <c r="AO25" s="295"/>
      <c r="AP25" s="295"/>
      <c r="AQ25" s="295" t="s">
        <v>49</v>
      </c>
      <c r="AR25" s="295"/>
      <c r="AS25" s="295"/>
      <c r="AT25" s="105" t="s">
        <v>520</v>
      </c>
      <c r="AU25" s="105" t="s">
        <v>520</v>
      </c>
      <c r="AV25" s="105" t="s">
        <v>521</v>
      </c>
      <c r="AW25" s="105" t="s">
        <v>521</v>
      </c>
      <c r="AX25" s="105" t="s">
        <v>522</v>
      </c>
      <c r="AY25" s="105" t="s">
        <v>522</v>
      </c>
      <c r="AZ25" s="60"/>
      <c r="BC25" s="68"/>
      <c r="BD25" s="68"/>
      <c r="BE25" s="90"/>
      <c r="BF25" s="90"/>
      <c r="BG25" s="68"/>
      <c r="BH25" s="60" t="s">
        <v>50</v>
      </c>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row>
    <row r="26" spans="1:93" ht="39.950000000000003" customHeight="1">
      <c r="A26" s="229" t="s">
        <v>51</v>
      </c>
      <c r="B26" s="230"/>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7"/>
      <c r="AC26" s="28"/>
      <c r="AH26" s="60">
        <f>+SUM(AH8:AH24)</f>
        <v>0</v>
      </c>
      <c r="AI26" s="60">
        <f>+SUM(AI8:AI24)</f>
        <v>0</v>
      </c>
      <c r="AJ26" s="60">
        <f>+SUM(AJ8:AJ24)</f>
        <v>0</v>
      </c>
      <c r="AK26" s="296">
        <f>+SUM(AK8:AM24)</f>
        <v>0</v>
      </c>
      <c r="AL26" s="296"/>
      <c r="AM26" s="296"/>
      <c r="AN26" s="296">
        <f>+SUM(AN8:AP24)</f>
        <v>0</v>
      </c>
      <c r="AO26" s="296"/>
      <c r="AP26" s="296"/>
      <c r="AQ26" s="296">
        <f>+SUM(AQ8:AS24)</f>
        <v>0</v>
      </c>
      <c r="AR26" s="296"/>
      <c r="AS26" s="296"/>
      <c r="AT26" s="228">
        <f>+SUM(AT8:AU24)</f>
        <v>0</v>
      </c>
      <c r="AU26" s="228"/>
      <c r="AV26" s="228">
        <f>+SUM(AV8:AW24)</f>
        <v>0</v>
      </c>
      <c r="AW26" s="228"/>
      <c r="AX26" s="228">
        <f>+SUM(AX8:AY24)</f>
        <v>0</v>
      </c>
      <c r="AY26" s="228"/>
      <c r="BC26" s="9"/>
      <c r="BD26" s="9"/>
      <c r="BE26" s="9"/>
      <c r="BF26" s="9"/>
      <c r="BG26" s="9"/>
      <c r="BH26" s="61">
        <f>+SUM(BH8:BH24)</f>
        <v>0</v>
      </c>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row>
    <row r="27" spans="1:93" ht="18" customHeight="1">
      <c r="T27" s="28"/>
      <c r="U27" s="28"/>
      <c r="V27" s="28"/>
      <c r="W27" s="28"/>
      <c r="X27" s="28"/>
      <c r="Y27" s="28"/>
      <c r="Z27" s="28"/>
      <c r="AA27" s="28"/>
      <c r="AB27" s="28"/>
      <c r="AC27" s="28"/>
      <c r="AD27" s="10" t="s">
        <v>53</v>
      </c>
      <c r="AE27" s="28"/>
      <c r="AF27" s="22" t="s">
        <v>121</v>
      </c>
      <c r="AG27" s="31"/>
      <c r="AH27" s="22">
        <f>+ROUNDUP(AH26,1)</f>
        <v>0</v>
      </c>
      <c r="AI27" s="22">
        <f>+ROUNDUP(AI26,1)</f>
        <v>0</v>
      </c>
      <c r="AJ27" s="22">
        <f>+ROUNDUP(AJ26,1)</f>
        <v>0</v>
      </c>
      <c r="AT27" s="32"/>
      <c r="AU27" s="29"/>
      <c r="AV27" s="29"/>
      <c r="AW27" s="9"/>
      <c r="AX27" s="9"/>
      <c r="AY27" s="9"/>
      <c r="AZ27" s="31"/>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row>
    <row r="28" spans="1:93" ht="18" customHeight="1">
      <c r="AA28" s="28"/>
      <c r="AB28" s="28"/>
      <c r="AC28" s="28"/>
      <c r="AD28" s="33" t="s">
        <v>55</v>
      </c>
      <c r="AE28" s="28"/>
      <c r="AF28" s="22" t="s">
        <v>56</v>
      </c>
      <c r="AG28" s="31"/>
      <c r="AH28" s="22" t="s">
        <v>61</v>
      </c>
      <c r="AT28" s="32"/>
      <c r="AU28" s="29"/>
      <c r="AV28" s="29"/>
      <c r="AW28" s="9"/>
      <c r="AX28" s="9"/>
      <c r="AY28" s="9"/>
      <c r="AZ28" s="31"/>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row>
    <row r="29" spans="1:93" ht="18" customHeight="1">
      <c r="T29" s="28"/>
      <c r="U29" s="28"/>
      <c r="V29" s="98" t="s">
        <v>483</v>
      </c>
      <c r="W29" s="28"/>
      <c r="X29" s="28"/>
      <c r="Y29" s="28"/>
      <c r="Z29" s="28"/>
      <c r="AA29" s="28"/>
      <c r="AB29" s="28"/>
      <c r="AC29" s="28"/>
      <c r="AD29" s="35" t="s">
        <v>59</v>
      </c>
      <c r="AE29" s="28"/>
      <c r="AG29" s="31"/>
      <c r="AH29" s="22" t="s">
        <v>349</v>
      </c>
      <c r="AT29" s="32"/>
      <c r="AU29" s="29"/>
      <c r="AV29" s="29"/>
      <c r="AW29" s="9"/>
      <c r="AX29" s="9"/>
      <c r="AY29" s="9"/>
      <c r="AZ29" s="31"/>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row>
    <row r="30" spans="1:93" ht="18" customHeight="1">
      <c r="E30" s="9"/>
      <c r="V30" s="97" t="s">
        <v>484</v>
      </c>
      <c r="W30" s="28"/>
      <c r="X30" s="28"/>
      <c r="Y30" s="28"/>
      <c r="Z30" s="28"/>
      <c r="AA30" s="28"/>
      <c r="AB30" s="28"/>
      <c r="AC30" s="28"/>
      <c r="AD30" s="33" t="s">
        <v>63</v>
      </c>
      <c r="AE30" s="28"/>
      <c r="AG30" s="31"/>
      <c r="AH30" s="22" t="s">
        <v>57</v>
      </c>
      <c r="AT30" s="32"/>
      <c r="AU30" s="29"/>
      <c r="AV30" s="29"/>
      <c r="AW30" s="9"/>
      <c r="AX30" s="9"/>
      <c r="AY30" s="9"/>
      <c r="AZ30" s="31"/>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row>
    <row r="31" spans="1:93" ht="18" customHeight="1">
      <c r="E31" s="10" t="s">
        <v>116</v>
      </c>
      <c r="F31" s="10" t="s">
        <v>117</v>
      </c>
      <c r="G31" s="10" t="s">
        <v>118</v>
      </c>
      <c r="H31" s="33" t="s">
        <v>105</v>
      </c>
      <c r="I31" s="10" t="s">
        <v>119</v>
      </c>
      <c r="J31" s="10" t="s">
        <v>120</v>
      </c>
      <c r="V31" s="36" t="str">
        <f>IF(D5="","",VLOOKUP(D5,E31:Q43,1,FALSE))</f>
        <v/>
      </c>
      <c r="W31" s="28"/>
      <c r="X31" s="28"/>
      <c r="Y31" s="28"/>
      <c r="Z31" s="28"/>
      <c r="AA31" s="28"/>
      <c r="AB31" s="28"/>
      <c r="AC31" s="28"/>
      <c r="AD31" s="28"/>
      <c r="AE31" s="28"/>
      <c r="AG31" s="31"/>
      <c r="AH31" s="37" t="s">
        <v>350</v>
      </c>
      <c r="AT31" s="32"/>
      <c r="AU31" s="29"/>
      <c r="AV31" s="29"/>
      <c r="AW31" s="9"/>
      <c r="AX31" s="9"/>
      <c r="AY31" s="9"/>
      <c r="AZ31" s="31"/>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row>
    <row r="32" spans="1:93" ht="18" customHeight="1">
      <c r="E32" s="10" t="s">
        <v>351</v>
      </c>
      <c r="F32" s="10" t="s">
        <v>73</v>
      </c>
      <c r="G32" s="10" t="s">
        <v>74</v>
      </c>
      <c r="H32" s="10" t="s">
        <v>75</v>
      </c>
      <c r="I32" s="10" t="s">
        <v>76</v>
      </c>
      <c r="J32" s="10" t="s">
        <v>77</v>
      </c>
      <c r="K32" s="10" t="s">
        <v>352</v>
      </c>
      <c r="L32" s="10" t="s">
        <v>353</v>
      </c>
      <c r="M32" s="10" t="s">
        <v>80</v>
      </c>
      <c r="N32" s="10" t="s">
        <v>354</v>
      </c>
      <c r="O32" s="10" t="s">
        <v>355</v>
      </c>
      <c r="P32" s="10" t="s">
        <v>83</v>
      </c>
      <c r="V32" s="36" t="str">
        <f>IF(D5="","",VLOOKUP(D5,E31:Q43,2,FALSE))</f>
        <v/>
      </c>
      <c r="Z32" s="9"/>
      <c r="AB32" s="28"/>
      <c r="AC32" s="28"/>
      <c r="AD32" s="28"/>
      <c r="AE32" s="28"/>
      <c r="AG32" s="31"/>
      <c r="AT32" s="32"/>
      <c r="AU32" s="29"/>
      <c r="AV32" s="29"/>
      <c r="AW32" s="9"/>
      <c r="AX32" s="9"/>
      <c r="AY32" s="9"/>
      <c r="AZ32" s="31"/>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row>
    <row r="33" spans="1:93" ht="18" customHeight="1">
      <c r="E33" s="10" t="s">
        <v>356</v>
      </c>
      <c r="F33" s="10" t="s">
        <v>89</v>
      </c>
      <c r="G33" s="10" t="s">
        <v>90</v>
      </c>
      <c r="H33" s="33" t="s">
        <v>105</v>
      </c>
      <c r="I33" s="10" t="s">
        <v>90</v>
      </c>
      <c r="J33" s="10" t="s">
        <v>91</v>
      </c>
      <c r="K33" s="10" t="s">
        <v>92</v>
      </c>
      <c r="L33" s="10" t="s">
        <v>93</v>
      </c>
      <c r="M33" s="10" t="s">
        <v>94</v>
      </c>
      <c r="N33" s="10" t="s">
        <v>95</v>
      </c>
      <c r="O33" s="10" t="s">
        <v>96</v>
      </c>
      <c r="P33" s="10" t="s">
        <v>97</v>
      </c>
      <c r="V33" s="36" t="str">
        <f>IF(D5="","",VLOOKUP(D5,E31:Q43,3,FALSE))</f>
        <v/>
      </c>
      <c r="Z33" s="9"/>
      <c r="AB33" s="28"/>
      <c r="AC33" s="28"/>
      <c r="AD33" s="68" t="s">
        <v>455</v>
      </c>
      <c r="AE33" s="28"/>
      <c r="AG33" s="31"/>
      <c r="AT33" s="32"/>
      <c r="AU33" s="29"/>
      <c r="AV33" s="29"/>
      <c r="AW33" s="9"/>
      <c r="AX33" s="9"/>
      <c r="AY33" s="9"/>
      <c r="AZ33" s="31"/>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row>
    <row r="34" spans="1:93" ht="18" customHeight="1">
      <c r="E34" s="39" t="s">
        <v>357</v>
      </c>
      <c r="F34" s="10" t="s">
        <v>103</v>
      </c>
      <c r="G34" s="10" t="s">
        <v>104</v>
      </c>
      <c r="H34" s="33" t="s">
        <v>105</v>
      </c>
      <c r="I34" s="10" t="s">
        <v>106</v>
      </c>
      <c r="J34" s="10" t="s">
        <v>107</v>
      </c>
      <c r="K34" s="10" t="s">
        <v>108</v>
      </c>
      <c r="L34" s="10" t="s">
        <v>109</v>
      </c>
      <c r="M34" s="10" t="s">
        <v>110</v>
      </c>
      <c r="N34" s="10" t="s">
        <v>111</v>
      </c>
      <c r="O34" s="10" t="s">
        <v>112</v>
      </c>
      <c r="P34" s="10" t="s">
        <v>113</v>
      </c>
      <c r="V34" s="36" t="str">
        <f>IF(D5="","",VLOOKUP(D5,E31:Q44,4,FALSE))</f>
        <v/>
      </c>
      <c r="AB34" s="28"/>
      <c r="AC34" s="28"/>
      <c r="AD34" s="68" t="s">
        <v>524</v>
      </c>
      <c r="AE34" s="28"/>
      <c r="AG34" s="31"/>
      <c r="AT34" s="32"/>
      <c r="AU34" s="29"/>
      <c r="AV34" s="29"/>
      <c r="AW34" s="9"/>
      <c r="AX34" s="9"/>
      <c r="AY34" s="9"/>
      <c r="AZ34" s="31"/>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row>
    <row r="35" spans="1:93" ht="18" customHeight="1">
      <c r="E35" s="38" t="s">
        <v>126</v>
      </c>
      <c r="F35" s="33" t="s">
        <v>127</v>
      </c>
      <c r="G35" s="33" t="s">
        <v>90</v>
      </c>
      <c r="H35" s="33" t="s">
        <v>75</v>
      </c>
      <c r="I35" s="33" t="s">
        <v>128</v>
      </c>
      <c r="J35" s="33" t="s">
        <v>129</v>
      </c>
      <c r="K35" s="10" t="s">
        <v>352</v>
      </c>
      <c r="L35" s="10" t="s">
        <v>353</v>
      </c>
      <c r="M35" s="10" t="s">
        <v>80</v>
      </c>
      <c r="N35" s="10" t="s">
        <v>354</v>
      </c>
      <c r="O35" s="10" t="s">
        <v>355</v>
      </c>
      <c r="P35" s="10" t="s">
        <v>83</v>
      </c>
      <c r="V35" s="36" t="str">
        <f>IF(D5="","",VLOOKUP(D5,E31:Q43,5,FALSE))</f>
        <v/>
      </c>
      <c r="W35" s="28"/>
      <c r="X35" s="28"/>
      <c r="Y35" s="28"/>
      <c r="Z35" s="28"/>
      <c r="AA35" s="28"/>
      <c r="AB35" s="28"/>
      <c r="AC35" s="28"/>
      <c r="AD35" s="68" t="s">
        <v>525</v>
      </c>
      <c r="AE35" s="28"/>
      <c r="AG35" s="31"/>
      <c r="AT35" s="32"/>
      <c r="AU35" s="29"/>
      <c r="AV35" s="29"/>
      <c r="AW35" s="9"/>
      <c r="AX35" s="9"/>
      <c r="AY35" s="9"/>
      <c r="AZ35" s="31"/>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row>
    <row r="36" spans="1:93" ht="18" customHeight="1">
      <c r="E36" s="10" t="s">
        <v>131</v>
      </c>
      <c r="F36" s="10" t="s">
        <v>132</v>
      </c>
      <c r="G36" s="10" t="s">
        <v>74</v>
      </c>
      <c r="H36" s="33" t="s">
        <v>105</v>
      </c>
      <c r="I36" s="10" t="s">
        <v>133</v>
      </c>
      <c r="J36" s="10" t="s">
        <v>134</v>
      </c>
      <c r="K36" s="10" t="s">
        <v>92</v>
      </c>
      <c r="L36" s="10" t="s">
        <v>93</v>
      </c>
      <c r="M36" s="10" t="s">
        <v>94</v>
      </c>
      <c r="N36" s="10" t="s">
        <v>95</v>
      </c>
      <c r="O36" s="10" t="s">
        <v>96</v>
      </c>
      <c r="P36" s="10" t="s">
        <v>97</v>
      </c>
      <c r="V36" s="36" t="str">
        <f>IF(D5="","",VLOOKUP(D5,E31:Q43,6,FALSE))</f>
        <v/>
      </c>
      <c r="W36" s="28"/>
      <c r="X36" s="28"/>
      <c r="Y36" s="28"/>
      <c r="Z36" s="28"/>
      <c r="AA36" s="28"/>
      <c r="AB36" s="28"/>
      <c r="AC36" s="28"/>
      <c r="AD36" s="68" t="s">
        <v>526</v>
      </c>
      <c r="AE36" s="28"/>
      <c r="AG36" s="31"/>
      <c r="AT36" s="32"/>
      <c r="AU36" s="29"/>
      <c r="AV36" s="29"/>
      <c r="AW36" s="9"/>
      <c r="AX36" s="9"/>
      <c r="AY36" s="9"/>
      <c r="AZ36" s="31"/>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row>
    <row r="37" spans="1:93" ht="18" customHeight="1">
      <c r="E37" s="10" t="s">
        <v>136</v>
      </c>
      <c r="F37" s="10" t="s">
        <v>137</v>
      </c>
      <c r="G37" s="10" t="s">
        <v>74</v>
      </c>
      <c r="H37" s="10" t="s">
        <v>75</v>
      </c>
      <c r="I37" s="10" t="s">
        <v>138</v>
      </c>
      <c r="J37" s="10" t="s">
        <v>139</v>
      </c>
      <c r="T37" s="28"/>
      <c r="U37" s="28"/>
      <c r="V37" s="36" t="str">
        <f>IF(D5="","",VLOOKUP(D5,E31:Q43,7,FALSE))</f>
        <v/>
      </c>
      <c r="AD37" s="68" t="s">
        <v>527</v>
      </c>
      <c r="AE37" s="28"/>
      <c r="AG37" s="31"/>
      <c r="AT37" s="32"/>
      <c r="AU37" s="29"/>
      <c r="AV37" s="29"/>
      <c r="AW37" s="9"/>
      <c r="AX37" s="9"/>
      <c r="AY37" s="9"/>
      <c r="AZ37" s="31"/>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row>
    <row r="38" spans="1:93" ht="18" customHeight="1">
      <c r="A38" s="38"/>
      <c r="B38" s="33"/>
      <c r="D38" s="33"/>
      <c r="E38" s="10" t="s">
        <v>141</v>
      </c>
      <c r="F38" s="10" t="s">
        <v>142</v>
      </c>
      <c r="G38" s="10" t="s">
        <v>143</v>
      </c>
      <c r="H38" s="10" t="s">
        <v>105</v>
      </c>
      <c r="I38" s="10" t="s">
        <v>143</v>
      </c>
      <c r="J38" s="10" t="s">
        <v>144</v>
      </c>
      <c r="M38" s="33"/>
      <c r="V38" s="36" t="str">
        <f>IF(D5="","",VLOOKUP(D5,E31:Q43,8,FALSE))</f>
        <v/>
      </c>
      <c r="AD38" s="68" t="s">
        <v>528</v>
      </c>
      <c r="AT38" s="32"/>
      <c r="AU38" s="29"/>
      <c r="AV38" s="29"/>
      <c r="AW38" s="9"/>
      <c r="AX38" s="9"/>
      <c r="AY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row>
    <row r="39" spans="1:93" ht="18" customHeight="1">
      <c r="A39" s="39"/>
      <c r="B39" s="33"/>
      <c r="D39" s="33"/>
      <c r="E39" s="33" t="s">
        <v>147</v>
      </c>
      <c r="F39" s="33" t="s">
        <v>148</v>
      </c>
      <c r="G39" s="10" t="s">
        <v>149</v>
      </c>
      <c r="H39" s="33" t="s">
        <v>105</v>
      </c>
      <c r="I39" s="33" t="s">
        <v>150</v>
      </c>
      <c r="J39" s="10" t="s">
        <v>151</v>
      </c>
      <c r="M39" s="33"/>
      <c r="V39" s="36" t="str">
        <f>IF(D5="","",VLOOKUP(D5,E31:Q43,9,FALSE))</f>
        <v/>
      </c>
      <c r="AD39" s="28"/>
      <c r="AT39" s="32"/>
      <c r="AU39" s="29"/>
      <c r="AV39" s="29"/>
      <c r="AW39" s="9"/>
      <c r="AX39" s="9"/>
      <c r="AY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row>
    <row r="40" spans="1:93" ht="18" customHeight="1">
      <c r="A40" s="39"/>
      <c r="B40" s="33"/>
      <c r="C40" s="33"/>
      <c r="D40" s="33"/>
      <c r="E40" s="10" t="s">
        <v>153</v>
      </c>
      <c r="F40" s="10" t="s">
        <v>154</v>
      </c>
      <c r="G40" s="10" t="s">
        <v>155</v>
      </c>
      <c r="H40" s="10" t="s">
        <v>105</v>
      </c>
      <c r="I40" s="10" t="s">
        <v>155</v>
      </c>
      <c r="J40" s="10" t="s">
        <v>156</v>
      </c>
      <c r="M40" s="33"/>
      <c r="V40" s="36" t="str">
        <f>IF(D5="","",VLOOKUP(D5,E31:Q43,10,FALSE))</f>
        <v/>
      </c>
      <c r="AD40" s="28"/>
      <c r="AT40" s="32"/>
      <c r="AU40" s="29"/>
      <c r="AV40" s="29"/>
      <c r="AW40" s="9"/>
      <c r="AX40" s="9"/>
      <c r="AY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row>
    <row r="41" spans="1:93" ht="18" customHeight="1">
      <c r="E41" s="10" t="s">
        <v>163</v>
      </c>
      <c r="F41" s="10" t="s">
        <v>164</v>
      </c>
      <c r="G41" s="33" t="s">
        <v>90</v>
      </c>
      <c r="H41" s="33" t="s">
        <v>75</v>
      </c>
      <c r="I41" s="10" t="s">
        <v>165</v>
      </c>
      <c r="J41" s="10" t="s">
        <v>166</v>
      </c>
      <c r="V41" s="36" t="str">
        <f>IF(D5="","",VLOOKUP(D5,E31:Q43,11,FALSE))</f>
        <v/>
      </c>
      <c r="AD41" s="28"/>
      <c r="AT41" s="32"/>
      <c r="AU41" s="29"/>
      <c r="AV41" s="29"/>
      <c r="AW41" s="9"/>
      <c r="AX41" s="9"/>
      <c r="AY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row>
    <row r="42" spans="1:93" ht="18" customHeight="1">
      <c r="E42" s="62" t="s">
        <v>379</v>
      </c>
      <c r="F42" s="62" t="s">
        <v>380</v>
      </c>
      <c r="G42" s="63" t="s">
        <v>369</v>
      </c>
      <c r="H42" s="63" t="s">
        <v>361</v>
      </c>
      <c r="I42" s="62" t="s">
        <v>381</v>
      </c>
      <c r="J42" s="63" t="s">
        <v>382</v>
      </c>
      <c r="V42" s="36" t="str">
        <f>IF(D5="","",VLOOKUP(D5,E31:Q43,12,FALSE))</f>
        <v/>
      </c>
      <c r="AD42" s="28"/>
      <c r="AT42" s="32"/>
      <c r="AU42" s="29"/>
      <c r="AV42" s="29"/>
      <c r="AW42" s="9"/>
      <c r="AX42" s="9"/>
      <c r="AY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row>
    <row r="43" spans="1:93" ht="18" customHeight="1">
      <c r="AD43" s="28"/>
      <c r="AT43" s="32"/>
      <c r="AU43" s="29"/>
      <c r="AV43" s="29"/>
      <c r="AW43" s="9"/>
      <c r="AX43" s="9"/>
      <c r="AY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row>
    <row r="44" spans="1:93" ht="18" customHeight="1">
      <c r="AD44" s="28"/>
      <c r="AT44" s="32"/>
      <c r="AU44" s="29"/>
      <c r="AV44" s="29"/>
      <c r="AW44" s="9"/>
      <c r="AX44" s="9"/>
      <c r="AY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row>
    <row r="45" spans="1:93" ht="18" customHeight="1">
      <c r="AT45" s="32"/>
      <c r="AU45" s="29"/>
      <c r="AV45" s="29"/>
      <c r="AW45" s="9"/>
      <c r="AX45" s="9"/>
      <c r="AY45" s="9"/>
      <c r="BC45" s="22"/>
      <c r="BD45" s="215"/>
      <c r="BE45" s="215"/>
      <c r="BF45" s="215"/>
      <c r="BG45" s="22"/>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row>
    <row r="46" spans="1:93" ht="18" customHeight="1">
      <c r="AU46" s="29"/>
      <c r="AV46" s="29"/>
      <c r="AW46" s="9"/>
      <c r="AX46" s="9"/>
      <c r="AY46" s="9"/>
      <c r="BC46" s="22"/>
      <c r="BD46" s="22"/>
      <c r="BE46" s="22"/>
      <c r="BF46" s="22"/>
      <c r="BG46" s="22"/>
      <c r="BH46" s="9"/>
      <c r="BI46" s="9"/>
      <c r="BJ46" s="9"/>
      <c r="BK46" s="9"/>
      <c r="BL46" s="9"/>
      <c r="BM46" s="9"/>
      <c r="BN46" s="216"/>
      <c r="BO46" s="216"/>
      <c r="BP46" s="215"/>
      <c r="BQ46" s="215"/>
      <c r="BR46" s="215"/>
      <c r="BS46" s="215"/>
      <c r="BT46" s="215"/>
      <c r="BU46" s="215"/>
      <c r="BV46" s="215"/>
      <c r="BW46" s="215"/>
      <c r="BX46" s="215"/>
      <c r="BY46" s="215"/>
      <c r="BZ46" s="215"/>
      <c r="CA46" s="215"/>
      <c r="CB46" s="215"/>
      <c r="CC46" s="215"/>
      <c r="CD46" s="215"/>
      <c r="CE46" s="215"/>
      <c r="CF46" s="215"/>
      <c r="CG46" s="215"/>
      <c r="CH46" s="215"/>
      <c r="CI46" s="215"/>
      <c r="CJ46" s="215"/>
      <c r="CK46" s="215"/>
      <c r="CL46" s="215"/>
      <c r="CM46" s="215"/>
      <c r="CN46" s="215"/>
      <c r="CO46" s="215"/>
    </row>
    <row r="47" spans="1:93" ht="18" customHeight="1">
      <c r="AU47" s="29"/>
      <c r="AV47" s="29"/>
      <c r="AW47" s="9"/>
      <c r="AX47" s="9"/>
      <c r="AY47" s="9"/>
      <c r="BC47" s="22"/>
      <c r="BD47" s="217"/>
      <c r="BE47" s="215"/>
      <c r="BF47" s="215"/>
      <c r="BG47" s="22"/>
      <c r="BH47" s="9"/>
      <c r="BI47" s="9"/>
      <c r="BJ47" s="9"/>
      <c r="BK47" s="9"/>
      <c r="BL47" s="9"/>
      <c r="BM47" s="9"/>
      <c r="BN47" s="216"/>
      <c r="BO47" s="216"/>
      <c r="BP47" s="227"/>
      <c r="BQ47" s="227"/>
      <c r="BR47" s="227"/>
      <c r="BS47" s="227"/>
      <c r="BT47" s="227"/>
      <c r="BU47" s="227"/>
      <c r="BV47" s="227"/>
      <c r="BW47" s="227"/>
      <c r="BX47" s="227"/>
      <c r="BY47" s="227"/>
      <c r="BZ47" s="227"/>
      <c r="CA47" s="227"/>
      <c r="CB47" s="227"/>
      <c r="CC47" s="227"/>
      <c r="CD47" s="227"/>
      <c r="CE47" s="227"/>
      <c r="CF47" s="227"/>
      <c r="CG47" s="227"/>
      <c r="CH47" s="227"/>
      <c r="CI47" s="227"/>
      <c r="CJ47" s="227"/>
      <c r="CK47" s="227"/>
      <c r="CL47" s="227"/>
      <c r="CM47" s="227"/>
      <c r="CN47" s="227"/>
      <c r="CO47" s="227"/>
    </row>
    <row r="48" spans="1:93" ht="18" customHeight="1">
      <c r="AU48" s="29"/>
      <c r="AV48" s="29"/>
      <c r="AW48" s="9"/>
      <c r="AX48" s="9"/>
      <c r="AY48" s="9"/>
      <c r="BC48" s="22"/>
      <c r="BD48" s="217"/>
      <c r="BE48" s="215"/>
      <c r="BF48" s="215"/>
      <c r="BG48" s="22"/>
      <c r="BH48" s="9"/>
      <c r="BI48" s="9"/>
      <c r="BJ48" s="9"/>
      <c r="BK48" s="9"/>
      <c r="BL48" s="9"/>
      <c r="BM48" s="9"/>
      <c r="BN48" s="216"/>
      <c r="BO48" s="216"/>
      <c r="BP48" s="217"/>
      <c r="BQ48" s="215"/>
      <c r="BR48" s="215"/>
      <c r="BS48" s="215"/>
      <c r="BT48" s="215"/>
      <c r="BU48" s="215"/>
      <c r="BV48" s="215"/>
      <c r="BW48" s="215"/>
      <c r="BX48" s="215"/>
      <c r="BY48" s="215"/>
      <c r="BZ48" s="215"/>
      <c r="CA48" s="215"/>
      <c r="CB48" s="215"/>
      <c r="CC48" s="215"/>
      <c r="CD48" s="215"/>
      <c r="CE48" s="215"/>
      <c r="CF48" s="215"/>
      <c r="CG48" s="215"/>
      <c r="CH48" s="215"/>
      <c r="CI48" s="215"/>
      <c r="CJ48" s="215"/>
      <c r="CK48" s="215"/>
      <c r="CL48" s="215"/>
      <c r="CM48" s="215"/>
      <c r="CN48" s="215"/>
      <c r="CO48" s="215"/>
    </row>
    <row r="49" spans="47:93" ht="18" customHeight="1">
      <c r="AU49" s="29"/>
      <c r="AV49" s="29"/>
      <c r="AW49" s="9"/>
      <c r="AX49" s="9"/>
      <c r="AY49" s="9"/>
      <c r="BC49" s="22"/>
      <c r="BD49" s="217"/>
      <c r="BE49" s="215"/>
      <c r="BF49" s="215"/>
      <c r="BG49" s="22"/>
      <c r="BH49" s="9"/>
      <c r="BI49" s="9"/>
      <c r="BJ49" s="9"/>
      <c r="BK49" s="9"/>
      <c r="BL49" s="9"/>
      <c r="BM49" s="9"/>
      <c r="BN49" s="216"/>
      <c r="BO49" s="216"/>
      <c r="BP49" s="217"/>
      <c r="BQ49" s="215"/>
      <c r="BR49" s="215"/>
      <c r="BS49" s="215"/>
      <c r="BT49" s="215"/>
      <c r="BU49" s="215"/>
      <c r="BV49" s="215"/>
      <c r="BW49" s="215"/>
      <c r="BX49" s="215"/>
      <c r="BY49" s="215"/>
      <c r="BZ49" s="215"/>
      <c r="CA49" s="215"/>
      <c r="CB49" s="215"/>
      <c r="CC49" s="215"/>
      <c r="CD49" s="215"/>
      <c r="CE49" s="215"/>
      <c r="CF49" s="226"/>
      <c r="CG49" s="226"/>
      <c r="CH49" s="226"/>
      <c r="CI49" s="226"/>
      <c r="CJ49" s="226"/>
      <c r="CK49" s="226"/>
      <c r="CL49" s="226"/>
      <c r="CM49" s="226"/>
      <c r="CN49" s="226"/>
      <c r="CO49" s="226"/>
    </row>
    <row r="50" spans="47:93" ht="18" customHeight="1">
      <c r="AU50" s="29"/>
      <c r="AV50" s="29"/>
      <c r="AW50" s="9"/>
      <c r="AX50" s="9"/>
      <c r="AY50" s="9"/>
      <c r="BC50" s="22"/>
      <c r="BD50" s="217"/>
      <c r="BE50" s="215"/>
      <c r="BF50" s="215"/>
      <c r="BG50" s="22"/>
      <c r="BH50" s="9"/>
      <c r="BI50" s="9"/>
      <c r="BJ50" s="9"/>
      <c r="BK50" s="9"/>
      <c r="BL50" s="9"/>
      <c r="BM50" s="9"/>
      <c r="BN50" s="216"/>
      <c r="BO50" s="216"/>
      <c r="BP50" s="217"/>
      <c r="BQ50" s="215"/>
      <c r="BR50" s="215"/>
      <c r="BS50" s="215"/>
      <c r="BT50" s="215"/>
      <c r="BU50" s="215"/>
      <c r="BV50" s="215"/>
      <c r="BW50" s="215"/>
      <c r="BX50" s="215"/>
      <c r="BY50" s="215"/>
      <c r="BZ50" s="215"/>
      <c r="CA50" s="215"/>
      <c r="CB50" s="215"/>
      <c r="CC50" s="215"/>
      <c r="CD50" s="215"/>
      <c r="CE50" s="215"/>
      <c r="CF50" s="215"/>
      <c r="CG50" s="215"/>
      <c r="CH50" s="215"/>
      <c r="CI50" s="215"/>
      <c r="CJ50" s="215"/>
      <c r="CK50" s="215"/>
      <c r="CL50" s="215"/>
      <c r="CM50" s="215"/>
      <c r="CN50" s="215"/>
      <c r="CO50" s="215"/>
    </row>
    <row r="51" spans="47:93" ht="18" customHeight="1">
      <c r="AU51" s="29"/>
      <c r="AV51" s="29"/>
      <c r="AW51" s="9"/>
      <c r="AX51" s="9"/>
      <c r="AY51" s="9"/>
      <c r="BC51" s="22"/>
      <c r="BD51" s="217"/>
      <c r="BE51" s="215"/>
      <c r="BF51" s="215"/>
      <c r="BG51" s="22"/>
      <c r="BH51" s="9"/>
      <c r="BI51" s="9"/>
      <c r="BJ51" s="9"/>
      <c r="BK51" s="9"/>
      <c r="BL51" s="9"/>
      <c r="BM51" s="9"/>
      <c r="BN51" s="216"/>
      <c r="BO51" s="216"/>
      <c r="BP51" s="217"/>
      <c r="BQ51" s="215"/>
      <c r="BR51" s="215"/>
      <c r="BS51" s="215"/>
      <c r="BT51" s="215"/>
      <c r="BU51" s="215"/>
      <c r="BV51" s="215"/>
      <c r="BW51" s="215"/>
      <c r="BX51" s="215"/>
      <c r="BY51" s="215"/>
      <c r="BZ51" s="215"/>
      <c r="CA51" s="215"/>
      <c r="CB51" s="215"/>
      <c r="CC51" s="215"/>
      <c r="CD51" s="215"/>
      <c r="CE51" s="215"/>
      <c r="CF51" s="215"/>
      <c r="CG51" s="215"/>
      <c r="CH51" s="215"/>
      <c r="CI51" s="215"/>
      <c r="CJ51" s="215"/>
      <c r="CK51" s="215"/>
      <c r="CL51" s="215"/>
      <c r="CM51" s="215"/>
      <c r="CN51" s="215"/>
      <c r="CO51" s="215"/>
    </row>
    <row r="52" spans="47:93" ht="18" customHeight="1">
      <c r="AU52" s="29"/>
      <c r="AV52" s="29"/>
      <c r="AW52" s="9"/>
      <c r="AX52" s="9"/>
      <c r="AY52" s="9"/>
      <c r="BC52" s="22"/>
      <c r="BD52" s="217"/>
      <c r="BE52" s="215"/>
      <c r="BF52" s="215"/>
      <c r="BG52" s="22"/>
      <c r="BH52" s="9"/>
      <c r="BI52" s="9"/>
      <c r="BJ52" s="9"/>
      <c r="BK52" s="9"/>
      <c r="BL52" s="9"/>
      <c r="BM52" s="9"/>
      <c r="BN52" s="216"/>
      <c r="BO52" s="216"/>
      <c r="BP52" s="217"/>
      <c r="BQ52" s="215"/>
      <c r="BR52" s="215"/>
      <c r="BS52" s="215"/>
      <c r="BT52" s="215"/>
      <c r="BU52" s="215"/>
      <c r="BV52" s="215"/>
      <c r="BW52" s="215"/>
      <c r="BX52" s="215"/>
      <c r="BY52" s="215"/>
      <c r="BZ52" s="215"/>
      <c r="CA52" s="215"/>
      <c r="CB52" s="215"/>
      <c r="CC52" s="215"/>
      <c r="CD52" s="215"/>
      <c r="CE52" s="215"/>
      <c r="CF52" s="223"/>
      <c r="CG52" s="224"/>
      <c r="CH52" s="224"/>
      <c r="CI52" s="224"/>
      <c r="CJ52" s="224"/>
      <c r="CK52" s="224"/>
      <c r="CL52" s="224"/>
      <c r="CM52" s="224"/>
      <c r="CN52" s="224"/>
      <c r="CO52" s="224"/>
    </row>
    <row r="53" spans="47:93" ht="18" customHeight="1">
      <c r="AU53" s="29"/>
      <c r="AV53" s="29"/>
      <c r="AW53" s="9"/>
      <c r="AX53" s="9"/>
      <c r="AY53" s="9"/>
      <c r="BC53" s="22"/>
      <c r="BD53" s="22"/>
      <c r="BE53" s="22"/>
      <c r="BF53" s="22"/>
      <c r="BG53" s="22"/>
      <c r="BH53" s="9"/>
      <c r="BI53" s="9"/>
      <c r="BJ53" s="9"/>
      <c r="BK53" s="9"/>
      <c r="BL53" s="9"/>
      <c r="BM53" s="9"/>
      <c r="BN53" s="216"/>
      <c r="BO53" s="216"/>
      <c r="BP53" s="217"/>
      <c r="BQ53" s="215"/>
      <c r="BR53" s="215"/>
      <c r="BS53" s="215"/>
      <c r="BT53" s="215"/>
      <c r="BU53" s="215"/>
      <c r="BV53" s="215"/>
      <c r="BW53" s="215"/>
      <c r="BX53" s="215"/>
      <c r="BY53" s="215"/>
      <c r="BZ53" s="215"/>
      <c r="CA53" s="215"/>
      <c r="CB53" s="215"/>
      <c r="CC53" s="215"/>
      <c r="CD53" s="215"/>
      <c r="CE53" s="215"/>
      <c r="CF53" s="223"/>
      <c r="CG53" s="224"/>
      <c r="CH53" s="224"/>
      <c r="CI53" s="224"/>
      <c r="CJ53" s="224"/>
      <c r="CK53" s="224"/>
      <c r="CL53" s="224"/>
      <c r="CM53" s="224"/>
      <c r="CN53" s="224"/>
      <c r="CO53" s="224"/>
    </row>
    <row r="54" spans="47:93" ht="18" customHeight="1">
      <c r="AU54" s="29"/>
      <c r="AV54" s="29"/>
      <c r="AW54" s="9"/>
      <c r="AX54" s="9"/>
      <c r="AY54" s="9"/>
      <c r="BC54" s="22"/>
      <c r="BD54" s="217"/>
      <c r="BE54" s="215"/>
      <c r="BF54" s="215"/>
      <c r="BG54" s="22"/>
      <c r="BH54" s="9"/>
      <c r="BI54" s="9"/>
      <c r="BJ54" s="9"/>
      <c r="BK54" s="9"/>
      <c r="BL54" s="9"/>
      <c r="BM54" s="9"/>
      <c r="BN54" s="216"/>
      <c r="BO54" s="216"/>
      <c r="BP54" s="225"/>
      <c r="BQ54" s="225"/>
      <c r="BR54" s="225"/>
      <c r="BS54" s="225"/>
      <c r="BT54" s="225"/>
      <c r="BU54" s="225"/>
      <c r="BV54" s="225"/>
      <c r="BW54" s="225"/>
      <c r="BX54" s="225"/>
      <c r="BY54" s="225"/>
      <c r="BZ54" s="225"/>
      <c r="CA54" s="225"/>
      <c r="CB54" s="225"/>
      <c r="CC54" s="225"/>
      <c r="CD54" s="225"/>
      <c r="CE54" s="225"/>
      <c r="CF54" s="225"/>
      <c r="CG54" s="225"/>
      <c r="CH54" s="225"/>
      <c r="CI54" s="225"/>
      <c r="CJ54" s="225"/>
      <c r="CK54" s="225"/>
      <c r="CL54" s="225"/>
      <c r="CM54" s="225"/>
      <c r="CN54" s="225"/>
      <c r="CO54" s="225"/>
    </row>
    <row r="55" spans="47:93" ht="18" customHeight="1">
      <c r="AU55" s="29"/>
      <c r="AV55" s="29"/>
      <c r="AW55" s="9"/>
      <c r="AX55" s="9"/>
      <c r="AY55" s="9"/>
      <c r="BC55" s="22"/>
      <c r="BD55" s="217"/>
      <c r="BE55" s="215"/>
      <c r="BF55" s="215"/>
      <c r="BG55" s="22"/>
      <c r="BH55" s="9"/>
      <c r="BI55" s="9"/>
      <c r="BJ55" s="9"/>
      <c r="BK55" s="9"/>
      <c r="BL55" s="9"/>
      <c r="BM55" s="9"/>
      <c r="BN55" s="216"/>
      <c r="BO55" s="216"/>
      <c r="BP55" s="217"/>
      <c r="BQ55" s="215"/>
      <c r="BR55" s="215"/>
      <c r="BS55" s="215"/>
      <c r="BT55" s="215"/>
      <c r="BU55" s="215"/>
      <c r="BV55" s="215"/>
      <c r="BW55" s="215"/>
      <c r="BX55" s="215"/>
      <c r="BY55" s="215"/>
      <c r="BZ55" s="215"/>
      <c r="CA55" s="215"/>
      <c r="CB55" s="215"/>
      <c r="CC55" s="215"/>
      <c r="CD55" s="215"/>
      <c r="CE55" s="215"/>
      <c r="CF55" s="218"/>
      <c r="CG55" s="218"/>
      <c r="CH55" s="218"/>
      <c r="CI55" s="218"/>
      <c r="CJ55" s="218"/>
      <c r="CK55" s="218"/>
      <c r="CL55" s="218"/>
      <c r="CM55" s="218"/>
      <c r="CN55" s="218"/>
      <c r="CO55" s="218"/>
    </row>
    <row r="56" spans="47:93" ht="18" customHeight="1">
      <c r="AU56" s="29"/>
      <c r="AV56" s="29"/>
      <c r="AW56" s="9"/>
      <c r="AX56" s="9"/>
      <c r="AY56" s="9"/>
      <c r="BC56" s="22"/>
      <c r="BD56" s="215"/>
      <c r="BE56" s="215"/>
      <c r="BF56" s="215"/>
      <c r="BG56" s="22"/>
      <c r="BH56" s="9"/>
      <c r="BI56" s="9"/>
      <c r="BJ56" s="9"/>
      <c r="BK56" s="9"/>
      <c r="BL56" s="9"/>
      <c r="BM56" s="9"/>
      <c r="BN56" s="216"/>
      <c r="BO56" s="216"/>
      <c r="BP56" s="217"/>
      <c r="BQ56" s="215"/>
      <c r="BR56" s="215"/>
      <c r="BS56" s="215"/>
      <c r="BT56" s="215"/>
      <c r="BU56" s="215"/>
      <c r="BV56" s="215"/>
      <c r="BW56" s="215"/>
      <c r="BX56" s="215"/>
      <c r="BY56" s="215"/>
      <c r="BZ56" s="215"/>
      <c r="CA56" s="215"/>
      <c r="CB56" s="215"/>
      <c r="CC56" s="215"/>
      <c r="CD56" s="215"/>
      <c r="CE56" s="215"/>
      <c r="CF56" s="218"/>
      <c r="CG56" s="218"/>
      <c r="CH56" s="218"/>
      <c r="CI56" s="218"/>
      <c r="CJ56" s="218"/>
      <c r="CK56" s="218"/>
      <c r="CL56" s="218"/>
      <c r="CM56" s="218"/>
      <c r="CN56" s="218"/>
      <c r="CO56" s="218"/>
    </row>
    <row r="57" spans="47:93" ht="18" customHeight="1">
      <c r="AU57" s="29"/>
      <c r="AV57" s="29"/>
      <c r="AW57" s="9"/>
      <c r="AX57" s="9"/>
      <c r="AY57" s="9"/>
      <c r="BC57" s="22"/>
      <c r="BD57" s="215"/>
      <c r="BE57" s="215"/>
      <c r="BF57" s="215"/>
      <c r="BG57" s="22"/>
      <c r="BH57" s="9"/>
      <c r="BI57" s="9"/>
      <c r="BJ57" s="9"/>
      <c r="BK57" s="9"/>
      <c r="BL57" s="9"/>
      <c r="BM57" s="9"/>
      <c r="BN57" s="216"/>
      <c r="BO57" s="216"/>
      <c r="BP57" s="215"/>
      <c r="BQ57" s="215"/>
      <c r="BR57" s="215"/>
      <c r="BS57" s="215"/>
      <c r="BT57" s="215"/>
      <c r="BU57" s="215"/>
      <c r="BV57" s="215"/>
      <c r="BW57" s="215"/>
      <c r="BX57" s="215"/>
      <c r="BY57" s="215"/>
      <c r="BZ57" s="215"/>
      <c r="CA57" s="215"/>
      <c r="CB57" s="215"/>
      <c r="CC57" s="215"/>
      <c r="CD57" s="215"/>
      <c r="CE57" s="215"/>
      <c r="CF57" s="218"/>
      <c r="CG57" s="218"/>
      <c r="CH57" s="218"/>
      <c r="CI57" s="218"/>
      <c r="CJ57" s="218"/>
      <c r="CK57" s="218"/>
      <c r="CL57" s="218"/>
      <c r="CM57" s="218"/>
      <c r="CN57" s="218"/>
      <c r="CO57" s="218"/>
    </row>
    <row r="58" spans="47:93" ht="18" customHeight="1">
      <c r="AU58" s="29"/>
      <c r="AV58" s="29"/>
      <c r="AW58" s="9"/>
      <c r="AX58" s="9"/>
      <c r="AY58" s="9"/>
      <c r="BC58" s="22"/>
      <c r="BD58" s="215"/>
      <c r="BE58" s="215"/>
      <c r="BF58" s="215"/>
      <c r="BG58" s="22"/>
      <c r="BH58" s="9"/>
      <c r="BI58" s="9"/>
      <c r="BJ58" s="9"/>
      <c r="BK58" s="9"/>
      <c r="BL58" s="9"/>
      <c r="BM58" s="9"/>
      <c r="BN58" s="216"/>
      <c r="BO58" s="216"/>
      <c r="BP58" s="215"/>
      <c r="BQ58" s="215"/>
      <c r="BR58" s="215"/>
      <c r="BS58" s="215"/>
      <c r="BT58" s="215"/>
      <c r="BU58" s="215"/>
      <c r="BV58" s="215"/>
      <c r="BW58" s="215"/>
      <c r="BX58" s="215"/>
      <c r="BY58" s="215"/>
      <c r="BZ58" s="215"/>
      <c r="CA58" s="215"/>
      <c r="CB58" s="215"/>
      <c r="CC58" s="215"/>
      <c r="CD58" s="215"/>
      <c r="CE58" s="215"/>
      <c r="CF58" s="215"/>
      <c r="CG58" s="215"/>
      <c r="CH58" s="215"/>
      <c r="CI58" s="215"/>
      <c r="CJ58" s="215"/>
      <c r="CK58" s="215"/>
      <c r="CL58" s="215"/>
      <c r="CM58" s="215"/>
      <c r="CN58" s="215"/>
      <c r="CO58" s="215"/>
    </row>
    <row r="59" spans="47:93" ht="18" customHeight="1">
      <c r="AU59" s="29"/>
      <c r="AV59" s="29"/>
      <c r="AW59" s="9"/>
      <c r="AX59" s="9"/>
      <c r="AY59" s="9"/>
      <c r="BC59" s="22"/>
      <c r="BD59" s="215"/>
      <c r="BE59" s="215"/>
      <c r="BF59" s="215"/>
      <c r="BG59" s="22"/>
      <c r="BH59" s="9"/>
      <c r="BI59" s="9"/>
      <c r="BJ59" s="9"/>
      <c r="BK59" s="9"/>
      <c r="BL59" s="9"/>
      <c r="BM59" s="9"/>
      <c r="BN59" s="216"/>
      <c r="BO59" s="216"/>
      <c r="BP59" s="215"/>
      <c r="BQ59" s="215"/>
      <c r="BR59" s="215"/>
      <c r="BS59" s="215"/>
      <c r="BT59" s="215"/>
      <c r="BU59" s="215"/>
      <c r="BV59" s="215"/>
      <c r="BW59" s="215"/>
      <c r="BX59" s="215"/>
      <c r="BY59" s="215"/>
      <c r="BZ59" s="215"/>
      <c r="CA59" s="215"/>
      <c r="CB59" s="215"/>
      <c r="CC59" s="215"/>
      <c r="CD59" s="215"/>
      <c r="CE59" s="215"/>
      <c r="CF59" s="215"/>
      <c r="CG59" s="215"/>
      <c r="CH59" s="215"/>
      <c r="CI59" s="215"/>
      <c r="CJ59" s="215"/>
      <c r="CK59" s="215"/>
      <c r="CL59" s="215"/>
      <c r="CM59" s="215"/>
      <c r="CN59" s="215"/>
      <c r="CO59" s="215"/>
    </row>
    <row r="60" spans="47:93" ht="18" customHeight="1">
      <c r="AU60" s="29"/>
      <c r="AV60" s="29"/>
      <c r="AW60" s="9"/>
      <c r="AX60" s="9"/>
      <c r="AY60" s="9"/>
      <c r="BC60" s="22"/>
      <c r="BD60" s="22"/>
      <c r="BE60" s="22"/>
      <c r="BF60" s="22"/>
      <c r="BG60" s="22"/>
      <c r="BH60" s="9"/>
      <c r="BI60" s="9"/>
      <c r="BJ60" s="9"/>
      <c r="BK60" s="9"/>
      <c r="BL60" s="9"/>
      <c r="BM60" s="9"/>
      <c r="BN60" s="216"/>
      <c r="BO60" s="216"/>
      <c r="BP60" s="215"/>
      <c r="BQ60" s="215"/>
      <c r="BR60" s="215"/>
      <c r="BS60" s="215"/>
      <c r="BT60" s="215"/>
      <c r="BU60" s="215"/>
      <c r="BV60" s="215"/>
      <c r="BW60" s="215"/>
      <c r="BX60" s="215"/>
      <c r="BY60" s="215"/>
      <c r="BZ60" s="215"/>
      <c r="CA60" s="215"/>
      <c r="CB60" s="215"/>
      <c r="CC60" s="215"/>
      <c r="CD60" s="215"/>
      <c r="CE60" s="215"/>
      <c r="CF60" s="215"/>
      <c r="CG60" s="215"/>
      <c r="CH60" s="215"/>
      <c r="CI60" s="215"/>
      <c r="CJ60" s="215"/>
      <c r="CK60" s="215"/>
      <c r="CL60" s="215"/>
      <c r="CM60" s="215"/>
      <c r="CN60" s="215"/>
      <c r="CO60" s="215"/>
    </row>
    <row r="61" spans="47:93" ht="18" customHeight="1">
      <c r="AU61" s="29"/>
      <c r="AV61" s="29"/>
      <c r="AW61" s="9"/>
      <c r="AX61" s="9"/>
      <c r="AY61" s="9"/>
      <c r="BC61" s="22"/>
      <c r="BD61" s="217"/>
      <c r="BE61" s="215"/>
      <c r="BF61" s="215"/>
      <c r="BG61" s="22"/>
      <c r="BH61" s="9"/>
      <c r="BI61" s="9"/>
      <c r="BJ61" s="9"/>
      <c r="BK61" s="9"/>
      <c r="BL61" s="9"/>
      <c r="BM61" s="9"/>
      <c r="BN61" s="216"/>
      <c r="BO61" s="216"/>
      <c r="BP61" s="227"/>
      <c r="BQ61" s="227"/>
      <c r="BR61" s="227"/>
      <c r="BS61" s="227"/>
      <c r="BT61" s="227"/>
      <c r="BU61" s="227"/>
      <c r="BV61" s="227"/>
      <c r="BW61" s="227"/>
      <c r="BX61" s="227"/>
      <c r="BY61" s="227"/>
      <c r="BZ61" s="227"/>
      <c r="CA61" s="227"/>
      <c r="CB61" s="227"/>
      <c r="CC61" s="227"/>
      <c r="CD61" s="227"/>
      <c r="CE61" s="227"/>
      <c r="CF61" s="227"/>
      <c r="CG61" s="227"/>
      <c r="CH61" s="227"/>
      <c r="CI61" s="227"/>
      <c r="CJ61" s="227"/>
      <c r="CK61" s="227"/>
      <c r="CL61" s="227"/>
      <c r="CM61" s="227"/>
      <c r="CN61" s="227"/>
      <c r="CO61" s="227"/>
    </row>
    <row r="62" spans="47:93" ht="18" customHeight="1">
      <c r="AU62" s="29"/>
      <c r="AV62" s="29"/>
      <c r="AW62" s="9"/>
      <c r="AX62" s="9"/>
      <c r="AY62" s="9"/>
      <c r="BC62" s="22"/>
      <c r="BD62" s="217"/>
      <c r="BE62" s="215"/>
      <c r="BF62" s="215"/>
      <c r="BG62" s="22"/>
      <c r="BH62" s="9"/>
      <c r="BI62" s="9"/>
      <c r="BJ62" s="9"/>
      <c r="BK62" s="9"/>
      <c r="BL62" s="9"/>
      <c r="BM62" s="9"/>
      <c r="BN62" s="216"/>
      <c r="BO62" s="216"/>
      <c r="BP62" s="217"/>
      <c r="BQ62" s="215"/>
      <c r="BR62" s="215"/>
      <c r="BS62" s="215"/>
      <c r="BT62" s="215"/>
      <c r="BU62" s="215"/>
      <c r="BV62" s="215"/>
      <c r="BW62" s="215"/>
      <c r="BX62" s="215"/>
      <c r="BY62" s="215"/>
      <c r="BZ62" s="215"/>
      <c r="CA62" s="215"/>
      <c r="CB62" s="215"/>
      <c r="CC62" s="215"/>
      <c r="CD62" s="215"/>
      <c r="CE62" s="215"/>
      <c r="CF62" s="215"/>
      <c r="CG62" s="215"/>
      <c r="CH62" s="215"/>
      <c r="CI62" s="215"/>
      <c r="CJ62" s="215"/>
      <c r="CK62" s="215"/>
      <c r="CL62" s="215"/>
      <c r="CM62" s="215"/>
      <c r="CN62" s="215"/>
      <c r="CO62" s="215"/>
    </row>
    <row r="63" spans="47:93" ht="18" customHeight="1">
      <c r="AU63" s="29"/>
      <c r="AV63" s="29"/>
      <c r="AW63" s="9"/>
      <c r="AX63" s="9"/>
      <c r="AY63" s="9"/>
      <c r="BC63" s="22"/>
      <c r="BD63" s="217"/>
      <c r="BE63" s="215"/>
      <c r="BF63" s="215"/>
      <c r="BG63" s="22"/>
      <c r="BH63" s="9"/>
      <c r="BI63" s="9"/>
      <c r="BJ63" s="9"/>
      <c r="BK63" s="9"/>
      <c r="BL63" s="9"/>
      <c r="BM63" s="9"/>
      <c r="BN63" s="216"/>
      <c r="BO63" s="216"/>
      <c r="BP63" s="217"/>
      <c r="BQ63" s="215"/>
      <c r="BR63" s="215"/>
      <c r="BS63" s="215"/>
      <c r="BT63" s="215"/>
      <c r="BU63" s="215"/>
      <c r="BV63" s="215"/>
      <c r="BW63" s="215"/>
      <c r="BX63" s="215"/>
      <c r="BY63" s="215"/>
      <c r="BZ63" s="215"/>
      <c r="CA63" s="215"/>
      <c r="CB63" s="215"/>
      <c r="CC63" s="215"/>
      <c r="CD63" s="215"/>
      <c r="CE63" s="215"/>
      <c r="CF63" s="226"/>
      <c r="CG63" s="226"/>
      <c r="CH63" s="226"/>
      <c r="CI63" s="226"/>
      <c r="CJ63" s="226"/>
      <c r="CK63" s="226"/>
      <c r="CL63" s="226"/>
      <c r="CM63" s="226"/>
      <c r="CN63" s="226"/>
      <c r="CO63" s="226"/>
    </row>
    <row r="64" spans="47:93" ht="18" customHeight="1">
      <c r="AU64" s="29"/>
      <c r="AV64" s="29"/>
      <c r="AW64" s="9"/>
      <c r="AX64" s="9"/>
      <c r="AY64" s="9"/>
      <c r="BC64" s="22"/>
      <c r="BD64" s="217"/>
      <c r="BE64" s="215"/>
      <c r="BF64" s="215"/>
      <c r="BG64" s="22"/>
      <c r="BH64" s="9"/>
      <c r="BI64" s="9"/>
      <c r="BJ64" s="9"/>
      <c r="BK64" s="9"/>
      <c r="BL64" s="9"/>
      <c r="BM64" s="9"/>
      <c r="BN64" s="216"/>
      <c r="BO64" s="216"/>
      <c r="BP64" s="217"/>
      <c r="BQ64" s="215"/>
      <c r="BR64" s="215"/>
      <c r="BS64" s="215"/>
      <c r="BT64" s="215"/>
      <c r="BU64" s="215"/>
      <c r="BV64" s="215"/>
      <c r="BW64" s="215"/>
      <c r="BX64" s="215"/>
      <c r="BY64" s="215"/>
      <c r="BZ64" s="215"/>
      <c r="CA64" s="215"/>
      <c r="CB64" s="215"/>
      <c r="CC64" s="215"/>
      <c r="CD64" s="215"/>
      <c r="CE64" s="215"/>
      <c r="CF64" s="215"/>
      <c r="CG64" s="215"/>
      <c r="CH64" s="215"/>
      <c r="CI64" s="215"/>
      <c r="CJ64" s="215"/>
      <c r="CK64" s="215"/>
      <c r="CL64" s="215"/>
      <c r="CM64" s="215"/>
      <c r="CN64" s="215"/>
      <c r="CO64" s="215"/>
    </row>
    <row r="65" spans="46:93" ht="18" customHeight="1">
      <c r="AU65" s="29"/>
      <c r="AV65" s="29"/>
      <c r="AW65" s="9"/>
      <c r="AX65" s="9"/>
      <c r="AY65" s="9"/>
      <c r="BC65" s="22"/>
      <c r="BD65" s="217"/>
      <c r="BE65" s="215"/>
      <c r="BF65" s="215"/>
      <c r="BG65" s="22"/>
      <c r="BH65" s="9"/>
      <c r="BI65" s="9"/>
      <c r="BJ65" s="9"/>
      <c r="BK65" s="9"/>
      <c r="BL65" s="9"/>
      <c r="BM65" s="9"/>
      <c r="BN65" s="216"/>
      <c r="BO65" s="216"/>
      <c r="BP65" s="217"/>
      <c r="BQ65" s="215"/>
      <c r="BR65" s="215"/>
      <c r="BS65" s="215"/>
      <c r="BT65" s="215"/>
      <c r="BU65" s="215"/>
      <c r="BV65" s="215"/>
      <c r="BW65" s="215"/>
      <c r="BX65" s="215"/>
      <c r="BY65" s="215"/>
      <c r="BZ65" s="215"/>
      <c r="CA65" s="215"/>
      <c r="CB65" s="215"/>
      <c r="CC65" s="215"/>
      <c r="CD65" s="215"/>
      <c r="CE65" s="215"/>
      <c r="CF65" s="215"/>
      <c r="CG65" s="215"/>
      <c r="CH65" s="215"/>
      <c r="CI65" s="215"/>
      <c r="CJ65" s="215"/>
      <c r="CK65" s="215"/>
      <c r="CL65" s="215"/>
      <c r="CM65" s="215"/>
      <c r="CN65" s="215"/>
      <c r="CO65" s="215"/>
    </row>
    <row r="66" spans="46:93" ht="18" customHeight="1">
      <c r="AU66" s="29"/>
      <c r="AV66" s="29"/>
      <c r="AW66" s="9"/>
      <c r="AX66" s="9"/>
      <c r="AY66" s="9"/>
      <c r="BC66" s="22"/>
      <c r="BD66" s="217"/>
      <c r="BE66" s="215"/>
      <c r="BF66" s="215"/>
      <c r="BG66" s="22"/>
      <c r="BH66" s="9"/>
      <c r="BI66" s="9"/>
      <c r="BJ66" s="9"/>
      <c r="BK66" s="9"/>
      <c r="BL66" s="9"/>
      <c r="BM66" s="9"/>
      <c r="BN66" s="216"/>
      <c r="BO66" s="216"/>
      <c r="BP66" s="217"/>
      <c r="BQ66" s="215"/>
      <c r="BR66" s="215"/>
      <c r="BS66" s="215"/>
      <c r="BT66" s="215"/>
      <c r="BU66" s="215"/>
      <c r="BV66" s="215"/>
      <c r="BW66" s="215"/>
      <c r="BX66" s="215"/>
      <c r="BY66" s="215"/>
      <c r="BZ66" s="215"/>
      <c r="CA66" s="215"/>
      <c r="CB66" s="215"/>
      <c r="CC66" s="215"/>
      <c r="CD66" s="215"/>
      <c r="CE66" s="215"/>
      <c r="CF66" s="223"/>
      <c r="CG66" s="224"/>
      <c r="CH66" s="224"/>
      <c r="CI66" s="224"/>
      <c r="CJ66" s="224"/>
      <c r="CK66" s="224"/>
      <c r="CL66" s="224"/>
      <c r="CM66" s="224"/>
      <c r="CN66" s="224"/>
      <c r="CO66" s="224"/>
    </row>
    <row r="67" spans="46:93" ht="18" customHeight="1">
      <c r="AU67" s="29"/>
      <c r="AV67" s="29"/>
      <c r="AW67" s="9"/>
      <c r="AX67" s="9"/>
      <c r="AY67" s="9"/>
      <c r="BC67" s="22"/>
      <c r="BD67" s="22"/>
      <c r="BE67" s="22"/>
      <c r="BF67" s="22"/>
      <c r="BG67" s="22"/>
      <c r="BH67" s="9"/>
      <c r="BI67" s="9"/>
      <c r="BJ67" s="9"/>
      <c r="BK67" s="9"/>
      <c r="BL67" s="9"/>
      <c r="BM67" s="9"/>
      <c r="BN67" s="216"/>
      <c r="BO67" s="216"/>
      <c r="BP67" s="217"/>
      <c r="BQ67" s="215"/>
      <c r="BR67" s="215"/>
      <c r="BS67" s="215"/>
      <c r="BT67" s="215"/>
      <c r="BU67" s="215"/>
      <c r="BV67" s="215"/>
      <c r="BW67" s="215"/>
      <c r="BX67" s="215"/>
      <c r="BY67" s="215"/>
      <c r="BZ67" s="215"/>
      <c r="CA67" s="215"/>
      <c r="CB67" s="215"/>
      <c r="CC67" s="215"/>
      <c r="CD67" s="215"/>
      <c r="CE67" s="215"/>
      <c r="CF67" s="223"/>
      <c r="CG67" s="224"/>
      <c r="CH67" s="224"/>
      <c r="CI67" s="224"/>
      <c r="CJ67" s="224"/>
      <c r="CK67" s="224"/>
      <c r="CL67" s="224"/>
      <c r="CM67" s="224"/>
      <c r="CN67" s="224"/>
      <c r="CO67" s="224"/>
    </row>
    <row r="68" spans="46:93" ht="18" customHeight="1">
      <c r="AU68" s="29"/>
      <c r="AV68" s="29"/>
      <c r="AW68" s="9"/>
      <c r="AX68" s="9"/>
      <c r="AY68" s="9"/>
      <c r="BC68" s="22"/>
      <c r="BD68" s="217"/>
      <c r="BE68" s="215"/>
      <c r="BF68" s="215"/>
      <c r="BG68" s="22"/>
      <c r="BH68" s="9"/>
      <c r="BI68" s="9"/>
      <c r="BJ68" s="9"/>
      <c r="BK68" s="9"/>
      <c r="BL68" s="9"/>
      <c r="BM68" s="9"/>
      <c r="BN68" s="216"/>
      <c r="BO68" s="216"/>
      <c r="BP68" s="225"/>
      <c r="BQ68" s="225"/>
      <c r="BR68" s="225"/>
      <c r="BS68" s="225"/>
      <c r="BT68" s="225"/>
      <c r="BU68" s="225"/>
      <c r="BV68" s="225"/>
      <c r="BW68" s="225"/>
      <c r="BX68" s="225"/>
      <c r="BY68" s="225"/>
      <c r="BZ68" s="225"/>
      <c r="CA68" s="225"/>
      <c r="CB68" s="225"/>
      <c r="CC68" s="225"/>
      <c r="CD68" s="225"/>
      <c r="CE68" s="225"/>
      <c r="CF68" s="225"/>
      <c r="CG68" s="225"/>
      <c r="CH68" s="225"/>
      <c r="CI68" s="225"/>
      <c r="CJ68" s="225"/>
      <c r="CK68" s="225"/>
      <c r="CL68" s="225"/>
      <c r="CM68" s="225"/>
      <c r="CN68" s="225"/>
      <c r="CO68" s="225"/>
    </row>
    <row r="69" spans="46:93" ht="18" customHeight="1">
      <c r="AU69" s="29"/>
      <c r="AV69" s="29"/>
      <c r="AW69" s="9"/>
      <c r="AX69" s="9"/>
      <c r="AY69" s="9"/>
      <c r="BC69" s="22"/>
      <c r="BD69" s="217"/>
      <c r="BE69" s="215"/>
      <c r="BF69" s="215"/>
      <c r="BG69" s="22"/>
      <c r="BH69" s="9"/>
      <c r="BI69" s="9"/>
      <c r="BJ69" s="9"/>
      <c r="BK69" s="9"/>
      <c r="BL69" s="9"/>
      <c r="BM69" s="9"/>
      <c r="BN69" s="216"/>
      <c r="BO69" s="216"/>
      <c r="BP69" s="217"/>
      <c r="BQ69" s="215"/>
      <c r="BR69" s="215"/>
      <c r="BS69" s="215"/>
      <c r="BT69" s="215"/>
      <c r="BU69" s="215"/>
      <c r="BV69" s="215"/>
      <c r="BW69" s="215"/>
      <c r="BX69" s="215"/>
      <c r="BY69" s="215"/>
      <c r="BZ69" s="215"/>
      <c r="CA69" s="215"/>
      <c r="CB69" s="215"/>
      <c r="CC69" s="215"/>
      <c r="CD69" s="215"/>
      <c r="CE69" s="215"/>
      <c r="CF69" s="218"/>
      <c r="CG69" s="218"/>
      <c r="CH69" s="218"/>
      <c r="CI69" s="218"/>
      <c r="CJ69" s="218"/>
      <c r="CK69" s="218"/>
      <c r="CL69" s="218"/>
      <c r="CM69" s="218"/>
      <c r="CN69" s="218"/>
      <c r="CO69" s="218"/>
    </row>
    <row r="70" spans="46:93" ht="18" customHeight="1">
      <c r="AU70" s="29"/>
      <c r="AV70" s="29"/>
      <c r="AW70" s="9"/>
      <c r="AX70" s="9"/>
      <c r="AY70" s="9"/>
      <c r="BC70" s="22"/>
      <c r="BD70" s="215"/>
      <c r="BE70" s="215"/>
      <c r="BF70" s="215"/>
      <c r="BG70" s="22"/>
      <c r="BH70" s="9"/>
      <c r="BI70" s="9"/>
      <c r="BJ70" s="9"/>
      <c r="BK70" s="9"/>
      <c r="BL70" s="9"/>
      <c r="BM70" s="9"/>
      <c r="BN70" s="216"/>
      <c r="BO70" s="216"/>
      <c r="BP70" s="217"/>
      <c r="BQ70" s="215"/>
      <c r="BR70" s="215"/>
      <c r="BS70" s="215"/>
      <c r="BT70" s="215"/>
      <c r="BU70" s="215"/>
      <c r="BV70" s="215"/>
      <c r="BW70" s="215"/>
      <c r="BX70" s="215"/>
      <c r="BY70" s="215"/>
      <c r="BZ70" s="215"/>
      <c r="CA70" s="215"/>
      <c r="CB70" s="215"/>
      <c r="CC70" s="215"/>
      <c r="CD70" s="215"/>
      <c r="CE70" s="215"/>
      <c r="CF70" s="218"/>
      <c r="CG70" s="218"/>
      <c r="CH70" s="218"/>
      <c r="CI70" s="218"/>
      <c r="CJ70" s="218"/>
      <c r="CK70" s="218"/>
      <c r="CL70" s="218"/>
      <c r="CM70" s="218"/>
      <c r="CN70" s="218"/>
      <c r="CO70" s="218"/>
    </row>
    <row r="71" spans="46:93" ht="18" customHeight="1">
      <c r="AU71" s="29"/>
      <c r="AV71" s="29"/>
      <c r="AW71" s="9"/>
      <c r="AX71" s="9"/>
      <c r="AY71" s="9"/>
      <c r="BC71" s="22"/>
      <c r="BD71" s="215"/>
      <c r="BE71" s="215"/>
      <c r="BF71" s="215"/>
      <c r="BG71" s="22"/>
      <c r="BH71" s="9"/>
      <c r="BI71" s="9"/>
      <c r="BJ71" s="9"/>
      <c r="BK71" s="9"/>
      <c r="BL71" s="9"/>
      <c r="BM71" s="9"/>
      <c r="BN71" s="216"/>
      <c r="BO71" s="216"/>
      <c r="BP71" s="215"/>
      <c r="BQ71" s="215"/>
      <c r="BR71" s="215"/>
      <c r="BS71" s="215"/>
      <c r="BT71" s="215"/>
      <c r="BU71" s="215"/>
      <c r="BV71" s="215"/>
      <c r="BW71" s="215"/>
      <c r="BX71" s="215"/>
      <c r="BY71" s="215"/>
      <c r="BZ71" s="215"/>
      <c r="CA71" s="215"/>
      <c r="CB71" s="215"/>
      <c r="CC71" s="215"/>
      <c r="CD71" s="215"/>
      <c r="CE71" s="215"/>
      <c r="CF71" s="215"/>
      <c r="CG71" s="215"/>
      <c r="CH71" s="215"/>
      <c r="CI71" s="215"/>
      <c r="CJ71" s="215"/>
      <c r="CK71" s="215"/>
      <c r="CL71" s="215"/>
      <c r="CM71" s="215"/>
      <c r="CN71" s="215"/>
      <c r="CO71" s="215"/>
    </row>
    <row r="72" spans="46:93" ht="18" customHeight="1">
      <c r="AU72" s="29"/>
      <c r="AV72" s="29"/>
      <c r="AW72" s="9"/>
      <c r="AX72" s="9"/>
      <c r="AY72" s="9"/>
      <c r="BC72" s="22"/>
      <c r="BD72" s="215"/>
      <c r="BE72" s="215"/>
      <c r="BF72" s="215"/>
      <c r="BG72" s="22"/>
      <c r="BH72" s="9"/>
      <c r="BI72" s="9"/>
      <c r="BJ72" s="9"/>
      <c r="BK72" s="9"/>
      <c r="BL72" s="9"/>
      <c r="BM72" s="9"/>
      <c r="BN72" s="216"/>
      <c r="BO72" s="216"/>
      <c r="BP72" s="215"/>
      <c r="BQ72" s="215"/>
      <c r="BR72" s="215"/>
      <c r="BS72" s="215"/>
      <c r="BT72" s="215"/>
      <c r="BU72" s="215"/>
      <c r="BV72" s="215"/>
      <c r="BW72" s="215"/>
      <c r="BX72" s="215"/>
      <c r="BY72" s="215"/>
      <c r="BZ72" s="215"/>
      <c r="CA72" s="215"/>
      <c r="CB72" s="215"/>
      <c r="CC72" s="215"/>
      <c r="CD72" s="215"/>
      <c r="CE72" s="215"/>
      <c r="CF72" s="215"/>
      <c r="CG72" s="215"/>
      <c r="CH72" s="215"/>
      <c r="CI72" s="215"/>
      <c r="CJ72" s="215"/>
      <c r="CK72" s="215"/>
      <c r="CL72" s="215"/>
      <c r="CM72" s="215"/>
      <c r="CN72" s="215"/>
      <c r="CO72" s="215"/>
    </row>
    <row r="73" spans="46:93" ht="18" customHeight="1">
      <c r="AU73" s="29"/>
      <c r="AV73" s="29"/>
      <c r="AW73" s="9"/>
      <c r="AX73" s="9"/>
      <c r="AY73" s="9"/>
      <c r="BC73" s="22"/>
      <c r="BD73" s="215"/>
      <c r="BE73" s="215"/>
      <c r="BF73" s="215"/>
      <c r="BG73" s="22"/>
      <c r="BH73" s="9"/>
      <c r="BI73" s="9"/>
      <c r="BJ73" s="9"/>
      <c r="BK73" s="9"/>
      <c r="BL73" s="9"/>
      <c r="BM73" s="9"/>
      <c r="BN73" s="216"/>
      <c r="BO73" s="216"/>
      <c r="BP73" s="215"/>
      <c r="BQ73" s="215"/>
      <c r="BR73" s="215"/>
      <c r="BS73" s="215"/>
      <c r="BT73" s="215"/>
      <c r="BU73" s="215"/>
      <c r="BV73" s="215"/>
      <c r="BW73" s="215"/>
      <c r="BX73" s="215"/>
      <c r="BY73" s="215"/>
      <c r="BZ73" s="215"/>
      <c r="CA73" s="215"/>
      <c r="CB73" s="215"/>
      <c r="CC73" s="215"/>
      <c r="CD73" s="215"/>
      <c r="CE73" s="215"/>
      <c r="CF73" s="215"/>
      <c r="CG73" s="215"/>
      <c r="CH73" s="215"/>
      <c r="CI73" s="215"/>
      <c r="CJ73" s="215"/>
      <c r="CK73" s="215"/>
      <c r="CL73" s="215"/>
      <c r="CM73" s="215"/>
      <c r="CN73" s="215"/>
      <c r="CO73" s="215"/>
    </row>
    <row r="74" spans="46:93" ht="18" customHeight="1">
      <c r="AT74" s="29"/>
      <c r="AU74" s="29"/>
      <c r="AV74" s="29"/>
      <c r="AW74" s="9"/>
      <c r="AX74" s="9"/>
      <c r="AY74" s="9"/>
      <c r="BC74" s="22"/>
      <c r="BD74" s="22"/>
      <c r="BE74" s="22"/>
      <c r="BF74" s="22"/>
      <c r="BG74" s="22"/>
      <c r="BH74" s="9"/>
      <c r="BI74" s="9"/>
      <c r="BJ74" s="9"/>
      <c r="BK74" s="9"/>
      <c r="BL74" s="9"/>
      <c r="BM74" s="9"/>
      <c r="BN74" s="216"/>
      <c r="BO74" s="216"/>
      <c r="BP74" s="215"/>
      <c r="BQ74" s="215"/>
      <c r="BR74" s="215"/>
      <c r="BS74" s="215"/>
      <c r="BT74" s="215"/>
      <c r="BU74" s="215"/>
      <c r="BV74" s="215"/>
      <c r="BW74" s="215"/>
      <c r="BX74" s="215"/>
      <c r="BY74" s="215"/>
      <c r="BZ74" s="215"/>
      <c r="CA74" s="215"/>
      <c r="CB74" s="215"/>
      <c r="CC74" s="215"/>
      <c r="CD74" s="215"/>
      <c r="CE74" s="215"/>
      <c r="CF74" s="215"/>
      <c r="CG74" s="215"/>
      <c r="CH74" s="215"/>
      <c r="CI74" s="215"/>
      <c r="CJ74" s="215"/>
      <c r="CK74" s="215"/>
      <c r="CL74" s="215"/>
      <c r="CM74" s="215"/>
      <c r="CN74" s="215"/>
      <c r="CO74" s="215"/>
    </row>
    <row r="75" spans="46:93" ht="18" customHeight="1">
      <c r="AT75" s="29"/>
      <c r="AU75" s="29"/>
      <c r="AV75" s="29"/>
      <c r="AW75" s="9"/>
      <c r="AX75" s="9"/>
      <c r="AY75" s="9"/>
      <c r="BC75" s="22"/>
      <c r="BD75" s="217"/>
      <c r="BE75" s="215"/>
      <c r="BF75" s="215"/>
      <c r="BG75" s="22"/>
      <c r="BH75" s="9"/>
      <c r="BI75" s="9"/>
      <c r="BJ75" s="9"/>
      <c r="BK75" s="9"/>
      <c r="BL75" s="9"/>
      <c r="BM75" s="9"/>
      <c r="BN75" s="216"/>
      <c r="BO75" s="216"/>
      <c r="BP75" s="227"/>
      <c r="BQ75" s="227"/>
      <c r="BR75" s="227"/>
      <c r="BS75" s="227"/>
      <c r="BT75" s="227"/>
      <c r="BU75" s="227"/>
      <c r="BV75" s="227"/>
      <c r="BW75" s="227"/>
      <c r="BX75" s="227"/>
      <c r="BY75" s="227"/>
      <c r="BZ75" s="227"/>
      <c r="CA75" s="227"/>
      <c r="CB75" s="227"/>
      <c r="CC75" s="227"/>
      <c r="CD75" s="227"/>
      <c r="CE75" s="227"/>
      <c r="CF75" s="227"/>
      <c r="CG75" s="227"/>
      <c r="CH75" s="227"/>
      <c r="CI75" s="227"/>
      <c r="CJ75" s="227"/>
      <c r="CK75" s="227"/>
      <c r="CL75" s="227"/>
      <c r="CM75" s="227"/>
      <c r="CN75" s="227"/>
      <c r="CO75" s="227"/>
    </row>
    <row r="76" spans="46:93" ht="18" customHeight="1">
      <c r="AT76" s="29"/>
      <c r="AU76" s="29"/>
      <c r="AV76" s="29"/>
      <c r="AW76" s="9"/>
      <c r="AX76" s="9"/>
      <c r="AY76" s="9"/>
      <c r="BC76" s="22"/>
      <c r="BD76" s="217"/>
      <c r="BE76" s="215"/>
      <c r="BF76" s="215"/>
      <c r="BG76" s="22"/>
      <c r="BH76" s="9"/>
      <c r="BI76" s="9"/>
      <c r="BJ76" s="9"/>
      <c r="BK76" s="9"/>
      <c r="BL76" s="9"/>
      <c r="BM76" s="9"/>
      <c r="BN76" s="216"/>
      <c r="BO76" s="216"/>
      <c r="BP76" s="217"/>
      <c r="BQ76" s="215"/>
      <c r="BR76" s="215"/>
      <c r="BS76" s="215"/>
      <c r="BT76" s="215"/>
      <c r="BU76" s="215"/>
      <c r="BV76" s="215"/>
      <c r="BW76" s="215"/>
      <c r="BX76" s="215"/>
      <c r="BY76" s="215"/>
      <c r="BZ76" s="215"/>
      <c r="CA76" s="215"/>
      <c r="CB76" s="215"/>
      <c r="CC76" s="215"/>
      <c r="CD76" s="215"/>
      <c r="CE76" s="215"/>
      <c r="CF76" s="215"/>
      <c r="CG76" s="215"/>
      <c r="CH76" s="215"/>
      <c r="CI76" s="215"/>
      <c r="CJ76" s="215"/>
      <c r="CK76" s="215"/>
      <c r="CL76" s="215"/>
      <c r="CM76" s="215"/>
      <c r="CN76" s="215"/>
      <c r="CO76" s="215"/>
    </row>
    <row r="77" spans="46:93" ht="18" customHeight="1">
      <c r="AT77" s="29"/>
      <c r="AU77" s="29"/>
      <c r="AV77" s="29"/>
      <c r="AW77" s="9"/>
      <c r="AX77" s="9"/>
      <c r="AY77" s="9"/>
      <c r="BC77" s="22"/>
      <c r="BD77" s="217"/>
      <c r="BE77" s="215"/>
      <c r="BF77" s="215"/>
      <c r="BG77" s="22"/>
      <c r="BH77" s="9"/>
      <c r="BI77" s="9"/>
      <c r="BJ77" s="9"/>
      <c r="BK77" s="9"/>
      <c r="BL77" s="9"/>
      <c r="BM77" s="9"/>
      <c r="BN77" s="216"/>
      <c r="BO77" s="216"/>
      <c r="BP77" s="217"/>
      <c r="BQ77" s="215"/>
      <c r="BR77" s="215"/>
      <c r="BS77" s="215"/>
      <c r="BT77" s="215"/>
      <c r="BU77" s="215"/>
      <c r="BV77" s="215"/>
      <c r="BW77" s="215"/>
      <c r="BX77" s="215"/>
      <c r="BY77" s="215"/>
      <c r="BZ77" s="215"/>
      <c r="CA77" s="215"/>
      <c r="CB77" s="215"/>
      <c r="CC77" s="215"/>
      <c r="CD77" s="215"/>
      <c r="CE77" s="215"/>
      <c r="CF77" s="226"/>
      <c r="CG77" s="226"/>
      <c r="CH77" s="226"/>
      <c r="CI77" s="226"/>
      <c r="CJ77" s="226"/>
      <c r="CK77" s="226"/>
      <c r="CL77" s="226"/>
      <c r="CM77" s="226"/>
      <c r="CN77" s="226"/>
      <c r="CO77" s="226"/>
    </row>
    <row r="78" spans="46:93" ht="18" customHeight="1">
      <c r="AT78" s="29"/>
      <c r="AU78" s="29"/>
      <c r="AV78" s="29"/>
      <c r="AW78" s="9"/>
      <c r="AX78" s="9"/>
      <c r="AY78" s="9"/>
      <c r="BC78" s="22"/>
      <c r="BD78" s="217"/>
      <c r="BE78" s="215"/>
      <c r="BF78" s="215"/>
      <c r="BG78" s="22"/>
      <c r="BH78" s="9"/>
      <c r="BI78" s="9"/>
      <c r="BJ78" s="9"/>
      <c r="BK78" s="9"/>
      <c r="BL78" s="9"/>
      <c r="BM78" s="9"/>
      <c r="BN78" s="216"/>
      <c r="BO78" s="216"/>
      <c r="BP78" s="217"/>
      <c r="BQ78" s="215"/>
      <c r="BR78" s="215"/>
      <c r="BS78" s="215"/>
      <c r="BT78" s="215"/>
      <c r="BU78" s="215"/>
      <c r="BV78" s="215"/>
      <c r="BW78" s="215"/>
      <c r="BX78" s="215"/>
      <c r="BY78" s="215"/>
      <c r="BZ78" s="215"/>
      <c r="CA78" s="215"/>
      <c r="CB78" s="215"/>
      <c r="CC78" s="215"/>
      <c r="CD78" s="215"/>
      <c r="CE78" s="215"/>
      <c r="CF78" s="215"/>
      <c r="CG78" s="215"/>
      <c r="CH78" s="215"/>
      <c r="CI78" s="215"/>
      <c r="CJ78" s="215"/>
      <c r="CK78" s="215"/>
      <c r="CL78" s="215"/>
      <c r="CM78" s="215"/>
      <c r="CN78" s="215"/>
      <c r="CO78" s="215"/>
    </row>
    <row r="79" spans="46:93" ht="18" customHeight="1">
      <c r="AT79" s="29"/>
      <c r="AU79" s="29"/>
      <c r="AV79" s="29"/>
      <c r="AW79" s="9"/>
      <c r="AX79" s="9"/>
      <c r="AY79" s="9"/>
      <c r="BC79" s="22"/>
      <c r="BD79" s="217"/>
      <c r="BE79" s="215"/>
      <c r="BF79" s="215"/>
      <c r="BG79" s="22"/>
      <c r="BH79" s="9"/>
      <c r="BI79" s="9"/>
      <c r="BJ79" s="9"/>
      <c r="BK79" s="9"/>
      <c r="BL79" s="9"/>
      <c r="BM79" s="9"/>
      <c r="BN79" s="216"/>
      <c r="BO79" s="216"/>
      <c r="BP79" s="217"/>
      <c r="BQ79" s="215"/>
      <c r="BR79" s="215"/>
      <c r="BS79" s="215"/>
      <c r="BT79" s="215"/>
      <c r="BU79" s="215"/>
      <c r="BV79" s="215"/>
      <c r="BW79" s="215"/>
      <c r="BX79" s="215"/>
      <c r="BY79" s="215"/>
      <c r="BZ79" s="215"/>
      <c r="CA79" s="215"/>
      <c r="CB79" s="215"/>
      <c r="CC79" s="215"/>
      <c r="CD79" s="215"/>
      <c r="CE79" s="215"/>
      <c r="CF79" s="215"/>
      <c r="CG79" s="215"/>
      <c r="CH79" s="215"/>
      <c r="CI79" s="215"/>
      <c r="CJ79" s="215"/>
      <c r="CK79" s="215"/>
      <c r="CL79" s="215"/>
      <c r="CM79" s="215"/>
      <c r="CN79" s="215"/>
      <c r="CO79" s="215"/>
    </row>
    <row r="80" spans="46:93" ht="18" customHeight="1">
      <c r="AT80" s="29"/>
      <c r="AU80" s="29"/>
      <c r="AV80" s="29"/>
      <c r="AW80" s="9"/>
      <c r="AX80" s="9"/>
      <c r="AY80" s="9"/>
      <c r="BC80" s="22"/>
      <c r="BD80" s="217"/>
      <c r="BE80" s="215"/>
      <c r="BF80" s="215"/>
      <c r="BG80" s="22"/>
      <c r="BH80" s="9"/>
      <c r="BI80" s="9"/>
      <c r="BJ80" s="9"/>
      <c r="BK80" s="9"/>
      <c r="BL80" s="9"/>
      <c r="BM80" s="9"/>
      <c r="BN80" s="216"/>
      <c r="BO80" s="216"/>
      <c r="BP80" s="217"/>
      <c r="BQ80" s="215"/>
      <c r="BR80" s="215"/>
      <c r="BS80" s="215"/>
      <c r="BT80" s="215"/>
      <c r="BU80" s="215"/>
      <c r="BV80" s="215"/>
      <c r="BW80" s="215"/>
      <c r="BX80" s="215"/>
      <c r="BY80" s="215"/>
      <c r="BZ80" s="215"/>
      <c r="CA80" s="215"/>
      <c r="CB80" s="215"/>
      <c r="CC80" s="215"/>
      <c r="CD80" s="215"/>
      <c r="CE80" s="215"/>
      <c r="CF80" s="223"/>
      <c r="CG80" s="224"/>
      <c r="CH80" s="224"/>
      <c r="CI80" s="224"/>
      <c r="CJ80" s="224"/>
      <c r="CK80" s="224"/>
      <c r="CL80" s="224"/>
      <c r="CM80" s="224"/>
      <c r="CN80" s="224"/>
      <c r="CO80" s="224"/>
    </row>
    <row r="81" spans="46:93" ht="18" customHeight="1">
      <c r="AT81" s="29"/>
      <c r="AU81" s="29"/>
      <c r="AV81" s="29"/>
      <c r="AW81" s="9"/>
      <c r="AX81" s="9"/>
      <c r="AY81" s="9"/>
      <c r="BC81" s="22"/>
      <c r="BD81" s="22"/>
      <c r="BE81" s="22"/>
      <c r="BF81" s="22"/>
      <c r="BG81" s="22"/>
      <c r="BH81" s="9"/>
      <c r="BI81" s="9"/>
      <c r="BJ81" s="9"/>
      <c r="BK81" s="9"/>
      <c r="BL81" s="9"/>
      <c r="BM81" s="9"/>
      <c r="BN81" s="216"/>
      <c r="BO81" s="216"/>
      <c r="BP81" s="217"/>
      <c r="BQ81" s="215"/>
      <c r="BR81" s="215"/>
      <c r="BS81" s="215"/>
      <c r="BT81" s="215"/>
      <c r="BU81" s="215"/>
      <c r="BV81" s="215"/>
      <c r="BW81" s="215"/>
      <c r="BX81" s="215"/>
      <c r="BY81" s="215"/>
      <c r="BZ81" s="215"/>
      <c r="CA81" s="215"/>
      <c r="CB81" s="215"/>
      <c r="CC81" s="215"/>
      <c r="CD81" s="215"/>
      <c r="CE81" s="215"/>
      <c r="CF81" s="223"/>
      <c r="CG81" s="224"/>
      <c r="CH81" s="224"/>
      <c r="CI81" s="224"/>
      <c r="CJ81" s="224"/>
      <c r="CK81" s="224"/>
      <c r="CL81" s="224"/>
      <c r="CM81" s="224"/>
      <c r="CN81" s="224"/>
      <c r="CO81" s="224"/>
    </row>
    <row r="82" spans="46:93" ht="18" customHeight="1">
      <c r="AT82" s="29"/>
      <c r="AU82" s="29"/>
      <c r="AV82" s="29"/>
      <c r="AW82" s="9"/>
      <c r="AX82" s="9"/>
      <c r="AY82" s="9"/>
      <c r="BC82" s="22"/>
      <c r="BD82" s="217"/>
      <c r="BE82" s="215"/>
      <c r="BF82" s="215"/>
      <c r="BG82" s="22"/>
      <c r="BH82" s="9"/>
      <c r="BI82" s="9"/>
      <c r="BJ82" s="9"/>
      <c r="BK82" s="9"/>
      <c r="BL82" s="9"/>
      <c r="BM82" s="9"/>
      <c r="BN82" s="216"/>
      <c r="BO82" s="216"/>
      <c r="BP82" s="225"/>
      <c r="BQ82" s="225"/>
      <c r="BR82" s="225"/>
      <c r="BS82" s="225"/>
      <c r="BT82" s="225"/>
      <c r="BU82" s="225"/>
      <c r="BV82" s="225"/>
      <c r="BW82" s="225"/>
      <c r="BX82" s="225"/>
      <c r="BY82" s="225"/>
      <c r="BZ82" s="225"/>
      <c r="CA82" s="225"/>
      <c r="CB82" s="225"/>
      <c r="CC82" s="225"/>
      <c r="CD82" s="225"/>
      <c r="CE82" s="225"/>
      <c r="CF82" s="225"/>
      <c r="CG82" s="225"/>
      <c r="CH82" s="225"/>
      <c r="CI82" s="225"/>
      <c r="CJ82" s="225"/>
      <c r="CK82" s="225"/>
      <c r="CL82" s="225"/>
      <c r="CM82" s="225"/>
      <c r="CN82" s="225"/>
      <c r="CO82" s="225"/>
    </row>
    <row r="83" spans="46:93" ht="18" customHeight="1">
      <c r="AT83" s="29"/>
      <c r="AU83" s="29"/>
      <c r="AV83" s="29"/>
      <c r="AW83" s="9"/>
      <c r="AX83" s="9"/>
      <c r="AY83" s="9"/>
      <c r="BC83" s="22"/>
      <c r="BD83" s="217"/>
      <c r="BE83" s="215"/>
      <c r="BF83" s="215"/>
      <c r="BG83" s="22"/>
      <c r="BH83" s="9"/>
      <c r="BI83" s="9"/>
      <c r="BJ83" s="9"/>
      <c r="BK83" s="9"/>
      <c r="BL83" s="9"/>
      <c r="BM83" s="9"/>
      <c r="BN83" s="216"/>
      <c r="BO83" s="216"/>
      <c r="BP83" s="217"/>
      <c r="BQ83" s="215"/>
      <c r="BR83" s="215"/>
      <c r="BS83" s="215"/>
      <c r="BT83" s="215"/>
      <c r="BU83" s="215"/>
      <c r="BV83" s="215"/>
      <c r="BW83" s="215"/>
      <c r="BX83" s="215"/>
      <c r="BY83" s="215"/>
      <c r="BZ83" s="215"/>
      <c r="CA83" s="215"/>
      <c r="CB83" s="215"/>
      <c r="CC83" s="215"/>
      <c r="CD83" s="215"/>
      <c r="CE83" s="215"/>
      <c r="CF83" s="218"/>
      <c r="CG83" s="218"/>
      <c r="CH83" s="218"/>
      <c r="CI83" s="218"/>
      <c r="CJ83" s="218"/>
      <c r="CK83" s="218"/>
      <c r="CL83" s="218"/>
      <c r="CM83" s="218"/>
      <c r="CN83" s="218"/>
      <c r="CO83" s="218"/>
    </row>
    <row r="84" spans="46:93" ht="18" customHeight="1">
      <c r="AT84" s="29"/>
      <c r="AU84" s="29"/>
      <c r="AV84" s="29"/>
      <c r="AW84" s="9"/>
      <c r="AX84" s="9"/>
      <c r="AY84" s="9"/>
      <c r="BC84" s="22"/>
      <c r="BD84" s="215"/>
      <c r="BE84" s="215"/>
      <c r="BF84" s="215"/>
      <c r="BG84" s="22"/>
      <c r="BH84" s="9"/>
      <c r="BI84" s="9"/>
      <c r="BJ84" s="9"/>
      <c r="BK84" s="9"/>
      <c r="BL84" s="9"/>
      <c r="BM84" s="9"/>
      <c r="BN84" s="216"/>
      <c r="BO84" s="216"/>
      <c r="BP84" s="217"/>
      <c r="BQ84" s="215"/>
      <c r="BR84" s="215"/>
      <c r="BS84" s="215"/>
      <c r="BT84" s="215"/>
      <c r="BU84" s="215"/>
      <c r="BV84" s="215"/>
      <c r="BW84" s="215"/>
      <c r="BX84" s="215"/>
      <c r="BY84" s="215"/>
      <c r="BZ84" s="215"/>
      <c r="CA84" s="215"/>
      <c r="CB84" s="215"/>
      <c r="CC84" s="215"/>
      <c r="CD84" s="215"/>
      <c r="CE84" s="215"/>
      <c r="CF84" s="218"/>
      <c r="CG84" s="218"/>
      <c r="CH84" s="218"/>
      <c r="CI84" s="218"/>
      <c r="CJ84" s="218"/>
      <c r="CK84" s="218"/>
      <c r="CL84" s="218"/>
      <c r="CM84" s="218"/>
      <c r="CN84" s="218"/>
      <c r="CO84" s="218"/>
    </row>
    <row r="85" spans="46:93" ht="18" customHeight="1">
      <c r="AT85" s="29"/>
      <c r="AU85" s="29"/>
      <c r="AV85" s="29"/>
      <c r="AW85" s="9"/>
      <c r="AX85" s="9"/>
      <c r="AY85" s="9"/>
      <c r="BC85" s="22"/>
      <c r="BD85" s="215"/>
      <c r="BE85" s="215"/>
      <c r="BF85" s="215"/>
      <c r="BG85" s="22"/>
      <c r="BH85" s="9"/>
      <c r="BI85" s="9"/>
      <c r="BJ85" s="9"/>
      <c r="BK85" s="9"/>
      <c r="BL85" s="9"/>
      <c r="BM85" s="9"/>
      <c r="BN85" s="216"/>
      <c r="BO85" s="216"/>
      <c r="BP85" s="215"/>
      <c r="BQ85" s="215"/>
      <c r="BR85" s="215"/>
      <c r="BS85" s="215"/>
      <c r="BT85" s="215"/>
      <c r="BU85" s="215"/>
      <c r="BV85" s="215"/>
      <c r="BW85" s="215"/>
      <c r="BX85" s="215"/>
      <c r="BY85" s="215"/>
      <c r="BZ85" s="215"/>
      <c r="CA85" s="215"/>
      <c r="CB85" s="215"/>
      <c r="CC85" s="215"/>
      <c r="CD85" s="215"/>
      <c r="CE85" s="215"/>
      <c r="CF85" s="215"/>
      <c r="CG85" s="215"/>
      <c r="CH85" s="215"/>
      <c r="CI85" s="215"/>
      <c r="CJ85" s="215"/>
      <c r="CK85" s="215"/>
      <c r="CL85" s="215"/>
      <c r="CM85" s="215"/>
      <c r="CN85" s="215"/>
      <c r="CO85" s="215"/>
    </row>
    <row r="86" spans="46:93" ht="18" customHeight="1">
      <c r="AT86" s="29"/>
      <c r="AU86" s="29"/>
      <c r="AV86" s="29"/>
      <c r="AW86" s="9"/>
      <c r="AX86" s="9"/>
      <c r="AY86" s="9"/>
      <c r="BC86" s="22"/>
      <c r="BD86" s="215"/>
      <c r="BE86" s="215"/>
      <c r="BF86" s="215"/>
      <c r="BG86" s="22"/>
      <c r="BH86" s="9"/>
      <c r="BI86" s="9"/>
      <c r="BJ86" s="9"/>
      <c r="BK86" s="9"/>
      <c r="BL86" s="9"/>
      <c r="BM86" s="9"/>
      <c r="BN86" s="216"/>
      <c r="BO86" s="216"/>
      <c r="BP86" s="215"/>
      <c r="BQ86" s="215"/>
      <c r="BR86" s="215"/>
      <c r="BS86" s="215"/>
      <c r="BT86" s="215"/>
      <c r="BU86" s="215"/>
      <c r="BV86" s="215"/>
      <c r="BW86" s="215"/>
      <c r="BX86" s="215"/>
      <c r="BY86" s="215"/>
      <c r="BZ86" s="215"/>
      <c r="CA86" s="215"/>
      <c r="CB86" s="215"/>
      <c r="CC86" s="215"/>
      <c r="CD86" s="215"/>
      <c r="CE86" s="215"/>
      <c r="CF86" s="215"/>
      <c r="CG86" s="215"/>
      <c r="CH86" s="215"/>
      <c r="CI86" s="215"/>
      <c r="CJ86" s="215"/>
      <c r="CK86" s="215"/>
      <c r="CL86" s="215"/>
      <c r="CM86" s="215"/>
      <c r="CN86" s="215"/>
      <c r="CO86" s="215"/>
    </row>
    <row r="87" spans="46:93" ht="18" customHeight="1">
      <c r="AT87" s="29"/>
      <c r="AU87" s="29"/>
      <c r="AV87" s="29"/>
      <c r="AW87" s="9"/>
      <c r="AX87" s="9"/>
      <c r="AY87" s="9"/>
      <c r="BC87" s="22"/>
      <c r="BD87" s="22"/>
      <c r="BE87" s="22"/>
      <c r="BF87" s="22"/>
      <c r="BG87" s="22"/>
      <c r="BH87" s="9"/>
      <c r="BI87" s="9"/>
      <c r="BJ87" s="9"/>
      <c r="BK87" s="9"/>
      <c r="BL87" s="9"/>
      <c r="BM87" s="9"/>
      <c r="BN87" s="216"/>
      <c r="BO87" s="216"/>
      <c r="BP87" s="215"/>
      <c r="BQ87" s="215"/>
      <c r="BR87" s="215"/>
      <c r="BS87" s="215"/>
      <c r="BT87" s="215"/>
      <c r="BU87" s="215"/>
      <c r="BV87" s="215"/>
      <c r="BW87" s="215"/>
      <c r="BX87" s="215"/>
      <c r="BY87" s="215"/>
      <c r="BZ87" s="215"/>
      <c r="CA87" s="215"/>
      <c r="CB87" s="215"/>
      <c r="CC87" s="215"/>
      <c r="CD87" s="215"/>
      <c r="CE87" s="215"/>
      <c r="CF87" s="215"/>
      <c r="CG87" s="215"/>
      <c r="CH87" s="215"/>
      <c r="CI87" s="215"/>
      <c r="CJ87" s="215"/>
      <c r="CK87" s="215"/>
      <c r="CL87" s="215"/>
      <c r="CM87" s="215"/>
      <c r="CN87" s="215"/>
      <c r="CO87" s="215"/>
    </row>
    <row r="88" spans="46:93" ht="18" customHeight="1">
      <c r="AT88" s="29"/>
      <c r="AU88" s="29"/>
      <c r="AV88" s="29"/>
      <c r="AW88" s="9"/>
      <c r="AX88" s="9"/>
      <c r="AY88" s="9"/>
      <c r="BC88" s="22"/>
      <c r="BD88" s="215"/>
      <c r="BE88" s="215"/>
      <c r="BF88" s="215"/>
      <c r="BG88" s="22"/>
      <c r="BH88" s="9"/>
      <c r="BI88" s="9"/>
      <c r="BJ88" s="9"/>
      <c r="BK88" s="9"/>
      <c r="BL88" s="9"/>
      <c r="BM88" s="9"/>
      <c r="BN88" s="216"/>
      <c r="BO88" s="216"/>
      <c r="BP88" s="222"/>
      <c r="BQ88" s="222"/>
      <c r="BR88" s="222"/>
      <c r="BS88" s="222"/>
      <c r="BT88" s="222"/>
      <c r="BU88" s="222"/>
      <c r="BV88" s="222"/>
      <c r="BW88" s="222"/>
      <c r="BX88" s="222"/>
      <c r="BY88" s="222"/>
      <c r="BZ88" s="222"/>
      <c r="CA88" s="222"/>
      <c r="CB88" s="222"/>
      <c r="CC88" s="222"/>
      <c r="CD88" s="222"/>
      <c r="CE88" s="222"/>
      <c r="CF88" s="222"/>
      <c r="CG88" s="222"/>
      <c r="CH88" s="222"/>
      <c r="CI88" s="222"/>
      <c r="CJ88" s="222"/>
      <c r="CK88" s="222"/>
      <c r="CL88" s="222"/>
      <c r="CM88" s="222"/>
      <c r="CN88" s="222"/>
      <c r="CO88" s="222"/>
    </row>
    <row r="89" spans="46:93" ht="18" customHeight="1">
      <c r="AT89" s="29"/>
      <c r="AU89" s="29"/>
      <c r="AV89" s="29"/>
      <c r="AW89" s="9"/>
      <c r="AX89" s="9"/>
      <c r="AY89" s="9"/>
      <c r="BC89" s="22"/>
      <c r="BD89" s="215"/>
      <c r="BE89" s="215"/>
      <c r="BF89" s="215"/>
      <c r="BG89" s="22"/>
      <c r="BH89" s="9"/>
      <c r="BI89" s="9"/>
      <c r="BJ89" s="9"/>
      <c r="BK89" s="9"/>
      <c r="BL89" s="9"/>
      <c r="BM89" s="9"/>
      <c r="BN89" s="216"/>
      <c r="BO89" s="216"/>
      <c r="BP89" s="215"/>
      <c r="BQ89" s="215"/>
      <c r="BR89" s="215"/>
      <c r="BS89" s="215"/>
      <c r="BT89" s="215"/>
      <c r="BU89" s="215"/>
      <c r="BV89" s="215"/>
      <c r="BW89" s="215"/>
      <c r="BX89" s="215"/>
      <c r="BY89" s="215"/>
      <c r="BZ89" s="215"/>
      <c r="CA89" s="215"/>
      <c r="CB89" s="215"/>
      <c r="CC89" s="215"/>
      <c r="CD89" s="215"/>
      <c r="CE89" s="215"/>
      <c r="CF89" s="215"/>
      <c r="CG89" s="215"/>
      <c r="CH89" s="215"/>
      <c r="CI89" s="215"/>
      <c r="CJ89" s="215"/>
      <c r="CK89" s="215"/>
      <c r="CL89" s="215"/>
      <c r="CM89" s="215"/>
      <c r="CN89" s="215"/>
      <c r="CO89" s="215"/>
    </row>
    <row r="90" spans="46:93" ht="18" customHeight="1">
      <c r="AT90" s="29"/>
      <c r="AU90" s="29"/>
      <c r="AV90" s="29"/>
      <c r="AW90" s="9"/>
      <c r="AX90" s="9"/>
      <c r="AY90" s="9"/>
      <c r="BC90" s="22"/>
      <c r="BD90" s="215"/>
      <c r="BE90" s="215"/>
      <c r="BF90" s="215"/>
      <c r="BG90" s="22"/>
      <c r="BH90" s="9"/>
      <c r="BI90" s="9"/>
      <c r="BJ90" s="9"/>
      <c r="BK90" s="9"/>
      <c r="BL90" s="9"/>
      <c r="BM90" s="9"/>
      <c r="BN90" s="216"/>
      <c r="BO90" s="216"/>
      <c r="BP90" s="215"/>
      <c r="BQ90" s="215"/>
      <c r="BR90" s="215"/>
      <c r="BS90" s="215"/>
      <c r="BT90" s="215"/>
      <c r="BU90" s="215"/>
      <c r="BV90" s="215"/>
      <c r="BW90" s="215"/>
      <c r="BX90" s="215"/>
      <c r="BY90" s="215"/>
      <c r="BZ90" s="215"/>
      <c r="CA90" s="215"/>
      <c r="CB90" s="215"/>
      <c r="CC90" s="215"/>
      <c r="CD90" s="215"/>
      <c r="CE90" s="215"/>
      <c r="CF90" s="215"/>
      <c r="CG90" s="215"/>
      <c r="CH90" s="215"/>
      <c r="CI90" s="215"/>
      <c r="CJ90" s="215"/>
      <c r="CK90" s="215"/>
      <c r="CL90" s="215"/>
      <c r="CM90" s="215"/>
      <c r="CN90" s="215"/>
      <c r="CO90" s="215"/>
    </row>
    <row r="91" spans="46:93" ht="18" customHeight="1">
      <c r="AT91" s="29"/>
      <c r="AU91" s="29"/>
      <c r="AV91" s="29"/>
      <c r="AW91" s="9"/>
      <c r="AX91" s="9"/>
      <c r="AY91" s="9"/>
      <c r="BC91" s="22"/>
      <c r="BD91" s="215"/>
      <c r="BE91" s="215"/>
      <c r="BF91" s="215"/>
      <c r="BG91" s="22"/>
      <c r="BH91" s="9"/>
      <c r="BI91" s="9"/>
      <c r="BJ91" s="9"/>
      <c r="BK91" s="9"/>
      <c r="BL91" s="9"/>
      <c r="BM91" s="9"/>
      <c r="BN91" s="216"/>
      <c r="BO91" s="216"/>
      <c r="BP91" s="215"/>
      <c r="BQ91" s="215"/>
      <c r="BR91" s="215"/>
      <c r="BS91" s="215"/>
      <c r="BT91" s="215"/>
      <c r="BU91" s="219"/>
      <c r="BV91" s="219"/>
      <c r="BW91" s="219"/>
      <c r="BX91" s="215"/>
      <c r="BY91" s="215"/>
      <c r="BZ91" s="215"/>
      <c r="CA91" s="215"/>
      <c r="CB91" s="215"/>
      <c r="CC91" s="215"/>
      <c r="CD91" s="215"/>
      <c r="CE91" s="215"/>
      <c r="CF91" s="215"/>
      <c r="CG91" s="215"/>
      <c r="CH91" s="215"/>
      <c r="CI91" s="215"/>
      <c r="CJ91" s="215"/>
      <c r="CK91" s="215"/>
      <c r="CL91" s="215"/>
      <c r="CM91" s="215"/>
      <c r="CN91" s="215"/>
      <c r="CO91" s="215"/>
    </row>
    <row r="92" spans="46:93" ht="18" customHeight="1">
      <c r="AT92" s="29"/>
      <c r="AU92" s="29"/>
      <c r="AV92" s="29"/>
      <c r="AW92" s="9"/>
      <c r="AX92" s="9"/>
      <c r="AY92" s="9"/>
      <c r="BC92" s="22"/>
      <c r="BD92" s="215"/>
      <c r="BE92" s="215"/>
      <c r="BF92" s="215"/>
      <c r="BG92" s="22"/>
      <c r="BH92" s="9"/>
      <c r="BI92" s="9"/>
      <c r="BJ92" s="9"/>
      <c r="BK92" s="9"/>
      <c r="BL92" s="9"/>
      <c r="BM92" s="9"/>
      <c r="BN92" s="216"/>
      <c r="BO92" s="216"/>
      <c r="BP92" s="215"/>
      <c r="BQ92" s="215"/>
      <c r="BR92" s="215"/>
      <c r="BS92" s="215"/>
      <c r="BT92" s="215"/>
      <c r="BU92" s="215"/>
      <c r="BV92" s="215"/>
      <c r="BW92" s="215"/>
      <c r="BX92" s="215"/>
      <c r="BY92" s="215"/>
      <c r="BZ92" s="215"/>
      <c r="CA92" s="215"/>
      <c r="CB92" s="215"/>
      <c r="CC92" s="215"/>
      <c r="CD92" s="215"/>
      <c r="CE92" s="215"/>
      <c r="CF92" s="215"/>
      <c r="CG92" s="215"/>
      <c r="CH92" s="215"/>
      <c r="CI92" s="215"/>
      <c r="CJ92" s="215"/>
      <c r="CK92" s="215"/>
      <c r="CL92" s="215"/>
      <c r="CM92" s="215"/>
      <c r="CN92" s="215"/>
      <c r="CO92" s="215"/>
    </row>
    <row r="93" spans="46:93" ht="18" customHeight="1">
      <c r="AT93" s="29"/>
      <c r="AU93" s="29"/>
      <c r="AV93" s="29"/>
      <c r="AW93" s="9"/>
      <c r="AX93" s="9"/>
      <c r="AY93" s="9"/>
      <c r="BC93" s="22"/>
      <c r="BD93" s="217"/>
      <c r="BE93" s="215"/>
      <c r="BF93" s="215"/>
      <c r="BG93" s="22"/>
      <c r="BH93" s="9"/>
      <c r="BI93" s="9"/>
      <c r="BJ93" s="9"/>
      <c r="BK93" s="9"/>
      <c r="BL93" s="9"/>
      <c r="BM93" s="9"/>
      <c r="BN93" s="216"/>
      <c r="BO93" s="216"/>
      <c r="BP93" s="215"/>
      <c r="BQ93" s="215"/>
      <c r="BR93" s="215"/>
      <c r="BS93" s="215"/>
      <c r="BT93" s="215"/>
      <c r="BU93" s="215"/>
      <c r="BV93" s="215"/>
      <c r="BW93" s="215"/>
      <c r="BX93" s="215"/>
      <c r="BY93" s="215"/>
      <c r="BZ93" s="215"/>
      <c r="CA93" s="215"/>
      <c r="CB93" s="215"/>
      <c r="CC93" s="215"/>
      <c r="CD93" s="215"/>
      <c r="CE93" s="215"/>
      <c r="CF93" s="218"/>
      <c r="CG93" s="218"/>
      <c r="CH93" s="218"/>
      <c r="CI93" s="218"/>
      <c r="CJ93" s="218"/>
      <c r="CK93" s="218"/>
      <c r="CL93" s="218"/>
      <c r="CM93" s="218"/>
      <c r="CN93" s="218"/>
      <c r="CO93" s="218"/>
    </row>
    <row r="94" spans="46:93" ht="18" customHeight="1">
      <c r="AT94" s="29"/>
      <c r="AU94" s="29"/>
      <c r="AV94" s="29"/>
      <c r="AW94" s="9"/>
      <c r="AX94" s="9"/>
      <c r="AY94" s="9"/>
      <c r="BC94" s="22"/>
      <c r="BD94" s="22"/>
      <c r="BE94" s="22"/>
      <c r="BF94" s="22"/>
      <c r="BG94" s="22"/>
      <c r="BH94" s="9"/>
      <c r="BI94" s="9"/>
      <c r="BJ94" s="9"/>
      <c r="BK94" s="9"/>
      <c r="BL94" s="9"/>
      <c r="BM94" s="9"/>
      <c r="BN94" s="216"/>
      <c r="BO94" s="216"/>
      <c r="BP94" s="217"/>
      <c r="BQ94" s="215"/>
      <c r="BR94" s="215"/>
      <c r="BS94" s="215"/>
      <c r="BT94" s="215"/>
      <c r="BU94" s="215"/>
      <c r="BV94" s="215"/>
      <c r="BW94" s="215"/>
      <c r="BX94" s="215"/>
      <c r="BY94" s="215"/>
      <c r="BZ94" s="215"/>
      <c r="CA94" s="215"/>
      <c r="CB94" s="215"/>
      <c r="CC94" s="215"/>
      <c r="CD94" s="215"/>
      <c r="CE94" s="215"/>
      <c r="CF94" s="215"/>
      <c r="CG94" s="215"/>
      <c r="CH94" s="215"/>
      <c r="CI94" s="215"/>
      <c r="CJ94" s="215"/>
      <c r="CK94" s="215"/>
      <c r="CL94" s="215"/>
      <c r="CM94" s="215"/>
      <c r="CN94" s="215"/>
      <c r="CO94" s="215"/>
    </row>
    <row r="95" spans="46:93" ht="18" customHeight="1">
      <c r="AT95" s="29"/>
      <c r="AU95" s="29"/>
      <c r="AV95" s="29"/>
      <c r="AW95" s="9"/>
      <c r="AX95" s="9"/>
      <c r="AY95" s="9"/>
      <c r="BC95" s="22"/>
      <c r="BD95" s="215"/>
      <c r="BE95" s="215"/>
      <c r="BF95" s="215"/>
      <c r="BG95" s="22"/>
      <c r="BH95" s="9"/>
      <c r="BI95" s="9"/>
      <c r="BJ95" s="9"/>
      <c r="BK95" s="9"/>
      <c r="BL95" s="9"/>
      <c r="BM95" s="9"/>
      <c r="BN95" s="216"/>
      <c r="BO95" s="216"/>
      <c r="BP95" s="222"/>
      <c r="BQ95" s="222"/>
      <c r="BR95" s="222"/>
      <c r="BS95" s="222"/>
      <c r="BT95" s="222"/>
      <c r="BU95" s="222"/>
      <c r="BV95" s="222"/>
      <c r="BW95" s="222"/>
      <c r="BX95" s="222"/>
      <c r="BY95" s="222"/>
      <c r="BZ95" s="222"/>
      <c r="CA95" s="222"/>
      <c r="CB95" s="222"/>
      <c r="CC95" s="222"/>
      <c r="CD95" s="222"/>
      <c r="CE95" s="222"/>
      <c r="CF95" s="222"/>
      <c r="CG95" s="222"/>
      <c r="CH95" s="222"/>
      <c r="CI95" s="222"/>
      <c r="CJ95" s="222"/>
      <c r="CK95" s="222"/>
      <c r="CL95" s="222"/>
      <c r="CM95" s="222"/>
      <c r="CN95" s="222"/>
      <c r="CO95" s="222"/>
    </row>
    <row r="96" spans="46:93" ht="18" customHeight="1">
      <c r="AT96" s="29"/>
      <c r="AU96" s="29"/>
      <c r="AV96" s="29"/>
      <c r="AW96" s="9"/>
      <c r="AX96" s="9"/>
      <c r="AY96" s="9"/>
      <c r="BC96" s="22"/>
      <c r="BD96" s="215"/>
      <c r="BE96" s="215"/>
      <c r="BF96" s="215"/>
      <c r="BG96" s="22"/>
      <c r="BH96" s="9"/>
      <c r="BI96" s="9"/>
      <c r="BJ96" s="9"/>
      <c r="BK96" s="9"/>
      <c r="BL96" s="9"/>
      <c r="BM96" s="9"/>
      <c r="BN96" s="216"/>
      <c r="BO96" s="216"/>
      <c r="BP96" s="215"/>
      <c r="BQ96" s="215"/>
      <c r="BR96" s="215"/>
      <c r="BS96" s="215"/>
      <c r="BT96" s="215"/>
      <c r="BU96" s="215"/>
      <c r="BV96" s="215"/>
      <c r="BW96" s="215"/>
      <c r="BX96" s="215"/>
      <c r="BY96" s="215"/>
      <c r="BZ96" s="215"/>
      <c r="CA96" s="215"/>
      <c r="CB96" s="215"/>
      <c r="CC96" s="215"/>
      <c r="CD96" s="215"/>
      <c r="CE96" s="215"/>
      <c r="CF96" s="215"/>
      <c r="CG96" s="215"/>
      <c r="CH96" s="215"/>
      <c r="CI96" s="215"/>
      <c r="CJ96" s="215"/>
      <c r="CK96" s="215"/>
      <c r="CL96" s="215"/>
      <c r="CM96" s="215"/>
      <c r="CN96" s="215"/>
      <c r="CO96" s="215"/>
    </row>
    <row r="97" spans="46:93" ht="18" customHeight="1">
      <c r="AT97" s="29"/>
      <c r="AU97" s="29"/>
      <c r="AV97" s="29"/>
      <c r="AW97" s="9"/>
      <c r="AX97" s="9"/>
      <c r="AY97" s="9"/>
      <c r="BC97" s="22"/>
      <c r="BD97" s="215"/>
      <c r="BE97" s="215"/>
      <c r="BF97" s="215"/>
      <c r="BG97" s="22"/>
      <c r="BH97" s="9"/>
      <c r="BI97" s="9"/>
      <c r="BJ97" s="9"/>
      <c r="BK97" s="9"/>
      <c r="BL97" s="9"/>
      <c r="BM97" s="9"/>
      <c r="BN97" s="216"/>
      <c r="BO97" s="216"/>
      <c r="BP97" s="215"/>
      <c r="BQ97" s="215"/>
      <c r="BR97" s="215"/>
      <c r="BS97" s="215"/>
      <c r="BT97" s="215"/>
      <c r="BU97" s="215"/>
      <c r="BV97" s="215"/>
      <c r="BW97" s="215"/>
      <c r="BX97" s="215"/>
      <c r="BY97" s="215"/>
      <c r="BZ97" s="215"/>
      <c r="CA97" s="215"/>
      <c r="CB97" s="215"/>
      <c r="CC97" s="215"/>
      <c r="CD97" s="215"/>
      <c r="CE97" s="215"/>
      <c r="CF97" s="215"/>
      <c r="CG97" s="215"/>
      <c r="CH97" s="215"/>
      <c r="CI97" s="215"/>
      <c r="CJ97" s="215"/>
      <c r="CK97" s="215"/>
      <c r="CL97" s="215"/>
      <c r="CM97" s="215"/>
      <c r="CN97" s="215"/>
      <c r="CO97" s="215"/>
    </row>
    <row r="98" spans="46:93" ht="18" customHeight="1">
      <c r="AU98" s="29"/>
      <c r="AV98" s="29"/>
      <c r="AW98" s="9"/>
      <c r="AX98" s="9"/>
      <c r="AY98" s="9"/>
      <c r="BC98" s="22"/>
      <c r="BD98" s="215"/>
      <c r="BE98" s="215"/>
      <c r="BF98" s="215"/>
      <c r="BG98" s="22"/>
      <c r="BH98" s="9"/>
      <c r="BI98" s="9"/>
      <c r="BJ98" s="9"/>
      <c r="BK98" s="9"/>
      <c r="BL98" s="9"/>
      <c r="BM98" s="9"/>
      <c r="BN98" s="216"/>
      <c r="BO98" s="216"/>
      <c r="BP98" s="215"/>
      <c r="BQ98" s="215"/>
      <c r="BR98" s="215"/>
      <c r="BS98" s="215"/>
      <c r="BT98" s="215"/>
      <c r="BU98" s="219"/>
      <c r="BV98" s="219"/>
      <c r="BW98" s="219"/>
      <c r="BX98" s="215"/>
      <c r="BY98" s="215"/>
      <c r="BZ98" s="215"/>
      <c r="CA98" s="215"/>
      <c r="CB98" s="215"/>
      <c r="CC98" s="215"/>
      <c r="CD98" s="215"/>
      <c r="CE98" s="215"/>
      <c r="CF98" s="215"/>
      <c r="CG98" s="215"/>
      <c r="CH98" s="215"/>
      <c r="CI98" s="215"/>
      <c r="CJ98" s="215"/>
      <c r="CK98" s="215"/>
      <c r="CL98" s="215"/>
      <c r="CM98" s="215"/>
      <c r="CN98" s="215"/>
      <c r="CO98" s="215"/>
    </row>
    <row r="99" spans="46:93" ht="18" customHeight="1">
      <c r="AU99" s="29"/>
      <c r="AV99" s="29"/>
      <c r="AW99" s="9"/>
      <c r="AX99" s="9"/>
      <c r="AY99" s="9"/>
      <c r="BC99" s="22"/>
      <c r="BD99" s="215"/>
      <c r="BE99" s="215"/>
      <c r="BF99" s="215"/>
      <c r="BG99" s="22"/>
      <c r="BH99" s="9"/>
      <c r="BI99" s="9"/>
      <c r="BJ99" s="9"/>
      <c r="BK99" s="9"/>
      <c r="BL99" s="9"/>
      <c r="BM99" s="9"/>
      <c r="BN99" s="216"/>
      <c r="BO99" s="216"/>
      <c r="BP99" s="215"/>
      <c r="BQ99" s="215"/>
      <c r="BR99" s="215"/>
      <c r="BS99" s="215"/>
      <c r="BT99" s="215"/>
      <c r="BU99" s="215"/>
      <c r="BV99" s="215"/>
      <c r="BW99" s="215"/>
      <c r="BX99" s="215"/>
      <c r="BY99" s="215"/>
      <c r="BZ99" s="215"/>
      <c r="CA99" s="215"/>
      <c r="CB99" s="215"/>
      <c r="CC99" s="215"/>
      <c r="CD99" s="215"/>
      <c r="CE99" s="215"/>
      <c r="CF99" s="215"/>
      <c r="CG99" s="215"/>
      <c r="CH99" s="215"/>
      <c r="CI99" s="215"/>
      <c r="CJ99" s="215"/>
      <c r="CK99" s="215"/>
      <c r="CL99" s="215"/>
      <c r="CM99" s="215"/>
      <c r="CN99" s="215"/>
      <c r="CO99" s="215"/>
    </row>
    <row r="100" spans="46:93" ht="18" customHeight="1">
      <c r="AU100" s="29"/>
      <c r="AV100" s="29"/>
      <c r="AW100" s="9"/>
      <c r="AX100" s="9"/>
      <c r="AY100" s="9"/>
      <c r="BC100" s="22"/>
      <c r="BD100" s="217"/>
      <c r="BE100" s="215"/>
      <c r="BF100" s="215"/>
      <c r="BG100" s="22"/>
      <c r="BH100" s="9"/>
      <c r="BI100" s="9"/>
      <c r="BJ100" s="9"/>
      <c r="BK100" s="9"/>
      <c r="BL100" s="9"/>
      <c r="BM100" s="9"/>
      <c r="BN100" s="216"/>
      <c r="BO100" s="216"/>
      <c r="BP100" s="215"/>
      <c r="BQ100" s="215"/>
      <c r="BR100" s="215"/>
      <c r="BS100" s="215"/>
      <c r="BT100" s="215"/>
      <c r="BU100" s="215"/>
      <c r="BV100" s="215"/>
      <c r="BW100" s="215"/>
      <c r="BX100" s="215"/>
      <c r="BY100" s="215"/>
      <c r="BZ100" s="215"/>
      <c r="CA100" s="215"/>
      <c r="CB100" s="215"/>
      <c r="CC100" s="215"/>
      <c r="CD100" s="215"/>
      <c r="CE100" s="215"/>
      <c r="CF100" s="218"/>
      <c r="CG100" s="218"/>
      <c r="CH100" s="218"/>
      <c r="CI100" s="218"/>
      <c r="CJ100" s="218"/>
      <c r="CK100" s="218"/>
      <c r="CL100" s="218"/>
      <c r="CM100" s="218"/>
      <c r="CN100" s="218"/>
      <c r="CO100" s="218"/>
    </row>
    <row r="101" spans="46:93" ht="18" customHeight="1">
      <c r="AU101" s="29"/>
      <c r="AV101" s="29"/>
      <c r="AW101" s="9"/>
      <c r="AX101" s="9"/>
      <c r="AY101" s="9"/>
      <c r="BC101" s="22"/>
      <c r="BD101" s="217"/>
      <c r="BE101" s="215"/>
      <c r="BF101" s="215"/>
      <c r="BG101" s="22"/>
      <c r="BH101" s="9"/>
      <c r="BI101" s="9"/>
      <c r="BJ101" s="9"/>
      <c r="BK101" s="9"/>
      <c r="BL101" s="9"/>
      <c r="BM101" s="9"/>
      <c r="BN101" s="216"/>
      <c r="BO101" s="216"/>
      <c r="BP101" s="217"/>
      <c r="BQ101" s="215"/>
      <c r="BR101" s="215"/>
      <c r="BS101" s="215"/>
      <c r="BT101" s="215"/>
      <c r="BU101" s="215"/>
      <c r="BV101" s="215"/>
      <c r="BW101" s="215"/>
      <c r="BX101" s="215"/>
      <c r="BY101" s="215"/>
      <c r="BZ101" s="215"/>
      <c r="CA101" s="215"/>
      <c r="CB101" s="215"/>
      <c r="CC101" s="215"/>
      <c r="CD101" s="215"/>
      <c r="CE101" s="215"/>
      <c r="CF101" s="223"/>
      <c r="CG101" s="224"/>
      <c r="CH101" s="224"/>
      <c r="CI101" s="224"/>
      <c r="CJ101" s="224"/>
      <c r="CK101" s="224"/>
      <c r="CL101" s="224"/>
      <c r="CM101" s="224"/>
      <c r="CN101" s="224"/>
      <c r="CO101" s="224"/>
    </row>
    <row r="102" spans="46:93" ht="18" customHeight="1">
      <c r="AU102" s="29"/>
      <c r="AV102" s="29"/>
      <c r="AW102" s="9"/>
      <c r="AX102" s="9"/>
      <c r="AY102" s="9"/>
      <c r="BC102" s="22"/>
      <c r="BD102" s="22"/>
      <c r="BE102" s="22"/>
      <c r="BF102" s="22"/>
      <c r="BG102" s="22"/>
      <c r="BH102" s="9"/>
      <c r="BI102" s="9"/>
      <c r="BJ102" s="9"/>
      <c r="BK102" s="9"/>
      <c r="BL102" s="9"/>
      <c r="BM102" s="9"/>
      <c r="BN102" s="216"/>
      <c r="BO102" s="216"/>
      <c r="BP102" s="217"/>
      <c r="BQ102" s="215"/>
      <c r="BR102" s="215"/>
      <c r="BS102" s="215"/>
      <c r="BT102" s="215"/>
      <c r="BU102" s="215"/>
      <c r="BV102" s="215"/>
      <c r="BW102" s="215"/>
      <c r="BX102" s="215"/>
      <c r="BY102" s="215"/>
      <c r="BZ102" s="215"/>
      <c r="CA102" s="215"/>
      <c r="CB102" s="215"/>
      <c r="CC102" s="215"/>
      <c r="CD102" s="215"/>
      <c r="CE102" s="215"/>
      <c r="CF102" s="215"/>
      <c r="CG102" s="215"/>
      <c r="CH102" s="215"/>
      <c r="CI102" s="215"/>
      <c r="CJ102" s="215"/>
      <c r="CK102" s="215"/>
      <c r="CL102" s="215"/>
      <c r="CM102" s="215"/>
      <c r="CN102" s="215"/>
      <c r="CO102" s="215"/>
    </row>
    <row r="103" spans="46:93" ht="18" customHeight="1">
      <c r="AU103" s="29"/>
      <c r="AV103" s="29"/>
      <c r="AW103" s="9"/>
      <c r="AX103" s="9"/>
      <c r="AY103" s="9"/>
      <c r="BC103" s="22"/>
      <c r="BD103" s="215"/>
      <c r="BE103" s="215"/>
      <c r="BF103" s="215"/>
      <c r="BG103" s="22"/>
      <c r="BH103" s="9"/>
      <c r="BI103" s="9"/>
      <c r="BJ103" s="9"/>
      <c r="BK103" s="9"/>
      <c r="BL103" s="9"/>
      <c r="BM103" s="9"/>
      <c r="BN103" s="216"/>
      <c r="BO103" s="216"/>
      <c r="BP103" s="222"/>
      <c r="BQ103" s="222"/>
      <c r="BR103" s="222"/>
      <c r="BS103" s="222"/>
      <c r="BT103" s="222"/>
      <c r="BU103" s="222"/>
      <c r="BV103" s="222"/>
      <c r="BW103" s="222"/>
      <c r="BX103" s="222"/>
      <c r="BY103" s="222"/>
      <c r="BZ103" s="222"/>
      <c r="CA103" s="222"/>
      <c r="CB103" s="222"/>
      <c r="CC103" s="222"/>
      <c r="CD103" s="222"/>
      <c r="CE103" s="222"/>
      <c r="CF103" s="222"/>
      <c r="CG103" s="222"/>
      <c r="CH103" s="222"/>
      <c r="CI103" s="222"/>
      <c r="CJ103" s="222"/>
      <c r="CK103" s="222"/>
      <c r="CL103" s="222"/>
      <c r="CM103" s="222"/>
      <c r="CN103" s="222"/>
      <c r="CO103" s="222"/>
    </row>
    <row r="104" spans="46:93" ht="18" customHeight="1">
      <c r="AU104" s="29"/>
      <c r="AV104" s="29"/>
      <c r="AW104" s="9"/>
      <c r="AX104" s="9"/>
      <c r="AY104" s="9"/>
      <c r="BC104" s="22"/>
      <c r="BD104" s="215"/>
      <c r="BE104" s="215"/>
      <c r="BF104" s="215"/>
      <c r="BG104" s="22"/>
      <c r="BH104" s="9"/>
      <c r="BI104" s="9"/>
      <c r="BJ104" s="9"/>
      <c r="BK104" s="9"/>
      <c r="BL104" s="9"/>
      <c r="BM104" s="9"/>
      <c r="BN104" s="216"/>
      <c r="BO104" s="216"/>
      <c r="BP104" s="215"/>
      <c r="BQ104" s="215"/>
      <c r="BR104" s="215"/>
      <c r="BS104" s="215"/>
      <c r="BT104" s="215"/>
      <c r="BU104" s="215"/>
      <c r="BV104" s="215"/>
      <c r="BW104" s="215"/>
      <c r="BX104" s="215"/>
      <c r="BY104" s="215"/>
      <c r="BZ104" s="215"/>
      <c r="CA104" s="215"/>
      <c r="CB104" s="215"/>
      <c r="CC104" s="215"/>
      <c r="CD104" s="215"/>
      <c r="CE104" s="215"/>
      <c r="CF104" s="215"/>
      <c r="CG104" s="215"/>
      <c r="CH104" s="215"/>
      <c r="CI104" s="215"/>
      <c r="CJ104" s="215"/>
      <c r="CK104" s="215"/>
      <c r="CL104" s="215"/>
      <c r="CM104" s="215"/>
      <c r="CN104" s="215"/>
      <c r="CO104" s="215"/>
    </row>
    <row r="105" spans="46:93" ht="18" customHeight="1">
      <c r="AU105" s="29"/>
      <c r="AV105" s="29"/>
      <c r="AW105" s="9"/>
      <c r="AX105" s="9"/>
      <c r="AY105" s="9"/>
      <c r="BC105" s="22"/>
      <c r="BD105" s="215"/>
      <c r="BE105" s="215"/>
      <c r="BF105" s="215"/>
      <c r="BG105" s="22"/>
      <c r="BH105" s="9"/>
      <c r="BI105" s="9"/>
      <c r="BJ105" s="9"/>
      <c r="BK105" s="9"/>
      <c r="BL105" s="9"/>
      <c r="BM105" s="9"/>
      <c r="BN105" s="216"/>
      <c r="BO105" s="216"/>
      <c r="BP105" s="215"/>
      <c r="BQ105" s="215"/>
      <c r="BR105" s="215"/>
      <c r="BS105" s="215"/>
      <c r="BT105" s="215"/>
      <c r="BU105" s="215"/>
      <c r="BV105" s="215"/>
      <c r="BW105" s="215"/>
      <c r="BX105" s="215"/>
      <c r="BY105" s="215"/>
      <c r="BZ105" s="215"/>
      <c r="CA105" s="215"/>
      <c r="CB105" s="215"/>
      <c r="CC105" s="215"/>
      <c r="CD105" s="215"/>
      <c r="CE105" s="215"/>
      <c r="CF105" s="215"/>
      <c r="CG105" s="215"/>
      <c r="CH105" s="215"/>
      <c r="CI105" s="215"/>
      <c r="CJ105" s="215"/>
      <c r="CK105" s="215"/>
      <c r="CL105" s="215"/>
      <c r="CM105" s="215"/>
      <c r="CN105" s="215"/>
      <c r="CO105" s="215"/>
    </row>
    <row r="106" spans="46:93" ht="18" customHeight="1">
      <c r="AU106" s="29"/>
      <c r="AV106" s="29"/>
      <c r="AW106" s="9"/>
      <c r="AX106" s="9"/>
      <c r="AY106" s="9"/>
      <c r="BC106" s="22"/>
      <c r="BD106" s="215"/>
      <c r="BE106" s="215"/>
      <c r="BF106" s="215"/>
      <c r="BG106" s="22"/>
      <c r="BH106" s="9"/>
      <c r="BI106" s="9"/>
      <c r="BJ106" s="9"/>
      <c r="BK106" s="9"/>
      <c r="BL106" s="9"/>
      <c r="BM106" s="9"/>
      <c r="BN106" s="216"/>
      <c r="BO106" s="216"/>
      <c r="BP106" s="215"/>
      <c r="BQ106" s="215"/>
      <c r="BR106" s="215"/>
      <c r="BS106" s="215"/>
      <c r="BT106" s="215"/>
      <c r="BU106" s="219"/>
      <c r="BV106" s="219"/>
      <c r="BW106" s="219"/>
      <c r="BX106" s="215"/>
      <c r="BY106" s="215"/>
      <c r="BZ106" s="215"/>
      <c r="CA106" s="215"/>
      <c r="CB106" s="215"/>
      <c r="CC106" s="215"/>
      <c r="CD106" s="215"/>
      <c r="CE106" s="215"/>
      <c r="CF106" s="215"/>
      <c r="CG106" s="215"/>
      <c r="CH106" s="215"/>
      <c r="CI106" s="215"/>
      <c r="CJ106" s="215"/>
      <c r="CK106" s="215"/>
      <c r="CL106" s="215"/>
      <c r="CM106" s="215"/>
      <c r="CN106" s="215"/>
      <c r="CO106" s="215"/>
    </row>
    <row r="107" spans="46:93" ht="18" customHeight="1">
      <c r="AU107" s="29"/>
      <c r="AV107" s="29"/>
      <c r="AW107" s="9"/>
      <c r="AX107" s="9"/>
      <c r="AY107" s="9"/>
      <c r="BC107" s="22"/>
      <c r="BD107" s="215"/>
      <c r="BE107" s="215"/>
      <c r="BF107" s="215"/>
      <c r="BG107" s="22"/>
      <c r="BH107" s="9"/>
      <c r="BI107" s="9"/>
      <c r="BJ107" s="9"/>
      <c r="BK107" s="9"/>
      <c r="BL107" s="9"/>
      <c r="BM107" s="9"/>
      <c r="BN107" s="216"/>
      <c r="BO107" s="216"/>
      <c r="BP107" s="215"/>
      <c r="BQ107" s="215"/>
      <c r="BR107" s="215"/>
      <c r="BS107" s="215"/>
      <c r="BT107" s="215"/>
      <c r="BU107" s="215"/>
      <c r="BV107" s="215"/>
      <c r="BW107" s="215"/>
      <c r="BX107" s="215"/>
      <c r="BY107" s="215"/>
      <c r="BZ107" s="215"/>
      <c r="CA107" s="215"/>
      <c r="CB107" s="215"/>
      <c r="CC107" s="215"/>
      <c r="CD107" s="215"/>
      <c r="CE107" s="215"/>
      <c r="CF107" s="215"/>
      <c r="CG107" s="215"/>
      <c r="CH107" s="215"/>
      <c r="CI107" s="215"/>
      <c r="CJ107" s="215"/>
      <c r="CK107" s="215"/>
      <c r="CL107" s="215"/>
      <c r="CM107" s="215"/>
      <c r="CN107" s="215"/>
      <c r="CO107" s="215"/>
    </row>
    <row r="108" spans="46:93" ht="18" customHeight="1">
      <c r="AU108" s="29"/>
      <c r="AV108" s="29"/>
      <c r="AW108" s="9"/>
      <c r="AX108" s="9"/>
      <c r="AY108" s="9"/>
      <c r="BC108" s="22"/>
      <c r="BD108" s="217"/>
      <c r="BE108" s="215"/>
      <c r="BF108" s="215"/>
      <c r="BG108" s="22"/>
      <c r="BH108" s="9"/>
      <c r="BI108" s="9"/>
      <c r="BJ108" s="9"/>
      <c r="BK108" s="9"/>
      <c r="BL108" s="9"/>
      <c r="BM108" s="9"/>
      <c r="BN108" s="216"/>
      <c r="BO108" s="216"/>
      <c r="BP108" s="215"/>
      <c r="BQ108" s="215"/>
      <c r="BR108" s="215"/>
      <c r="BS108" s="215"/>
      <c r="BT108" s="215"/>
      <c r="BU108" s="215"/>
      <c r="BV108" s="215"/>
      <c r="BW108" s="215"/>
      <c r="BX108" s="215"/>
      <c r="BY108" s="215"/>
      <c r="BZ108" s="215"/>
      <c r="CA108" s="215"/>
      <c r="CB108" s="215"/>
      <c r="CC108" s="215"/>
      <c r="CD108" s="215"/>
      <c r="CE108" s="215"/>
      <c r="CF108" s="218"/>
      <c r="CG108" s="218"/>
      <c r="CH108" s="218"/>
      <c r="CI108" s="218"/>
      <c r="CJ108" s="218"/>
      <c r="CK108" s="218"/>
      <c r="CL108" s="218"/>
      <c r="CM108" s="218"/>
      <c r="CN108" s="218"/>
      <c r="CO108" s="218"/>
    </row>
    <row r="109" spans="46:93" ht="18" customHeight="1">
      <c r="AU109" s="29"/>
      <c r="AV109" s="29"/>
      <c r="AW109" s="9"/>
      <c r="AX109" s="9"/>
      <c r="AY109" s="9"/>
      <c r="BC109" s="22"/>
      <c r="BD109" s="217"/>
      <c r="BE109" s="215"/>
      <c r="BF109" s="215"/>
      <c r="BG109" s="22"/>
      <c r="BH109" s="9"/>
      <c r="BI109" s="9"/>
      <c r="BJ109" s="9"/>
      <c r="BK109" s="9"/>
      <c r="BL109" s="9"/>
      <c r="BM109" s="9"/>
      <c r="BN109" s="216"/>
      <c r="BO109" s="216"/>
      <c r="BP109" s="217"/>
      <c r="BQ109" s="215"/>
      <c r="BR109" s="215"/>
      <c r="BS109" s="215"/>
      <c r="BT109" s="215"/>
      <c r="BU109" s="215"/>
      <c r="BV109" s="215"/>
      <c r="BW109" s="215"/>
      <c r="BX109" s="215"/>
      <c r="BY109" s="215"/>
      <c r="BZ109" s="215"/>
      <c r="CA109" s="215"/>
      <c r="CB109" s="215"/>
      <c r="CC109" s="215"/>
      <c r="CD109" s="215"/>
      <c r="CE109" s="215"/>
      <c r="CF109" s="223"/>
      <c r="CG109" s="224"/>
      <c r="CH109" s="224"/>
      <c r="CI109" s="224"/>
      <c r="CJ109" s="224"/>
      <c r="CK109" s="224"/>
      <c r="CL109" s="224"/>
      <c r="CM109" s="224"/>
      <c r="CN109" s="224"/>
      <c r="CO109" s="224"/>
    </row>
    <row r="110" spans="46:93" ht="18" customHeight="1">
      <c r="AU110" s="29"/>
      <c r="AV110" s="29"/>
      <c r="AW110" s="9"/>
      <c r="AX110" s="9"/>
      <c r="AY110" s="9"/>
      <c r="BC110" s="22"/>
      <c r="BD110" s="22"/>
      <c r="BE110" s="22"/>
      <c r="BF110" s="22"/>
      <c r="BG110" s="22"/>
      <c r="BH110" s="9"/>
      <c r="BI110" s="9"/>
      <c r="BJ110" s="9"/>
      <c r="BK110" s="9"/>
      <c r="BL110" s="9"/>
      <c r="BM110" s="9"/>
      <c r="BN110" s="216"/>
      <c r="BO110" s="216"/>
      <c r="BP110" s="217"/>
      <c r="BQ110" s="215"/>
      <c r="BR110" s="215"/>
      <c r="BS110" s="215"/>
      <c r="BT110" s="215"/>
      <c r="BU110" s="215"/>
      <c r="BV110" s="215"/>
      <c r="BW110" s="215"/>
      <c r="BX110" s="215"/>
      <c r="BY110" s="215"/>
      <c r="BZ110" s="215"/>
      <c r="CA110" s="215"/>
      <c r="CB110" s="215"/>
      <c r="CC110" s="215"/>
      <c r="CD110" s="215"/>
      <c r="CE110" s="215"/>
      <c r="CF110" s="215"/>
      <c r="CG110" s="215"/>
      <c r="CH110" s="215"/>
      <c r="CI110" s="215"/>
      <c r="CJ110" s="215"/>
      <c r="CK110" s="215"/>
      <c r="CL110" s="215"/>
      <c r="CM110" s="215"/>
      <c r="CN110" s="215"/>
      <c r="CO110" s="215"/>
    </row>
    <row r="111" spans="46:93" ht="18" customHeight="1">
      <c r="AU111" s="29"/>
      <c r="AV111" s="29"/>
      <c r="AW111" s="9"/>
      <c r="AX111" s="9"/>
      <c r="AY111" s="9"/>
      <c r="BC111" s="22"/>
      <c r="BD111" s="215"/>
      <c r="BE111" s="215"/>
      <c r="BF111" s="215"/>
      <c r="BG111" s="22"/>
      <c r="BH111" s="9"/>
      <c r="BI111" s="9"/>
      <c r="BJ111" s="9"/>
      <c r="BK111" s="9"/>
      <c r="BL111" s="9"/>
      <c r="BM111" s="9"/>
      <c r="BN111" s="216"/>
      <c r="BO111" s="216"/>
      <c r="BP111" s="222"/>
      <c r="BQ111" s="222"/>
      <c r="BR111" s="222"/>
      <c r="BS111" s="222"/>
      <c r="BT111" s="222"/>
      <c r="BU111" s="222"/>
      <c r="BV111" s="222"/>
      <c r="BW111" s="222"/>
      <c r="BX111" s="222"/>
      <c r="BY111" s="222"/>
      <c r="BZ111" s="222"/>
      <c r="CA111" s="222"/>
      <c r="CB111" s="222"/>
      <c r="CC111" s="222"/>
      <c r="CD111" s="222"/>
      <c r="CE111" s="222"/>
      <c r="CF111" s="222"/>
      <c r="CG111" s="222"/>
      <c r="CH111" s="222"/>
      <c r="CI111" s="222"/>
      <c r="CJ111" s="222"/>
      <c r="CK111" s="222"/>
      <c r="CL111" s="222"/>
      <c r="CM111" s="222"/>
      <c r="CN111" s="222"/>
      <c r="CO111" s="222"/>
    </row>
    <row r="112" spans="46:93" ht="18" customHeight="1">
      <c r="AU112" s="29"/>
      <c r="AV112" s="29"/>
      <c r="AW112" s="9"/>
      <c r="AX112" s="9"/>
      <c r="AY112" s="9"/>
      <c r="BC112" s="22"/>
      <c r="BD112" s="215"/>
      <c r="BE112" s="215"/>
      <c r="BF112" s="215"/>
      <c r="BG112" s="22"/>
      <c r="BH112" s="9"/>
      <c r="BI112" s="9"/>
      <c r="BJ112" s="9"/>
      <c r="BK112" s="9"/>
      <c r="BL112" s="9"/>
      <c r="BM112" s="9"/>
      <c r="BN112" s="216"/>
      <c r="BO112" s="216"/>
      <c r="BP112" s="215"/>
      <c r="BQ112" s="215"/>
      <c r="BR112" s="215"/>
      <c r="BS112" s="215"/>
      <c r="BT112" s="215"/>
      <c r="BU112" s="215"/>
      <c r="BV112" s="215"/>
      <c r="BW112" s="215"/>
      <c r="BX112" s="215"/>
      <c r="BY112" s="215"/>
      <c r="BZ112" s="215"/>
      <c r="CA112" s="215"/>
      <c r="CB112" s="215"/>
      <c r="CC112" s="215"/>
      <c r="CD112" s="215"/>
      <c r="CE112" s="215"/>
      <c r="CF112" s="215"/>
      <c r="CG112" s="215"/>
      <c r="CH112" s="215"/>
      <c r="CI112" s="215"/>
      <c r="CJ112" s="215"/>
      <c r="CK112" s="215"/>
      <c r="CL112" s="215"/>
      <c r="CM112" s="215"/>
      <c r="CN112" s="215"/>
      <c r="CO112" s="215"/>
    </row>
    <row r="113" spans="47:93" ht="18" customHeight="1">
      <c r="AU113" s="29"/>
      <c r="AV113" s="29"/>
      <c r="AW113" s="9"/>
      <c r="AX113" s="9"/>
      <c r="AY113" s="9"/>
      <c r="BC113" s="22"/>
      <c r="BD113" s="215"/>
      <c r="BE113" s="215"/>
      <c r="BF113" s="215"/>
      <c r="BG113" s="22"/>
      <c r="BH113" s="9"/>
      <c r="BI113" s="9"/>
      <c r="BJ113" s="9"/>
      <c r="BK113" s="9"/>
      <c r="BL113" s="9"/>
      <c r="BM113" s="9"/>
      <c r="BN113" s="216"/>
      <c r="BO113" s="216"/>
      <c r="BP113" s="215"/>
      <c r="BQ113" s="215"/>
      <c r="BR113" s="215"/>
      <c r="BS113" s="215"/>
      <c r="BT113" s="215"/>
      <c r="BU113" s="215"/>
      <c r="BV113" s="215"/>
      <c r="BW113" s="215"/>
      <c r="BX113" s="215"/>
      <c r="BY113" s="215"/>
      <c r="BZ113" s="215"/>
      <c r="CA113" s="215"/>
      <c r="CB113" s="215"/>
      <c r="CC113" s="215"/>
      <c r="CD113" s="215"/>
      <c r="CE113" s="215"/>
      <c r="CF113" s="215"/>
      <c r="CG113" s="215"/>
      <c r="CH113" s="215"/>
      <c r="CI113" s="215"/>
      <c r="CJ113" s="215"/>
      <c r="CK113" s="215"/>
      <c r="CL113" s="215"/>
      <c r="CM113" s="215"/>
      <c r="CN113" s="215"/>
      <c r="CO113" s="215"/>
    </row>
    <row r="114" spans="47:93" ht="18" customHeight="1">
      <c r="AU114" s="29"/>
      <c r="AV114" s="29"/>
      <c r="AW114" s="9"/>
      <c r="AX114" s="9"/>
      <c r="AY114" s="9"/>
      <c r="BC114" s="22"/>
      <c r="BD114" s="215"/>
      <c r="BE114" s="215"/>
      <c r="BF114" s="215"/>
      <c r="BG114" s="22"/>
      <c r="BH114" s="9"/>
      <c r="BI114" s="9"/>
      <c r="BJ114" s="9"/>
      <c r="BK114" s="9"/>
      <c r="BL114" s="9"/>
      <c r="BM114" s="9"/>
      <c r="BN114" s="216"/>
      <c r="BO114" s="216"/>
      <c r="BP114" s="215"/>
      <c r="BQ114" s="215"/>
      <c r="BR114" s="215"/>
      <c r="BS114" s="215"/>
      <c r="BT114" s="215"/>
      <c r="BU114" s="219"/>
      <c r="BV114" s="219"/>
      <c r="BW114" s="219"/>
      <c r="BX114" s="215"/>
      <c r="BY114" s="215"/>
      <c r="BZ114" s="215"/>
      <c r="CA114" s="215"/>
      <c r="CB114" s="215"/>
      <c r="CC114" s="215"/>
      <c r="CD114" s="215"/>
      <c r="CE114" s="215"/>
      <c r="CF114" s="215"/>
      <c r="CG114" s="215"/>
      <c r="CH114" s="215"/>
      <c r="CI114" s="215"/>
      <c r="CJ114" s="215"/>
      <c r="CK114" s="215"/>
      <c r="CL114" s="215"/>
      <c r="CM114" s="215"/>
      <c r="CN114" s="215"/>
      <c r="CO114" s="215"/>
    </row>
    <row r="115" spans="47:93" ht="18" customHeight="1">
      <c r="AU115" s="29"/>
      <c r="AV115" s="29"/>
      <c r="AW115" s="9"/>
      <c r="AX115" s="9"/>
      <c r="AY115" s="9"/>
      <c r="BC115" s="22"/>
      <c r="BD115" s="215"/>
      <c r="BE115" s="215"/>
      <c r="BF115" s="215"/>
      <c r="BG115" s="22"/>
      <c r="BH115" s="9"/>
      <c r="BI115" s="9"/>
      <c r="BJ115" s="9"/>
      <c r="BK115" s="9"/>
      <c r="BL115" s="9"/>
      <c r="BM115" s="9"/>
      <c r="BN115" s="216"/>
      <c r="BO115" s="216"/>
      <c r="BP115" s="215"/>
      <c r="BQ115" s="215"/>
      <c r="BR115" s="215"/>
      <c r="BS115" s="215"/>
      <c r="BT115" s="215"/>
      <c r="BU115" s="215"/>
      <c r="BV115" s="215"/>
      <c r="BW115" s="215"/>
      <c r="BX115" s="215"/>
      <c r="BY115" s="215"/>
      <c r="BZ115" s="215"/>
      <c r="CA115" s="215"/>
      <c r="CB115" s="215"/>
      <c r="CC115" s="215"/>
      <c r="CD115" s="215"/>
      <c r="CE115" s="215"/>
      <c r="CF115" s="215"/>
      <c r="CG115" s="215"/>
      <c r="CH115" s="215"/>
      <c r="CI115" s="215"/>
      <c r="CJ115" s="215"/>
      <c r="CK115" s="215"/>
      <c r="CL115" s="215"/>
      <c r="CM115" s="215"/>
      <c r="CN115" s="215"/>
      <c r="CO115" s="215"/>
    </row>
    <row r="116" spans="47:93" ht="18" customHeight="1">
      <c r="AU116" s="29"/>
      <c r="AV116" s="29"/>
      <c r="AW116" s="9"/>
      <c r="AX116" s="9"/>
      <c r="AY116" s="9"/>
      <c r="BC116" s="22"/>
      <c r="BD116" s="22"/>
      <c r="BE116" s="22"/>
      <c r="BF116" s="22"/>
      <c r="BG116" s="22"/>
      <c r="BH116" s="9"/>
      <c r="BI116" s="9"/>
      <c r="BJ116" s="9"/>
      <c r="BK116" s="9"/>
      <c r="BL116" s="9"/>
      <c r="BM116" s="9"/>
      <c r="BN116" s="216"/>
      <c r="BO116" s="216"/>
      <c r="BP116" s="215"/>
      <c r="BQ116" s="215"/>
      <c r="BR116" s="215"/>
      <c r="BS116" s="215"/>
      <c r="BT116" s="215"/>
      <c r="BU116" s="215"/>
      <c r="BV116" s="215"/>
      <c r="BW116" s="215"/>
      <c r="BX116" s="215"/>
      <c r="BY116" s="215"/>
      <c r="BZ116" s="215"/>
      <c r="CA116" s="215"/>
      <c r="CB116" s="215"/>
      <c r="CC116" s="215"/>
      <c r="CD116" s="215"/>
      <c r="CE116" s="215"/>
      <c r="CF116" s="218"/>
      <c r="CG116" s="218"/>
      <c r="CH116" s="218"/>
      <c r="CI116" s="218"/>
      <c r="CJ116" s="218"/>
      <c r="CK116" s="218"/>
      <c r="CL116" s="218"/>
      <c r="CM116" s="218"/>
      <c r="CN116" s="218"/>
      <c r="CO116" s="218"/>
    </row>
    <row r="117" spans="47:93" ht="18" customHeight="1">
      <c r="AU117" s="29"/>
      <c r="AV117" s="29"/>
      <c r="AW117" s="9"/>
      <c r="AX117" s="9"/>
      <c r="AY117" s="9"/>
      <c r="BC117" s="22"/>
      <c r="BD117" s="215"/>
      <c r="BE117" s="215"/>
      <c r="BF117" s="215"/>
      <c r="BG117" s="22"/>
      <c r="BH117" s="9"/>
      <c r="BI117" s="9"/>
      <c r="BJ117" s="9"/>
      <c r="BK117" s="9"/>
      <c r="BL117" s="9"/>
      <c r="BM117" s="9"/>
      <c r="BN117" s="216"/>
      <c r="BO117" s="216"/>
      <c r="BP117" s="220"/>
      <c r="BQ117" s="220"/>
      <c r="BR117" s="220"/>
      <c r="BS117" s="220"/>
      <c r="BT117" s="220"/>
      <c r="BU117" s="220"/>
      <c r="BV117" s="220"/>
      <c r="BW117" s="220"/>
      <c r="BX117" s="220"/>
      <c r="BY117" s="220"/>
      <c r="BZ117" s="220"/>
      <c r="CA117" s="220"/>
      <c r="CB117" s="220"/>
      <c r="CC117" s="220"/>
      <c r="CD117" s="220"/>
      <c r="CE117" s="220"/>
      <c r="CF117" s="220"/>
      <c r="CG117" s="220"/>
      <c r="CH117" s="220"/>
      <c r="CI117" s="220"/>
      <c r="CJ117" s="220"/>
      <c r="CK117" s="220"/>
      <c r="CL117" s="220"/>
      <c r="CM117" s="220"/>
      <c r="CN117" s="220"/>
      <c r="CO117" s="220"/>
    </row>
    <row r="118" spans="47:93" ht="18" customHeight="1">
      <c r="AU118" s="29"/>
      <c r="AV118" s="29"/>
      <c r="AW118" s="9"/>
      <c r="AX118" s="9"/>
      <c r="AY118" s="9"/>
      <c r="BC118" s="22"/>
      <c r="BD118" s="215"/>
      <c r="BE118" s="215"/>
      <c r="BF118" s="215"/>
      <c r="BG118" s="22"/>
      <c r="BH118" s="9"/>
      <c r="BI118" s="9"/>
      <c r="BJ118" s="9"/>
      <c r="BK118" s="9"/>
      <c r="BL118" s="9"/>
      <c r="BM118" s="9"/>
      <c r="BN118" s="216"/>
      <c r="BO118" s="216"/>
      <c r="BP118" s="215"/>
      <c r="BQ118" s="215"/>
      <c r="BR118" s="215"/>
      <c r="BS118" s="215"/>
      <c r="BT118" s="215"/>
      <c r="BU118" s="219"/>
      <c r="BV118" s="219"/>
      <c r="BW118" s="219"/>
      <c r="BX118" s="215"/>
      <c r="BY118" s="215"/>
      <c r="BZ118" s="221"/>
      <c r="CA118" s="221"/>
      <c r="CB118" s="215"/>
      <c r="CC118" s="215"/>
      <c r="CD118" s="215"/>
      <c r="CE118" s="215"/>
      <c r="CF118" s="215"/>
      <c r="CG118" s="215"/>
      <c r="CH118" s="215"/>
      <c r="CI118" s="215"/>
      <c r="CJ118" s="215"/>
      <c r="CK118" s="221"/>
      <c r="CL118" s="221"/>
      <c r="CM118" s="221"/>
      <c r="CN118" s="221"/>
      <c r="CO118" s="221"/>
    </row>
    <row r="119" spans="47:93" ht="18" customHeight="1">
      <c r="AU119" s="29"/>
      <c r="AV119" s="29"/>
      <c r="AW119" s="9"/>
      <c r="AX119" s="9"/>
      <c r="AY119" s="9"/>
      <c r="BC119" s="22"/>
      <c r="BD119" s="215"/>
      <c r="BE119" s="215"/>
      <c r="BF119" s="215"/>
      <c r="BG119" s="22"/>
      <c r="BH119" s="9"/>
      <c r="BI119" s="9"/>
      <c r="BJ119" s="9"/>
      <c r="BK119" s="9"/>
      <c r="BL119" s="9"/>
      <c r="BM119" s="9"/>
      <c r="BN119" s="216"/>
      <c r="BO119" s="216"/>
      <c r="BP119" s="215"/>
      <c r="BQ119" s="215"/>
      <c r="BR119" s="215"/>
      <c r="BS119" s="215"/>
      <c r="BT119" s="215"/>
      <c r="BU119" s="215"/>
      <c r="BV119" s="215"/>
      <c r="BW119" s="215"/>
      <c r="BX119" s="215"/>
      <c r="BY119" s="215"/>
      <c r="BZ119" s="215"/>
      <c r="CA119" s="215"/>
      <c r="CB119" s="215"/>
      <c r="CC119" s="215"/>
      <c r="CD119" s="215"/>
      <c r="CE119" s="215"/>
      <c r="CF119" s="218"/>
      <c r="CG119" s="218"/>
      <c r="CH119" s="218"/>
      <c r="CI119" s="218"/>
      <c r="CJ119" s="218"/>
      <c r="CK119" s="218"/>
      <c r="CL119" s="218"/>
      <c r="CM119" s="218"/>
      <c r="CN119" s="218"/>
      <c r="CO119" s="218"/>
    </row>
    <row r="120" spans="47:93" ht="18" customHeight="1">
      <c r="AU120" s="29"/>
      <c r="AV120" s="29"/>
      <c r="AW120" s="9"/>
      <c r="AX120" s="9"/>
      <c r="AY120" s="9"/>
      <c r="BC120" s="22"/>
      <c r="BD120" s="215"/>
      <c r="BE120" s="215"/>
      <c r="BF120" s="215"/>
      <c r="BG120" s="22"/>
      <c r="BH120" s="9"/>
      <c r="BI120" s="9"/>
      <c r="BJ120" s="9"/>
      <c r="BK120" s="9"/>
      <c r="BL120" s="9"/>
      <c r="BM120" s="9"/>
      <c r="BN120" s="216"/>
      <c r="BO120" s="216"/>
      <c r="BP120" s="215"/>
      <c r="BQ120" s="215"/>
      <c r="BR120" s="215"/>
      <c r="BS120" s="215"/>
      <c r="BT120" s="215"/>
      <c r="BU120" s="215"/>
      <c r="BV120" s="215"/>
      <c r="BW120" s="215"/>
      <c r="BX120" s="215"/>
      <c r="BY120" s="215"/>
      <c r="BZ120" s="215"/>
      <c r="CA120" s="215"/>
      <c r="CB120" s="215"/>
      <c r="CC120" s="215"/>
      <c r="CD120" s="215"/>
      <c r="CE120" s="215"/>
      <c r="CF120" s="218"/>
      <c r="CG120" s="218"/>
      <c r="CH120" s="218"/>
      <c r="CI120" s="218"/>
      <c r="CJ120" s="218"/>
      <c r="CK120" s="218"/>
      <c r="CL120" s="218"/>
      <c r="CM120" s="218"/>
      <c r="CN120" s="218"/>
      <c r="CO120" s="218"/>
    </row>
    <row r="121" spans="47:93" ht="18" customHeight="1">
      <c r="AU121" s="29"/>
      <c r="AV121" s="29"/>
      <c r="AW121" s="9"/>
      <c r="AX121" s="9"/>
      <c r="AY121" s="9"/>
      <c r="BC121" s="22"/>
      <c r="BD121" s="215"/>
      <c r="BE121" s="215"/>
      <c r="BF121" s="215"/>
      <c r="BG121" s="22"/>
      <c r="BH121" s="9"/>
      <c r="BI121" s="9"/>
      <c r="BJ121" s="9"/>
      <c r="BK121" s="9"/>
      <c r="BL121" s="9"/>
      <c r="BM121" s="9"/>
      <c r="BN121" s="216"/>
      <c r="BO121" s="216"/>
      <c r="BP121" s="215"/>
      <c r="BQ121" s="215"/>
      <c r="BR121" s="215"/>
      <c r="BS121" s="215"/>
      <c r="BT121" s="215"/>
      <c r="BU121" s="215"/>
      <c r="BV121" s="215"/>
      <c r="BW121" s="215"/>
      <c r="BX121" s="215"/>
      <c r="BY121" s="215"/>
      <c r="BZ121" s="215"/>
      <c r="CA121" s="215"/>
      <c r="CB121" s="215"/>
      <c r="CC121" s="215"/>
      <c r="CD121" s="215"/>
      <c r="CE121" s="215"/>
      <c r="CF121" s="218"/>
      <c r="CG121" s="218"/>
      <c r="CH121" s="218"/>
      <c r="CI121" s="218"/>
      <c r="CJ121" s="218"/>
      <c r="CK121" s="218"/>
      <c r="CL121" s="218"/>
      <c r="CM121" s="218"/>
      <c r="CN121" s="218"/>
      <c r="CO121" s="218"/>
    </row>
    <row r="122" spans="47:93" ht="18" customHeight="1">
      <c r="AU122" s="29"/>
      <c r="AV122" s="29"/>
      <c r="AW122" s="9"/>
      <c r="AX122" s="9"/>
      <c r="AY122" s="9"/>
      <c r="BC122" s="22"/>
      <c r="BD122" s="22"/>
      <c r="BE122" s="22"/>
      <c r="BF122" s="22"/>
      <c r="BG122" s="22"/>
      <c r="BH122" s="9"/>
      <c r="BI122" s="9"/>
      <c r="BJ122" s="9"/>
      <c r="BK122" s="9"/>
      <c r="BL122" s="9"/>
      <c r="BM122" s="9"/>
      <c r="BN122" s="216"/>
      <c r="BO122" s="216"/>
      <c r="BP122" s="215"/>
      <c r="BQ122" s="215"/>
      <c r="BR122" s="215"/>
      <c r="BS122" s="215"/>
      <c r="BT122" s="215"/>
      <c r="BU122" s="215"/>
      <c r="BV122" s="215"/>
      <c r="BW122" s="215"/>
      <c r="BX122" s="215"/>
      <c r="BY122" s="215"/>
      <c r="BZ122" s="215"/>
      <c r="CA122" s="215"/>
      <c r="CB122" s="215"/>
      <c r="CC122" s="215"/>
      <c r="CD122" s="215"/>
      <c r="CE122" s="215"/>
      <c r="CF122" s="218"/>
      <c r="CG122" s="218"/>
      <c r="CH122" s="218"/>
      <c r="CI122" s="218"/>
      <c r="CJ122" s="218"/>
      <c r="CK122" s="218"/>
      <c r="CL122" s="218"/>
      <c r="CM122" s="218"/>
      <c r="CN122" s="218"/>
      <c r="CO122" s="218"/>
    </row>
    <row r="123" spans="47:93" ht="18" customHeight="1">
      <c r="AU123" s="29"/>
      <c r="AV123" s="29"/>
      <c r="AW123" s="9"/>
      <c r="AX123" s="9"/>
      <c r="AY123" s="9"/>
      <c r="BC123" s="22"/>
      <c r="BD123" s="22"/>
      <c r="BE123" s="22"/>
      <c r="BF123" s="22"/>
      <c r="BG123" s="22"/>
      <c r="BH123" s="9"/>
      <c r="BI123" s="9"/>
      <c r="BJ123" s="9"/>
      <c r="BK123" s="9"/>
      <c r="BL123" s="9"/>
      <c r="BM123" s="9"/>
      <c r="BN123" s="216"/>
      <c r="BO123" s="216"/>
      <c r="BP123" s="219"/>
      <c r="BQ123" s="219"/>
      <c r="BR123" s="219"/>
      <c r="BS123" s="219"/>
      <c r="BT123" s="219"/>
      <c r="BU123" s="219"/>
      <c r="BV123" s="219"/>
      <c r="BW123" s="219"/>
      <c r="BX123" s="219"/>
      <c r="BY123" s="219"/>
      <c r="BZ123" s="219"/>
      <c r="CA123" s="219"/>
      <c r="CB123" s="219"/>
      <c r="CC123" s="219"/>
      <c r="CD123" s="219"/>
      <c r="CE123" s="219"/>
      <c r="CF123" s="219"/>
      <c r="CG123" s="219"/>
      <c r="CH123" s="219"/>
      <c r="CI123" s="219"/>
      <c r="CJ123" s="219"/>
      <c r="CK123" s="219"/>
      <c r="CL123" s="219"/>
      <c r="CM123" s="219"/>
      <c r="CN123" s="219"/>
      <c r="CO123" s="219"/>
    </row>
    <row r="124" spans="47:93" ht="18" customHeight="1">
      <c r="AU124" s="29"/>
      <c r="AV124" s="29"/>
      <c r="AW124" s="9"/>
      <c r="AX124" s="9"/>
      <c r="AY124" s="9"/>
      <c r="BC124" s="22"/>
      <c r="BD124" s="217"/>
      <c r="BE124" s="215"/>
      <c r="BF124" s="215"/>
      <c r="BG124" s="22"/>
      <c r="BH124" s="9"/>
      <c r="BI124" s="9"/>
      <c r="BJ124" s="9"/>
      <c r="BK124" s="9"/>
      <c r="BL124" s="9"/>
      <c r="BM124" s="9"/>
      <c r="BN124" s="216"/>
      <c r="BO124" s="216"/>
      <c r="BP124" s="220"/>
      <c r="BQ124" s="220"/>
      <c r="BR124" s="220"/>
      <c r="BS124" s="220"/>
      <c r="BT124" s="220"/>
      <c r="BU124" s="220"/>
      <c r="BV124" s="220"/>
      <c r="BW124" s="220"/>
      <c r="BX124" s="220"/>
      <c r="BY124" s="220"/>
      <c r="BZ124" s="220"/>
      <c r="CA124" s="220"/>
      <c r="CB124" s="220"/>
      <c r="CC124" s="220"/>
      <c r="CD124" s="220"/>
      <c r="CE124" s="220"/>
      <c r="CF124" s="220"/>
      <c r="CG124" s="220"/>
      <c r="CH124" s="220"/>
      <c r="CI124" s="220"/>
      <c r="CJ124" s="220"/>
      <c r="CK124" s="220"/>
      <c r="CL124" s="220"/>
      <c r="CM124" s="220"/>
      <c r="CN124" s="220"/>
      <c r="CO124" s="220"/>
    </row>
    <row r="125" spans="47:93" ht="18" customHeight="1">
      <c r="AU125" s="29"/>
      <c r="AV125" s="29"/>
      <c r="AW125" s="9"/>
      <c r="AX125" s="9"/>
      <c r="AY125" s="9"/>
      <c r="BC125" s="22"/>
      <c r="BD125" s="217"/>
      <c r="BE125" s="215"/>
      <c r="BF125" s="215"/>
      <c r="BG125" s="22"/>
      <c r="BH125" s="9"/>
      <c r="BI125" s="9"/>
      <c r="BJ125" s="9"/>
      <c r="BK125" s="9"/>
      <c r="BL125" s="9"/>
      <c r="BM125" s="9"/>
      <c r="BN125" s="216"/>
      <c r="BO125" s="216"/>
      <c r="BP125" s="217"/>
      <c r="BQ125" s="215"/>
      <c r="BR125" s="215"/>
      <c r="BS125" s="215"/>
      <c r="BT125" s="215"/>
      <c r="BU125" s="219"/>
      <c r="BV125" s="219"/>
      <c r="BW125" s="219"/>
      <c r="BX125" s="215"/>
      <c r="BY125" s="215"/>
      <c r="BZ125" s="215"/>
      <c r="CA125" s="215"/>
      <c r="CB125" s="215"/>
      <c r="CC125" s="215"/>
      <c r="CD125" s="215"/>
      <c r="CE125" s="215"/>
      <c r="CF125" s="215"/>
      <c r="CG125" s="215"/>
      <c r="CH125" s="215"/>
      <c r="CI125" s="215"/>
      <c r="CJ125" s="215"/>
      <c r="CK125" s="215"/>
      <c r="CL125" s="215"/>
      <c r="CM125" s="215"/>
      <c r="CN125" s="215"/>
      <c r="CO125" s="215"/>
    </row>
    <row r="126" spans="47:93" ht="18" customHeight="1">
      <c r="AU126" s="29"/>
      <c r="AV126" s="29"/>
      <c r="AW126" s="9"/>
      <c r="AX126" s="9"/>
      <c r="AY126" s="9"/>
      <c r="BC126" s="22"/>
      <c r="BD126" s="217"/>
      <c r="BE126" s="215"/>
      <c r="BF126" s="215"/>
      <c r="BG126" s="22"/>
      <c r="BH126" s="9"/>
      <c r="BI126" s="9"/>
      <c r="BJ126" s="9"/>
      <c r="BK126" s="9"/>
      <c r="BL126" s="9"/>
      <c r="BM126" s="9"/>
      <c r="BN126" s="216"/>
      <c r="BO126" s="216"/>
      <c r="BP126" s="217"/>
      <c r="BQ126" s="215"/>
      <c r="BR126" s="215"/>
      <c r="BS126" s="215"/>
      <c r="BT126" s="215"/>
      <c r="BU126" s="215"/>
      <c r="BV126" s="215"/>
      <c r="BW126" s="215"/>
      <c r="BX126" s="215"/>
      <c r="BY126" s="215"/>
      <c r="BZ126" s="215"/>
      <c r="CA126" s="215"/>
      <c r="CB126" s="215"/>
      <c r="CC126" s="215"/>
      <c r="CD126" s="215"/>
      <c r="CE126" s="215"/>
      <c r="CF126" s="215"/>
      <c r="CG126" s="215"/>
      <c r="CH126" s="215"/>
      <c r="CI126" s="215"/>
      <c r="CJ126" s="215"/>
      <c r="CK126" s="215"/>
      <c r="CL126" s="215"/>
      <c r="CM126" s="215"/>
      <c r="CN126" s="215"/>
      <c r="CO126" s="215"/>
    </row>
    <row r="127" spans="47:93" ht="18" customHeight="1">
      <c r="AU127" s="29"/>
      <c r="AV127" s="29"/>
      <c r="AW127" s="9"/>
      <c r="AX127" s="9"/>
      <c r="AY127" s="9"/>
      <c r="BC127" s="22"/>
      <c r="BD127" s="217"/>
      <c r="BE127" s="215"/>
      <c r="BF127" s="215"/>
      <c r="BG127" s="22"/>
      <c r="BH127" s="9"/>
      <c r="BI127" s="9"/>
      <c r="BJ127" s="9"/>
      <c r="BK127" s="9"/>
      <c r="BL127" s="9"/>
      <c r="BM127" s="9"/>
      <c r="BN127" s="216"/>
      <c r="BO127" s="216"/>
      <c r="BP127" s="217"/>
      <c r="BQ127" s="215"/>
      <c r="BR127" s="215"/>
      <c r="BS127" s="215"/>
      <c r="BT127" s="215"/>
      <c r="BU127" s="215"/>
      <c r="BV127" s="215"/>
      <c r="BW127" s="215"/>
      <c r="BX127" s="215"/>
      <c r="BY127" s="215"/>
      <c r="BZ127" s="215"/>
      <c r="CA127" s="215"/>
      <c r="CB127" s="215"/>
      <c r="CC127" s="215"/>
      <c r="CD127" s="215"/>
      <c r="CE127" s="215"/>
      <c r="CF127" s="215"/>
      <c r="CG127" s="215"/>
      <c r="CH127" s="215"/>
      <c r="CI127" s="215"/>
      <c r="CJ127" s="215"/>
      <c r="CK127" s="215"/>
      <c r="CL127" s="215"/>
      <c r="CM127" s="215"/>
      <c r="CN127" s="215"/>
      <c r="CO127" s="215"/>
    </row>
    <row r="128" spans="47:93" ht="18" customHeight="1">
      <c r="AU128" s="29"/>
      <c r="AV128" s="29"/>
      <c r="AW128" s="9"/>
      <c r="AX128" s="9"/>
      <c r="AY128" s="9"/>
      <c r="BC128" s="22"/>
      <c r="BD128" s="217"/>
      <c r="BE128" s="215"/>
      <c r="BF128" s="215"/>
      <c r="BG128" s="22"/>
      <c r="BH128" s="9"/>
      <c r="BI128" s="9"/>
      <c r="BJ128" s="9"/>
      <c r="BK128" s="9"/>
      <c r="BL128" s="9"/>
      <c r="BM128" s="9"/>
      <c r="BN128" s="216"/>
      <c r="BO128" s="216"/>
      <c r="BP128" s="217"/>
      <c r="BQ128" s="215"/>
      <c r="BR128" s="215"/>
      <c r="BS128" s="215"/>
      <c r="BT128" s="215"/>
      <c r="BU128" s="215"/>
      <c r="BV128" s="215"/>
      <c r="BW128" s="215"/>
      <c r="BX128" s="215"/>
      <c r="BY128" s="215"/>
      <c r="BZ128" s="215"/>
      <c r="CA128" s="215"/>
      <c r="CB128" s="215"/>
      <c r="CC128" s="215"/>
      <c r="CD128" s="215"/>
      <c r="CE128" s="215"/>
      <c r="CF128" s="215"/>
      <c r="CG128" s="215"/>
      <c r="CH128" s="215"/>
      <c r="CI128" s="215"/>
      <c r="CJ128" s="215"/>
      <c r="CK128" s="215"/>
      <c r="CL128" s="215"/>
      <c r="CM128" s="215"/>
      <c r="CN128" s="215"/>
      <c r="CO128" s="215"/>
    </row>
    <row r="129" spans="47:93" ht="18" customHeight="1">
      <c r="AU129" s="29"/>
      <c r="AV129" s="29"/>
      <c r="AW129" s="9"/>
      <c r="AX129" s="9"/>
      <c r="AY129" s="9"/>
      <c r="BC129" s="22"/>
      <c r="BD129" s="217"/>
      <c r="BE129" s="215"/>
      <c r="BF129" s="215"/>
      <c r="BG129" s="22"/>
      <c r="BH129" s="9"/>
      <c r="BI129" s="9"/>
      <c r="BJ129" s="9"/>
      <c r="BK129" s="9"/>
      <c r="BL129" s="9"/>
      <c r="BM129" s="9"/>
      <c r="BN129" s="216"/>
      <c r="BO129" s="216"/>
      <c r="BP129" s="217"/>
      <c r="BQ129" s="215"/>
      <c r="BR129" s="215"/>
      <c r="BS129" s="215"/>
      <c r="BT129" s="215"/>
      <c r="BU129" s="215"/>
      <c r="BV129" s="215"/>
      <c r="BW129" s="215"/>
      <c r="BX129" s="215"/>
      <c r="BY129" s="215"/>
      <c r="BZ129" s="215"/>
      <c r="CA129" s="215"/>
      <c r="CB129" s="215"/>
      <c r="CC129" s="215"/>
      <c r="CD129" s="215"/>
      <c r="CE129" s="215"/>
      <c r="CF129" s="215"/>
      <c r="CG129" s="215"/>
      <c r="CH129" s="215"/>
      <c r="CI129" s="215"/>
      <c r="CJ129" s="215"/>
      <c r="CK129" s="215"/>
      <c r="CL129" s="215"/>
      <c r="CM129" s="215"/>
      <c r="CN129" s="215"/>
      <c r="CO129" s="215"/>
    </row>
    <row r="130" spans="47:93" ht="18" customHeight="1">
      <c r="AU130" s="29"/>
      <c r="AV130" s="29"/>
      <c r="AW130" s="9"/>
      <c r="AX130" s="9"/>
      <c r="AY130" s="9"/>
      <c r="BC130" s="9"/>
      <c r="BD130" s="9"/>
      <c r="BE130" s="9"/>
      <c r="BF130" s="9"/>
      <c r="BG130" s="9"/>
      <c r="BH130" s="9"/>
      <c r="BI130" s="9"/>
      <c r="BJ130" s="9"/>
      <c r="BK130" s="9"/>
      <c r="BL130" s="9"/>
      <c r="BM130" s="9"/>
      <c r="BN130" s="216"/>
      <c r="BO130" s="216"/>
      <c r="BP130" s="217"/>
      <c r="BQ130" s="215"/>
      <c r="BR130" s="215"/>
      <c r="BS130" s="215"/>
      <c r="BT130" s="215"/>
      <c r="BU130" s="215"/>
      <c r="BV130" s="215"/>
      <c r="BW130" s="215"/>
      <c r="BX130" s="215"/>
      <c r="BY130" s="215"/>
      <c r="BZ130" s="215"/>
      <c r="CA130" s="215"/>
      <c r="CB130" s="215"/>
      <c r="CC130" s="215"/>
      <c r="CD130" s="215"/>
      <c r="CE130" s="215"/>
      <c r="CF130" s="215"/>
      <c r="CG130" s="215"/>
      <c r="CH130" s="215"/>
      <c r="CI130" s="215"/>
      <c r="CJ130" s="215"/>
      <c r="CK130" s="215"/>
      <c r="CL130" s="215"/>
      <c r="CM130" s="215"/>
      <c r="CN130" s="215"/>
      <c r="CO130" s="215"/>
    </row>
    <row r="131" spans="47:93" ht="18" customHeight="1">
      <c r="AU131" s="29"/>
      <c r="AV131" s="29"/>
      <c r="AW131" s="9"/>
      <c r="AX131" s="9"/>
      <c r="AY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row>
    <row r="132" spans="47:93" ht="18" customHeight="1">
      <c r="AU132" s="29"/>
      <c r="AV132" s="29"/>
      <c r="AW132" s="9"/>
      <c r="AX132" s="9"/>
      <c r="AY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row>
    <row r="133" spans="47:93" ht="18" customHeight="1">
      <c r="AU133" s="29"/>
      <c r="AV133" s="29"/>
      <c r="AW133" s="9"/>
      <c r="AX133" s="9"/>
      <c r="AY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row>
    <row r="134" spans="47:93" ht="18" customHeight="1">
      <c r="AU134" s="29"/>
      <c r="AV134" s="29"/>
      <c r="AW134" s="9"/>
      <c r="AX134" s="9"/>
      <c r="AY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row>
    <row r="135" spans="47:93" ht="18" customHeight="1">
      <c r="AU135" s="29"/>
      <c r="AV135" s="29"/>
      <c r="AW135" s="9"/>
      <c r="AX135" s="9"/>
      <c r="AY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row>
    <row r="136" spans="47:93" ht="18" customHeight="1">
      <c r="AU136" s="29"/>
      <c r="AV136" s="29"/>
      <c r="AW136" s="9"/>
      <c r="AX136" s="9"/>
      <c r="AY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row>
    <row r="137" spans="47:93" ht="18" customHeight="1">
      <c r="AU137" s="29"/>
      <c r="AV137" s="29"/>
      <c r="AW137" s="9"/>
      <c r="AX137" s="9"/>
      <c r="AY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row>
    <row r="138" spans="47:93" ht="18" customHeight="1">
      <c r="AU138" s="29"/>
      <c r="AV138" s="29"/>
      <c r="AW138" s="9"/>
      <c r="AX138" s="9"/>
      <c r="AY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row>
    <row r="139" spans="47:93" ht="18" customHeight="1">
      <c r="AU139" s="29"/>
      <c r="AV139" s="29"/>
      <c r="AW139" s="9"/>
      <c r="AX139" s="9"/>
      <c r="AY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row>
    <row r="140" spans="47:93" ht="18" customHeight="1">
      <c r="AU140" s="29"/>
      <c r="AV140" s="29"/>
      <c r="AW140" s="9"/>
      <c r="AX140" s="9"/>
      <c r="AY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row>
    <row r="141" spans="47:93" ht="18" customHeight="1">
      <c r="AU141" s="29"/>
      <c r="AV141" s="29"/>
      <c r="AW141" s="9"/>
      <c r="AX141" s="9"/>
      <c r="AY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row>
    <row r="142" spans="47:93" ht="18" customHeight="1">
      <c r="AU142" s="29"/>
      <c r="AV142" s="29"/>
      <c r="AW142" s="9"/>
      <c r="AX142" s="9"/>
      <c r="AY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row>
    <row r="143" spans="47:93" ht="18" customHeight="1">
      <c r="AU143" s="29"/>
      <c r="AV143" s="29"/>
      <c r="AW143" s="9"/>
      <c r="AX143" s="9"/>
      <c r="AY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row>
    <row r="144" spans="47:93" ht="18" customHeight="1">
      <c r="AU144" s="29"/>
      <c r="AV144" s="29"/>
      <c r="AW144" s="9"/>
      <c r="AX144" s="9"/>
      <c r="AY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row>
    <row r="145" spans="47:93" ht="18" customHeight="1">
      <c r="AU145" s="29"/>
      <c r="AV145" s="29"/>
      <c r="AW145" s="9"/>
      <c r="AX145" s="9"/>
      <c r="AY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row>
    <row r="146" spans="47:93" ht="18" customHeight="1">
      <c r="AU146" s="29"/>
      <c r="AV146" s="29"/>
      <c r="AW146" s="9"/>
      <c r="AX146" s="9"/>
      <c r="AY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row>
    <row r="147" spans="47:93" ht="18" customHeight="1">
      <c r="AU147" s="29"/>
      <c r="AV147" s="29"/>
      <c r="AW147" s="9"/>
      <c r="AX147" s="9"/>
      <c r="AY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row>
    <row r="148" spans="47:93" ht="18" customHeight="1">
      <c r="AU148" s="29"/>
      <c r="AV148" s="29"/>
      <c r="AW148" s="9"/>
      <c r="AX148" s="9"/>
      <c r="AY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row>
    <row r="149" spans="47:93" ht="18" customHeight="1">
      <c r="AU149" s="29"/>
      <c r="AV149" s="29"/>
      <c r="AW149" s="9"/>
      <c r="AX149" s="9"/>
      <c r="AY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row>
    <row r="150" spans="47:93" ht="18" customHeight="1">
      <c r="AU150" s="29"/>
      <c r="AV150" s="29"/>
      <c r="AW150" s="9"/>
      <c r="AX150" s="9"/>
      <c r="AY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row>
    <row r="151" spans="47:93" ht="18" customHeight="1">
      <c r="AU151" s="29"/>
      <c r="AV151" s="29"/>
      <c r="AW151" s="9"/>
      <c r="AX151" s="9"/>
      <c r="AY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row>
    <row r="152" spans="47:93" ht="18" customHeight="1">
      <c r="AU152" s="29"/>
      <c r="AV152" s="29"/>
      <c r="AW152" s="9"/>
      <c r="AX152" s="9"/>
      <c r="AY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row>
    <row r="153" spans="47:93" ht="18" customHeight="1">
      <c r="AU153" s="29"/>
      <c r="AV153" s="29"/>
      <c r="AW153" s="9"/>
      <c r="AX153" s="9"/>
      <c r="AY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row>
    <row r="154" spans="47:93" ht="18" customHeight="1">
      <c r="AU154" s="29"/>
      <c r="AV154" s="29"/>
      <c r="AW154" s="9"/>
      <c r="AX154" s="9"/>
      <c r="AY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row>
    <row r="155" spans="47:93" ht="18" customHeight="1">
      <c r="AU155" s="29"/>
      <c r="AV155" s="29"/>
      <c r="AW155" s="9"/>
      <c r="AX155" s="9"/>
      <c r="AY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row>
    <row r="156" spans="47:93" ht="18" customHeight="1">
      <c r="AU156" s="29"/>
      <c r="AV156" s="29"/>
      <c r="AW156" s="9"/>
      <c r="AX156" s="9"/>
      <c r="AY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row>
    <row r="157" spans="47:93" ht="18" customHeight="1">
      <c r="AU157" s="29"/>
      <c r="AV157" s="29"/>
      <c r="AW157" s="9"/>
      <c r="AX157" s="9"/>
      <c r="AY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row>
    <row r="158" spans="47:93" ht="18" customHeight="1">
      <c r="AU158" s="29"/>
      <c r="AV158" s="29"/>
      <c r="AW158" s="9"/>
      <c r="AX158" s="9"/>
      <c r="AY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row>
    <row r="159" spans="47:93" ht="18" customHeight="1">
      <c r="AU159" s="29"/>
      <c r="AV159" s="29"/>
      <c r="AW159" s="9"/>
      <c r="AX159" s="9"/>
      <c r="AY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row>
    <row r="160" spans="47:93" ht="18" customHeight="1">
      <c r="AU160" s="29"/>
      <c r="AV160" s="29"/>
      <c r="AW160" s="9"/>
      <c r="AX160" s="9"/>
      <c r="AY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row>
    <row r="161" spans="47:93" ht="18" customHeight="1">
      <c r="AU161" s="29"/>
      <c r="AV161" s="29"/>
      <c r="AW161" s="9"/>
      <c r="AX161" s="9"/>
      <c r="AY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row>
    <row r="162" spans="47:93" ht="18" customHeight="1">
      <c r="AU162" s="29"/>
      <c r="AV162" s="29"/>
      <c r="AW162" s="9"/>
      <c r="AX162" s="9"/>
      <c r="AY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row>
    <row r="163" spans="47:93" ht="18" customHeight="1">
      <c r="AU163" s="29"/>
      <c r="AV163" s="29"/>
      <c r="AW163" s="9"/>
      <c r="AX163" s="9"/>
      <c r="AY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row>
    <row r="164" spans="47:93" ht="18" customHeight="1">
      <c r="AU164" s="29"/>
      <c r="AV164" s="29"/>
      <c r="AW164" s="9"/>
      <c r="AX164" s="9"/>
      <c r="AY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row>
    <row r="165" spans="47:93" ht="18" customHeight="1">
      <c r="AU165" s="29"/>
      <c r="AV165" s="29"/>
      <c r="AW165" s="9"/>
      <c r="AX165" s="9"/>
      <c r="AY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row>
    <row r="166" spans="47:93" ht="18" customHeight="1">
      <c r="AU166" s="29"/>
      <c r="AV166" s="29"/>
      <c r="AW166" s="9"/>
      <c r="AX166" s="9"/>
      <c r="AY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row>
    <row r="167" spans="47:93" ht="18" customHeight="1">
      <c r="AU167" s="29"/>
      <c r="AV167" s="29"/>
      <c r="AW167" s="9"/>
      <c r="AX167" s="9"/>
      <c r="AY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row>
    <row r="168" spans="47:93" ht="18" customHeight="1">
      <c r="AU168" s="29"/>
      <c r="AV168" s="29"/>
      <c r="AW168" s="9"/>
      <c r="AX168" s="9"/>
      <c r="AY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row>
    <row r="169" spans="47:93" ht="18" customHeight="1">
      <c r="AU169" s="29"/>
      <c r="AV169" s="29"/>
      <c r="AW169" s="9"/>
      <c r="AX169" s="9"/>
      <c r="AY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row>
    <row r="170" spans="47:93" ht="18" customHeight="1">
      <c r="AU170" s="29"/>
      <c r="AV170" s="29"/>
      <c r="AW170" s="9"/>
      <c r="AX170" s="9"/>
      <c r="AY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row>
    <row r="171" spans="47:93" ht="18" customHeight="1">
      <c r="AU171" s="29"/>
      <c r="AV171" s="29"/>
      <c r="AW171" s="9"/>
      <c r="AX171" s="9"/>
      <c r="AY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row>
    <row r="172" spans="47:93" ht="18" customHeight="1">
      <c r="AU172" s="29"/>
      <c r="AV172" s="29"/>
      <c r="AW172" s="9"/>
      <c r="AX172" s="9"/>
      <c r="AY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row>
    <row r="173" spans="47:93" ht="18" customHeight="1">
      <c r="AU173" s="29"/>
      <c r="AV173" s="29"/>
      <c r="AW173" s="9"/>
      <c r="AX173" s="9"/>
      <c r="AY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row>
    <row r="174" spans="47:93" ht="18" customHeight="1">
      <c r="AU174" s="29"/>
      <c r="AV174" s="29"/>
      <c r="AW174" s="9"/>
      <c r="AX174" s="9"/>
      <c r="AY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row>
    <row r="175" spans="47:93" ht="18" customHeight="1">
      <c r="AU175" s="29"/>
      <c r="AV175" s="29"/>
      <c r="AW175" s="9"/>
      <c r="AX175" s="9"/>
      <c r="AY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row>
    <row r="176" spans="47:93" ht="18" customHeight="1">
      <c r="AU176" s="29"/>
      <c r="AV176" s="29"/>
      <c r="AW176" s="9"/>
      <c r="AX176" s="9"/>
      <c r="AY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row>
    <row r="177" spans="47:93" ht="18" customHeight="1">
      <c r="AU177" s="29"/>
      <c r="AV177" s="29"/>
      <c r="AW177" s="9"/>
      <c r="AX177" s="9"/>
      <c r="AY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row>
    <row r="178" spans="47:93" ht="18" customHeight="1">
      <c r="AU178" s="29"/>
      <c r="AV178" s="29"/>
      <c r="AW178" s="9"/>
      <c r="AX178" s="9"/>
      <c r="AY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row>
    <row r="179" spans="47:93" ht="18" customHeight="1">
      <c r="AU179" s="29"/>
      <c r="AV179" s="29"/>
      <c r="AW179" s="9"/>
      <c r="AX179" s="9"/>
      <c r="AY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row>
    <row r="180" spans="47:93" ht="18" customHeight="1">
      <c r="AU180" s="29"/>
      <c r="AV180" s="29"/>
      <c r="AW180" s="9"/>
      <c r="AX180" s="9"/>
      <c r="AY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row>
    <row r="181" spans="47:93" ht="18" customHeight="1">
      <c r="AU181" s="29"/>
      <c r="AV181" s="29"/>
      <c r="AW181" s="9"/>
      <c r="AX181" s="9"/>
      <c r="AY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row>
    <row r="182" spans="47:93" ht="18" customHeight="1">
      <c r="AU182" s="29"/>
      <c r="AV182" s="29"/>
      <c r="AW182" s="9"/>
      <c r="AX182" s="9"/>
      <c r="AY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row>
    <row r="183" spans="47:93" ht="18" customHeight="1">
      <c r="AU183" s="29"/>
      <c r="AV183" s="29"/>
      <c r="AW183" s="9"/>
      <c r="AX183" s="9"/>
      <c r="AY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row>
    <row r="184" spans="47:93" ht="18" customHeight="1">
      <c r="AU184" s="29"/>
      <c r="AV184" s="29"/>
      <c r="AW184" s="9"/>
      <c r="AX184" s="9"/>
      <c r="AY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row>
    <row r="185" spans="47:93" ht="18" customHeight="1">
      <c r="AU185" s="29"/>
      <c r="AV185" s="29"/>
      <c r="AW185" s="9"/>
      <c r="AX185" s="9"/>
      <c r="AY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row>
    <row r="186" spans="47:93" ht="18" customHeight="1">
      <c r="AU186" s="29"/>
      <c r="AV186" s="29"/>
      <c r="AW186" s="9"/>
      <c r="AX186" s="9"/>
      <c r="AY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row>
    <row r="187" spans="47:93" ht="18" customHeight="1">
      <c r="AU187" s="29"/>
      <c r="AV187" s="29"/>
      <c r="AW187" s="9"/>
      <c r="AX187" s="9"/>
      <c r="AY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row>
    <row r="188" spans="47:93" ht="18" customHeight="1">
      <c r="AU188" s="29"/>
      <c r="AV188" s="29"/>
      <c r="AW188" s="9"/>
      <c r="AX188" s="9"/>
      <c r="AY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row>
    <row r="189" spans="47:93" ht="18" customHeight="1">
      <c r="AU189" s="29"/>
      <c r="AV189" s="29"/>
      <c r="AW189" s="9"/>
      <c r="AX189" s="9"/>
      <c r="AY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row>
    <row r="190" spans="47:93" ht="18" customHeight="1">
      <c r="AU190" s="29"/>
      <c r="AV190" s="29"/>
      <c r="AW190" s="9"/>
      <c r="AX190" s="9"/>
      <c r="AY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row>
    <row r="191" spans="47:93" ht="18" customHeight="1">
      <c r="AU191" s="29"/>
      <c r="AV191" s="29"/>
      <c r="AW191" s="9"/>
      <c r="AX191" s="9"/>
      <c r="AY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row>
    <row r="192" spans="47:93" ht="18" customHeight="1">
      <c r="AU192" s="29"/>
      <c r="AV192" s="29"/>
      <c r="AW192" s="9"/>
      <c r="AX192" s="9"/>
      <c r="AY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row>
    <row r="193" spans="47:93" ht="18" customHeight="1">
      <c r="AU193" s="29"/>
      <c r="AV193" s="29"/>
      <c r="AW193" s="9"/>
      <c r="AX193" s="9"/>
      <c r="AY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row>
    <row r="194" spans="47:93" ht="18" customHeight="1">
      <c r="AU194" s="29"/>
      <c r="AV194" s="29"/>
      <c r="AW194" s="9"/>
      <c r="AX194" s="9"/>
      <c r="AY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row>
    <row r="195" spans="47:93" ht="18" customHeight="1">
      <c r="AU195" s="29"/>
      <c r="AV195" s="29"/>
      <c r="AW195" s="9"/>
      <c r="AX195" s="9"/>
      <c r="AY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row>
    <row r="196" spans="47:93" ht="18" customHeight="1">
      <c r="AU196" s="29"/>
      <c r="AV196" s="29"/>
      <c r="AW196" s="9"/>
      <c r="AX196" s="9"/>
      <c r="AY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row>
    <row r="197" spans="47:93" ht="18" customHeight="1">
      <c r="AU197" s="29"/>
      <c r="AV197" s="29"/>
      <c r="AW197" s="9"/>
      <c r="AX197" s="9"/>
      <c r="AY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row>
    <row r="198" spans="47:93" ht="18" customHeight="1">
      <c r="AU198" s="29"/>
      <c r="AV198" s="29"/>
      <c r="AW198" s="9"/>
      <c r="AX198" s="9"/>
      <c r="AY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row>
    <row r="199" spans="47:93" ht="18" customHeight="1">
      <c r="AU199" s="29"/>
      <c r="AV199" s="29"/>
      <c r="AW199" s="9"/>
      <c r="AX199" s="9"/>
      <c r="AY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row>
    <row r="200" spans="47:93" ht="18" customHeight="1">
      <c r="AU200" s="29"/>
      <c r="AV200" s="29"/>
      <c r="AW200" s="9"/>
      <c r="AX200" s="9"/>
      <c r="AY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row>
    <row r="201" spans="47:93" ht="18" customHeight="1">
      <c r="AU201" s="29"/>
      <c r="AV201" s="29"/>
      <c r="AW201" s="9"/>
      <c r="AX201" s="9"/>
      <c r="AY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row>
    <row r="202" spans="47:93" ht="18" customHeight="1">
      <c r="AU202" s="29"/>
      <c r="AV202" s="29"/>
      <c r="AW202" s="9"/>
      <c r="AX202" s="9"/>
      <c r="AY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row>
    <row r="203" spans="47:93" ht="18" customHeight="1">
      <c r="AU203" s="29"/>
      <c r="AV203" s="29"/>
      <c r="AW203" s="9"/>
      <c r="AX203" s="9"/>
      <c r="AY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row>
    <row r="204" spans="47:93" ht="18" customHeight="1">
      <c r="AU204" s="29"/>
      <c r="AV204" s="29"/>
      <c r="AW204" s="9"/>
      <c r="AX204" s="9"/>
      <c r="AY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row>
    <row r="205" spans="47:93" ht="18" customHeight="1">
      <c r="AU205" s="29"/>
      <c r="AV205" s="29"/>
      <c r="AW205" s="9"/>
      <c r="AX205" s="9"/>
      <c r="AY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row>
    <row r="206" spans="47:93" ht="18" customHeight="1">
      <c r="AU206" s="29"/>
      <c r="AV206" s="29"/>
      <c r="AW206" s="9"/>
      <c r="AX206" s="9"/>
      <c r="AY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row>
    <row r="207" spans="47:93" ht="18" customHeight="1">
      <c r="AU207" s="29"/>
      <c r="AV207" s="29"/>
      <c r="AW207" s="9"/>
      <c r="AX207" s="9"/>
      <c r="AY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row>
    <row r="208" spans="47:93" ht="18" customHeight="1">
      <c r="AU208" s="29"/>
      <c r="AV208" s="29"/>
      <c r="AW208" s="9"/>
      <c r="AX208" s="9"/>
      <c r="AY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row>
    <row r="209" spans="47:93" ht="18" customHeight="1">
      <c r="AU209" s="29"/>
      <c r="AV209" s="29"/>
      <c r="AW209" s="9"/>
      <c r="AX209" s="9"/>
      <c r="AY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row>
    <row r="210" spans="47:93" ht="18" customHeight="1">
      <c r="AU210" s="29"/>
      <c r="AV210" s="29"/>
      <c r="AW210" s="9"/>
      <c r="AX210" s="9"/>
      <c r="AY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row>
    <row r="211" spans="47:93" ht="18" customHeight="1">
      <c r="AU211" s="29"/>
      <c r="AV211" s="29"/>
      <c r="AW211" s="9"/>
      <c r="AX211" s="9"/>
      <c r="AY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row>
    <row r="212" spans="47:93" ht="18" customHeight="1">
      <c r="AU212" s="29"/>
      <c r="AV212" s="29"/>
      <c r="AW212" s="9"/>
      <c r="AX212" s="9"/>
      <c r="AY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row>
    <row r="213" spans="47:93" ht="18" customHeight="1">
      <c r="AU213" s="29"/>
      <c r="AV213" s="29"/>
      <c r="AW213" s="9"/>
      <c r="AX213" s="9"/>
      <c r="AY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row>
    <row r="214" spans="47:93" ht="18" customHeight="1">
      <c r="AU214" s="29"/>
      <c r="AV214" s="29"/>
      <c r="AW214" s="9"/>
      <c r="AX214" s="9"/>
      <c r="AY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row>
    <row r="215" spans="47:93" ht="18" customHeight="1">
      <c r="AU215" s="29"/>
      <c r="AV215" s="29"/>
      <c r="AW215" s="9"/>
      <c r="AX215" s="9"/>
      <c r="AY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row>
    <row r="216" spans="47:93" ht="18" customHeight="1">
      <c r="AU216" s="29"/>
      <c r="AV216" s="29"/>
      <c r="AW216" s="9"/>
      <c r="AX216" s="9"/>
      <c r="AY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row>
    <row r="217" spans="47:93" ht="18" customHeight="1">
      <c r="AU217" s="29"/>
      <c r="AV217" s="29"/>
      <c r="AW217" s="9"/>
      <c r="AX217" s="9"/>
      <c r="AY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row>
    <row r="218" spans="47:93" ht="18" customHeight="1">
      <c r="AU218" s="29"/>
      <c r="AV218" s="29"/>
      <c r="AW218" s="9"/>
      <c r="AX218" s="9"/>
      <c r="AY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row>
    <row r="219" spans="47:93" ht="18" customHeight="1">
      <c r="AU219" s="29"/>
      <c r="AV219" s="29"/>
      <c r="AW219" s="9"/>
      <c r="AX219" s="9"/>
      <c r="AY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row>
    <row r="220" spans="47:93" ht="18" customHeight="1">
      <c r="AU220" s="29"/>
      <c r="AV220" s="29"/>
      <c r="AW220" s="9"/>
      <c r="AX220" s="9"/>
      <c r="AY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row>
    <row r="221" spans="47:93" ht="18" customHeight="1">
      <c r="AU221" s="29"/>
      <c r="AV221" s="29"/>
      <c r="AW221" s="9"/>
      <c r="AX221" s="9"/>
      <c r="AY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row>
    <row r="222" spans="47:93" ht="18" customHeight="1">
      <c r="AU222" s="29"/>
      <c r="AV222" s="29"/>
      <c r="AW222" s="9"/>
      <c r="AX222" s="9"/>
      <c r="AY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row>
    <row r="223" spans="47:93" ht="18" customHeight="1">
      <c r="AU223" s="29"/>
      <c r="AV223" s="29"/>
      <c r="AW223" s="9"/>
      <c r="AX223" s="9"/>
      <c r="AY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row>
    <row r="224" spans="47:93" ht="18" customHeight="1">
      <c r="AU224" s="29"/>
      <c r="AV224" s="29"/>
      <c r="AW224" s="9"/>
      <c r="AX224" s="9"/>
      <c r="AY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row>
    <row r="225" spans="47:93" ht="18" customHeight="1">
      <c r="AU225" s="29"/>
      <c r="AV225" s="29"/>
      <c r="AW225" s="9"/>
      <c r="AX225" s="9"/>
      <c r="AY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row>
    <row r="226" spans="47:93" ht="18" customHeight="1">
      <c r="AU226" s="29"/>
      <c r="AV226" s="29"/>
      <c r="AW226" s="9"/>
      <c r="AX226" s="9"/>
      <c r="AY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row>
    <row r="227" spans="47:93" ht="18" customHeight="1">
      <c r="AU227" s="29"/>
      <c r="AV227" s="29"/>
      <c r="AW227" s="9"/>
      <c r="AX227" s="9"/>
      <c r="AY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row>
    <row r="228" spans="47:93" ht="18" customHeight="1">
      <c r="AU228" s="29"/>
      <c r="AV228" s="29"/>
      <c r="AW228" s="9"/>
      <c r="AX228" s="9"/>
      <c r="AY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row>
    <row r="229" spans="47:93" ht="18" customHeight="1">
      <c r="AU229" s="29"/>
      <c r="AV229" s="29"/>
      <c r="AW229" s="9"/>
      <c r="AX229" s="9"/>
      <c r="AY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row>
    <row r="230" spans="47:93" ht="18" customHeight="1">
      <c r="AU230" s="29"/>
      <c r="AV230" s="29"/>
      <c r="AW230" s="9"/>
      <c r="AX230" s="9"/>
      <c r="AY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row>
    <row r="231" spans="47:93" ht="18" customHeight="1">
      <c r="AU231" s="29"/>
      <c r="AV231" s="29"/>
      <c r="AW231" s="9"/>
      <c r="AX231" s="9"/>
      <c r="AY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row>
    <row r="232" spans="47:93" ht="18" customHeight="1">
      <c r="AU232" s="29"/>
      <c r="AV232" s="29"/>
      <c r="AW232" s="9"/>
      <c r="AX232" s="9"/>
      <c r="AY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row>
    <row r="233" spans="47:93" ht="18" customHeight="1">
      <c r="AU233" s="29"/>
      <c r="AV233" s="29"/>
      <c r="AW233" s="9"/>
      <c r="AX233" s="9"/>
      <c r="AY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row>
    <row r="234" spans="47:93" ht="18" customHeight="1">
      <c r="AU234" s="29"/>
      <c r="AV234" s="29"/>
      <c r="AW234" s="9"/>
      <c r="AX234" s="9"/>
      <c r="AY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row>
    <row r="235" spans="47:93" ht="18" customHeight="1">
      <c r="AU235" s="29"/>
      <c r="AV235" s="29"/>
      <c r="AW235" s="9"/>
      <c r="AX235" s="9"/>
      <c r="AY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row>
    <row r="236" spans="47:93" ht="18" customHeight="1">
      <c r="AU236" s="29"/>
      <c r="AV236" s="29"/>
      <c r="AW236" s="9"/>
      <c r="AX236" s="9"/>
      <c r="AY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row>
    <row r="237" spans="47:93" ht="18" customHeight="1">
      <c r="AU237" s="29"/>
      <c r="AV237" s="29"/>
      <c r="AW237" s="9"/>
      <c r="AX237" s="9"/>
      <c r="AY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row>
    <row r="238" spans="47:93" ht="18" customHeight="1">
      <c r="AU238" s="29"/>
      <c r="AV238" s="29"/>
      <c r="AW238" s="9"/>
      <c r="AX238" s="9"/>
      <c r="AY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row>
    <row r="239" spans="47:93" ht="18" customHeight="1">
      <c r="AU239" s="29"/>
      <c r="AV239" s="29"/>
      <c r="AW239" s="9"/>
      <c r="AX239" s="9"/>
      <c r="AY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row>
    <row r="240" spans="47:93" ht="18" customHeight="1">
      <c r="AU240" s="29"/>
      <c r="AV240" s="29"/>
      <c r="AW240" s="9"/>
      <c r="AX240" s="9"/>
      <c r="AY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row>
    <row r="241" spans="47:93" ht="18" customHeight="1">
      <c r="AU241" s="29"/>
      <c r="AV241" s="29"/>
      <c r="AW241" s="9"/>
      <c r="AX241" s="9"/>
      <c r="AY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row>
    <row r="242" spans="47:93" ht="18" customHeight="1">
      <c r="AU242" s="29"/>
      <c r="AV242" s="29"/>
      <c r="AW242" s="9"/>
      <c r="AX242" s="9"/>
      <c r="AY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row>
    <row r="243" spans="47:93" ht="18" customHeight="1">
      <c r="AU243" s="29"/>
      <c r="AV243" s="29"/>
      <c r="AW243" s="9"/>
      <c r="AX243" s="9"/>
      <c r="AY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row>
    <row r="244" spans="47:93" ht="18" customHeight="1">
      <c r="AU244" s="29"/>
      <c r="AV244" s="29"/>
      <c r="AW244" s="9"/>
      <c r="AX244" s="9"/>
      <c r="AY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row>
    <row r="245" spans="47:93" ht="18" customHeight="1">
      <c r="AU245" s="29"/>
      <c r="AV245" s="29"/>
      <c r="AW245" s="9"/>
      <c r="AX245" s="9"/>
      <c r="AY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row>
    <row r="246" spans="47:93" ht="18" customHeight="1">
      <c r="AU246" s="29"/>
      <c r="AV246" s="29"/>
      <c r="AW246" s="9"/>
      <c r="AX246" s="9"/>
      <c r="AY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row>
    <row r="247" spans="47:93" ht="18" customHeight="1">
      <c r="AU247" s="29"/>
      <c r="AV247" s="29"/>
      <c r="AW247" s="9"/>
      <c r="AX247" s="9"/>
      <c r="AY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row>
    <row r="248" spans="47:93" ht="18" customHeight="1">
      <c r="AU248" s="29"/>
      <c r="AV248" s="29"/>
      <c r="AW248" s="9"/>
      <c r="AX248" s="9"/>
      <c r="AY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row>
    <row r="249" spans="47:93" ht="18" customHeight="1">
      <c r="AU249" s="29"/>
      <c r="AV249" s="29"/>
      <c r="AW249" s="9"/>
      <c r="AX249" s="9"/>
      <c r="AY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row>
    <row r="250" spans="47:93" ht="18" customHeight="1">
      <c r="AU250" s="29"/>
      <c r="AV250" s="29"/>
      <c r="AW250" s="9"/>
      <c r="AX250" s="9"/>
      <c r="AY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row>
    <row r="251" spans="47:93" ht="18" customHeight="1">
      <c r="AU251" s="29"/>
      <c r="AV251" s="29"/>
      <c r="AW251" s="9"/>
      <c r="AX251" s="9"/>
      <c r="AY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row>
    <row r="252" spans="47:93" ht="18" customHeight="1">
      <c r="AU252" s="29"/>
      <c r="AV252" s="29"/>
      <c r="AW252" s="9"/>
      <c r="AX252" s="9"/>
      <c r="AY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row>
    <row r="253" spans="47:93" ht="18" customHeight="1">
      <c r="AU253" s="29"/>
      <c r="AV253" s="29"/>
      <c r="AW253" s="9"/>
      <c r="AX253" s="9"/>
      <c r="AY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row>
    <row r="254" spans="47:93" ht="18" customHeight="1">
      <c r="AU254" s="29"/>
      <c r="AV254" s="29"/>
      <c r="AW254" s="9"/>
      <c r="AX254" s="9"/>
      <c r="AY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row>
    <row r="255" spans="47:93" ht="18" customHeight="1">
      <c r="AU255" s="29"/>
      <c r="AV255" s="29"/>
      <c r="AW255" s="9"/>
      <c r="AX255" s="9"/>
      <c r="AY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row>
    <row r="256" spans="47:93" ht="18" customHeight="1">
      <c r="AU256" s="29"/>
      <c r="AV256" s="29"/>
      <c r="AW256" s="9"/>
      <c r="AX256" s="9"/>
      <c r="AY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row>
    <row r="257" spans="47:93" ht="18" customHeight="1">
      <c r="AU257" s="29"/>
      <c r="AV257" s="29"/>
      <c r="AW257" s="9"/>
      <c r="AX257" s="9"/>
      <c r="AY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row>
    <row r="258" spans="47:93" ht="18" customHeight="1">
      <c r="AU258" s="29"/>
      <c r="AV258" s="29"/>
      <c r="AW258" s="9"/>
      <c r="AX258" s="9"/>
      <c r="AY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row>
    <row r="259" spans="47:93" ht="18" customHeight="1">
      <c r="AU259" s="29"/>
      <c r="AV259" s="29"/>
      <c r="AW259" s="9"/>
      <c r="AX259" s="9"/>
      <c r="AY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row>
    <row r="260" spans="47:93" ht="18" customHeight="1">
      <c r="AU260" s="29"/>
      <c r="AV260" s="29"/>
      <c r="AW260" s="9"/>
      <c r="AX260" s="9"/>
      <c r="AY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row>
    <row r="261" spans="47:93" ht="18" customHeight="1">
      <c r="AU261" s="29"/>
      <c r="AV261" s="29"/>
      <c r="AW261" s="9"/>
      <c r="AX261" s="9"/>
      <c r="AY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row>
    <row r="262" spans="47:93" ht="18" customHeight="1">
      <c r="AU262" s="29"/>
      <c r="AV262" s="29"/>
      <c r="AW262" s="9"/>
      <c r="AX262" s="9"/>
      <c r="AY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row>
    <row r="263" spans="47:93" ht="18" customHeight="1">
      <c r="AU263" s="29"/>
      <c r="AV263" s="29"/>
      <c r="AW263" s="9"/>
      <c r="AX263" s="9"/>
      <c r="AY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row>
    <row r="264" spans="47:93" ht="18" customHeight="1">
      <c r="AU264" s="29"/>
      <c r="AV264" s="29"/>
      <c r="AW264" s="9"/>
      <c r="AX264" s="9"/>
      <c r="AY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row>
    <row r="265" spans="47:93" ht="18" customHeight="1">
      <c r="AU265" s="29"/>
      <c r="AV265" s="29"/>
      <c r="AW265" s="9"/>
      <c r="AX265" s="9"/>
      <c r="AY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row>
    <row r="266" spans="47:93" ht="18" customHeight="1">
      <c r="AU266" s="29"/>
      <c r="AV266" s="29"/>
      <c r="AW266" s="9"/>
      <c r="AX266" s="9"/>
      <c r="AY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row>
    <row r="267" spans="47:93" ht="18" customHeight="1">
      <c r="AU267" s="29"/>
      <c r="AV267" s="29"/>
      <c r="AW267" s="9"/>
      <c r="AX267" s="9"/>
      <c r="AY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row>
    <row r="268" spans="47:93" ht="18" customHeight="1">
      <c r="AU268" s="29"/>
      <c r="AV268" s="29"/>
      <c r="AW268" s="9"/>
      <c r="AX268" s="9"/>
      <c r="AY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row>
    <row r="269" spans="47:93" ht="18" customHeight="1">
      <c r="AU269" s="29"/>
      <c r="AV269" s="29"/>
      <c r="AW269" s="9"/>
      <c r="AX269" s="9"/>
      <c r="AY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row>
    <row r="270" spans="47:93" ht="18" customHeight="1">
      <c r="AU270" s="29"/>
      <c r="AV270" s="29"/>
      <c r="AW270" s="9"/>
      <c r="AX270" s="9"/>
      <c r="AY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row>
    <row r="271" spans="47:93" ht="18" customHeight="1">
      <c r="AU271" s="29"/>
      <c r="AV271" s="29"/>
      <c r="AW271" s="9"/>
      <c r="AX271" s="9"/>
      <c r="AY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row>
    <row r="272" spans="47:93" ht="18" customHeight="1">
      <c r="AU272" s="29"/>
      <c r="AV272" s="29"/>
      <c r="AW272" s="9"/>
      <c r="AX272" s="9"/>
      <c r="AY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row>
    <row r="273" spans="47:93" ht="18" customHeight="1">
      <c r="AU273" s="29"/>
      <c r="AV273" s="29"/>
      <c r="AW273" s="9"/>
      <c r="AX273" s="9"/>
      <c r="AY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row>
    <row r="274" spans="47:93" ht="18" customHeight="1">
      <c r="AU274" s="29"/>
      <c r="AV274" s="29"/>
      <c r="AW274" s="9"/>
      <c r="AX274" s="9"/>
      <c r="AY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row>
    <row r="275" spans="47:93" ht="18" customHeight="1">
      <c r="AU275" s="29"/>
      <c r="AV275" s="29"/>
      <c r="AW275" s="9"/>
      <c r="AX275" s="9"/>
      <c r="AY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row>
    <row r="276" spans="47:93" ht="18" customHeight="1">
      <c r="AU276" s="29"/>
      <c r="AV276" s="29"/>
      <c r="AW276" s="9"/>
      <c r="AX276" s="9"/>
      <c r="AY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row>
    <row r="277" spans="47:93" ht="18" customHeight="1">
      <c r="AU277" s="29"/>
      <c r="AV277" s="29"/>
      <c r="AW277" s="9"/>
      <c r="AX277" s="9"/>
      <c r="AY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row>
    <row r="278" spans="47:93" ht="18" customHeight="1">
      <c r="AU278" s="29"/>
      <c r="AV278" s="29"/>
      <c r="AW278" s="9"/>
      <c r="AX278" s="9"/>
      <c r="AY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row>
    <row r="279" spans="47:93" ht="18" customHeight="1">
      <c r="AU279" s="29"/>
      <c r="AV279" s="29"/>
      <c r="AW279" s="9"/>
      <c r="AX279" s="9"/>
      <c r="AY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row>
    <row r="280" spans="47:93" ht="18" customHeight="1">
      <c r="AU280" s="29"/>
      <c r="AV280" s="29"/>
      <c r="AW280" s="9"/>
      <c r="AX280" s="9"/>
      <c r="AY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row>
    <row r="281" spans="47:93" ht="18" customHeight="1">
      <c r="AU281" s="29"/>
      <c r="AV281" s="29"/>
      <c r="AW281" s="9"/>
      <c r="AX281" s="9"/>
      <c r="AY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row>
    <row r="282" spans="47:93" ht="18" customHeight="1">
      <c r="AU282" s="29"/>
      <c r="AV282" s="29"/>
      <c r="AW282" s="9"/>
      <c r="AX282" s="9"/>
      <c r="AY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row>
    <row r="283" spans="47:93" ht="18" customHeight="1">
      <c r="AU283" s="29"/>
      <c r="AV283" s="29"/>
      <c r="AW283" s="9"/>
      <c r="AX283" s="9"/>
      <c r="AY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row>
    <row r="284" spans="47:93" ht="18" customHeight="1">
      <c r="AU284" s="29"/>
      <c r="AV284" s="29"/>
      <c r="AW284" s="9"/>
      <c r="AX284" s="9"/>
      <c r="AY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row>
    <row r="285" spans="47:93" ht="18" customHeight="1">
      <c r="AU285" s="29"/>
      <c r="AV285" s="29"/>
      <c r="AW285" s="9"/>
      <c r="AX285" s="9"/>
      <c r="AY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row>
    <row r="286" spans="47:93" ht="18" customHeight="1">
      <c r="AU286" s="29"/>
      <c r="AV286" s="29"/>
      <c r="AW286" s="9"/>
      <c r="AX286" s="9"/>
      <c r="AY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row>
    <row r="287" spans="47:93" ht="18" customHeight="1">
      <c r="AU287" s="29"/>
      <c r="AV287" s="29"/>
      <c r="AW287" s="9"/>
      <c r="AX287" s="9"/>
      <c r="AY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row>
    <row r="288" spans="47:93" ht="18" customHeight="1">
      <c r="AU288" s="29"/>
      <c r="AV288" s="29"/>
      <c r="AW288" s="9"/>
      <c r="AX288" s="9"/>
      <c r="AY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row>
    <row r="289" spans="47:93" ht="18" customHeight="1">
      <c r="AU289" s="29"/>
      <c r="AV289" s="29"/>
      <c r="AW289" s="9"/>
      <c r="AX289" s="9"/>
      <c r="AY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row>
    <row r="290" spans="47:93" ht="18" customHeight="1">
      <c r="AU290" s="29"/>
      <c r="AV290" s="29"/>
      <c r="AW290" s="9"/>
      <c r="AX290" s="9"/>
      <c r="AY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row>
    <row r="291" spans="47:93" ht="18" customHeight="1">
      <c r="AU291" s="29"/>
      <c r="AV291" s="29"/>
      <c r="AW291" s="9"/>
      <c r="AX291" s="9"/>
      <c r="AY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row>
    <row r="292" spans="47:93" ht="18" customHeight="1">
      <c r="AU292" s="29"/>
      <c r="AV292" s="29"/>
      <c r="AW292" s="9"/>
      <c r="AX292" s="9"/>
      <c r="AY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row>
    <row r="293" spans="47:93" ht="18" customHeight="1">
      <c r="AU293" s="29"/>
      <c r="AV293" s="29"/>
      <c r="AW293" s="9"/>
      <c r="AX293" s="9"/>
      <c r="AY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row>
    <row r="294" spans="47:93" ht="18" customHeight="1">
      <c r="AU294" s="29"/>
      <c r="AV294" s="29"/>
      <c r="AW294" s="9"/>
      <c r="AX294" s="9"/>
      <c r="AY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row>
    <row r="295" spans="47:93" ht="18" customHeight="1">
      <c r="AU295" s="29"/>
      <c r="AV295" s="29"/>
      <c r="AW295" s="9"/>
      <c r="AX295" s="9"/>
      <c r="AY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row>
    <row r="296" spans="47:93" ht="18" customHeight="1">
      <c r="AU296" s="29"/>
      <c r="AV296" s="29"/>
      <c r="AW296" s="9"/>
      <c r="AX296" s="9"/>
      <c r="AY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row>
    <row r="297" spans="47:93" ht="18" customHeight="1">
      <c r="AU297" s="29"/>
      <c r="AV297" s="29"/>
      <c r="AW297" s="9"/>
      <c r="AX297" s="9"/>
      <c r="AY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row>
    <row r="298" spans="47:93" ht="18" customHeight="1">
      <c r="AU298" s="29"/>
      <c r="AV298" s="29"/>
      <c r="AW298" s="9"/>
      <c r="AX298" s="9"/>
      <c r="AY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row>
    <row r="299" spans="47:93" ht="18" customHeight="1">
      <c r="AU299" s="29"/>
      <c r="AV299" s="29"/>
      <c r="AW299" s="9"/>
      <c r="AX299" s="9"/>
      <c r="AY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row>
    <row r="300" spans="47:93" ht="18" customHeight="1">
      <c r="AU300" s="29"/>
      <c r="AV300" s="29"/>
      <c r="AW300" s="9"/>
      <c r="AX300" s="9"/>
      <c r="AY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row>
    <row r="301" spans="47:93" ht="18" customHeight="1">
      <c r="AU301" s="29"/>
      <c r="AV301" s="29"/>
      <c r="AW301" s="9"/>
      <c r="AX301" s="9"/>
      <c r="AY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row>
    <row r="302" spans="47:93" ht="18" customHeight="1">
      <c r="AU302" s="29"/>
      <c r="AV302" s="29"/>
      <c r="AW302" s="9"/>
      <c r="AX302" s="9"/>
      <c r="AY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row>
    <row r="303" spans="47:93" ht="18" customHeight="1">
      <c r="AU303" s="29"/>
      <c r="AV303" s="29"/>
      <c r="AW303" s="9"/>
      <c r="AX303" s="9"/>
      <c r="AY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row>
    <row r="304" spans="47:93" ht="18" customHeight="1">
      <c r="AU304" s="29"/>
      <c r="AV304" s="29"/>
      <c r="AW304" s="9"/>
      <c r="AX304" s="9"/>
      <c r="AY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row>
    <row r="305" spans="47:93" ht="18" customHeight="1">
      <c r="AU305" s="29"/>
      <c r="AV305" s="29"/>
      <c r="AW305" s="9"/>
      <c r="AX305" s="9"/>
      <c r="AY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row>
    <row r="306" spans="47:93" ht="18" customHeight="1">
      <c r="AU306" s="29"/>
      <c r="AV306" s="29"/>
      <c r="AW306" s="9"/>
      <c r="AX306" s="9"/>
      <c r="AY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row>
    <row r="307" spans="47:93" ht="18" customHeight="1">
      <c r="AU307" s="29"/>
      <c r="AV307" s="29"/>
      <c r="AW307" s="9"/>
      <c r="AX307" s="9"/>
      <c r="AY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row>
    <row r="308" spans="47:93" ht="18" customHeight="1">
      <c r="AU308" s="29"/>
      <c r="AV308" s="29"/>
      <c r="AW308" s="9"/>
      <c r="AX308" s="9"/>
      <c r="AY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row>
    <row r="309" spans="47:93" ht="18" customHeight="1">
      <c r="AU309" s="29"/>
      <c r="AV309" s="29"/>
      <c r="AW309" s="9"/>
      <c r="AX309" s="9"/>
      <c r="AY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row>
    <row r="310" spans="47:93" ht="18" customHeight="1">
      <c r="AU310" s="29"/>
      <c r="AV310" s="29"/>
      <c r="AW310" s="9"/>
      <c r="AX310" s="9"/>
      <c r="AY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row>
    <row r="311" spans="47:93" ht="18" customHeight="1">
      <c r="AU311" s="29"/>
      <c r="AV311" s="29"/>
      <c r="AW311" s="9"/>
      <c r="AX311" s="9"/>
      <c r="AY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row>
    <row r="312" spans="47:93" ht="18" customHeight="1">
      <c r="AU312" s="29"/>
      <c r="AV312" s="29"/>
      <c r="AW312" s="9"/>
      <c r="AX312" s="9"/>
      <c r="AY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row>
    <row r="313" spans="47:93" ht="18" customHeight="1">
      <c r="AU313" s="29"/>
      <c r="AV313" s="29"/>
      <c r="AW313" s="9"/>
      <c r="AX313" s="9"/>
      <c r="AY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row>
    <row r="314" spans="47:93" ht="18" customHeight="1">
      <c r="AU314" s="29"/>
      <c r="AV314" s="29"/>
      <c r="AW314" s="9"/>
      <c r="AX314" s="9"/>
      <c r="AY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row>
    <row r="315" spans="47:93" ht="18" customHeight="1">
      <c r="AU315" s="29"/>
      <c r="AV315" s="29"/>
      <c r="AW315" s="9"/>
      <c r="AX315" s="9"/>
      <c r="AY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row>
    <row r="316" spans="47:93" ht="18" customHeight="1">
      <c r="AU316" s="29"/>
      <c r="AV316" s="29"/>
      <c r="AW316" s="9"/>
      <c r="AX316" s="9"/>
      <c r="AY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row>
    <row r="317" spans="47:93" ht="18" customHeight="1">
      <c r="AU317" s="29"/>
      <c r="AV317" s="29"/>
      <c r="AW317" s="9"/>
      <c r="AX317" s="9"/>
      <c r="AY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row>
    <row r="318" spans="47:93" ht="18" customHeight="1">
      <c r="AU318" s="29"/>
      <c r="AV318" s="29"/>
      <c r="AW318" s="9"/>
      <c r="AX318" s="9"/>
      <c r="AY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row>
    <row r="319" spans="47:93" ht="18" customHeight="1">
      <c r="AU319" s="29"/>
      <c r="AV319" s="29"/>
      <c r="AW319" s="9"/>
      <c r="AX319" s="9"/>
      <c r="AY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row>
    <row r="320" spans="47:93" ht="18" customHeight="1">
      <c r="AU320" s="29"/>
      <c r="AV320" s="29"/>
      <c r="AW320" s="9"/>
      <c r="AX320" s="9"/>
      <c r="AY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row>
    <row r="321" spans="47:93" ht="18" customHeight="1">
      <c r="AU321" s="29"/>
      <c r="AV321" s="29"/>
      <c r="AW321" s="9"/>
      <c r="AX321" s="9"/>
      <c r="AY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row>
    <row r="322" spans="47:93" ht="18" customHeight="1">
      <c r="AU322" s="29"/>
      <c r="AV322" s="29"/>
      <c r="AW322" s="9"/>
      <c r="AX322" s="9"/>
      <c r="AY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row>
    <row r="323" spans="47:93" ht="18" customHeight="1">
      <c r="AU323" s="29"/>
      <c r="AV323" s="29"/>
      <c r="AW323" s="9"/>
      <c r="AX323" s="9"/>
      <c r="AY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row>
    <row r="324" spans="47:93" ht="18" customHeight="1">
      <c r="AU324" s="29"/>
      <c r="AV324" s="29"/>
      <c r="AW324" s="9"/>
      <c r="AX324" s="9"/>
      <c r="AY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row>
    <row r="325" spans="47:93" ht="18" customHeight="1">
      <c r="AU325" s="29"/>
      <c r="AV325" s="29"/>
      <c r="AW325" s="9"/>
      <c r="AX325" s="9"/>
      <c r="AY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row>
    <row r="326" spans="47:93" ht="18" customHeight="1">
      <c r="AU326" s="29"/>
      <c r="AV326" s="29"/>
      <c r="AW326" s="9"/>
      <c r="AX326" s="9"/>
      <c r="AY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row>
    <row r="327" spans="47:93" ht="18" customHeight="1">
      <c r="AU327" s="29"/>
      <c r="AV327" s="29"/>
      <c r="AW327" s="9"/>
      <c r="AX327" s="9"/>
      <c r="AY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row>
    <row r="328" spans="47:93" ht="18" customHeight="1">
      <c r="AU328" s="29"/>
      <c r="AV328" s="29"/>
      <c r="AW328" s="9"/>
      <c r="AX328" s="9"/>
      <c r="AY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row>
    <row r="329" spans="47:93" ht="18" customHeight="1">
      <c r="AU329" s="29"/>
      <c r="AV329" s="29"/>
      <c r="AW329" s="9"/>
      <c r="AX329" s="9"/>
      <c r="AY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row>
    <row r="330" spans="47:93" ht="18" customHeight="1">
      <c r="AU330" s="29"/>
      <c r="AV330" s="29"/>
      <c r="AW330" s="9"/>
      <c r="AX330" s="9"/>
      <c r="AY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row>
    <row r="331" spans="47:93" ht="18" customHeight="1">
      <c r="AU331" s="29"/>
      <c r="AV331" s="29"/>
      <c r="AW331" s="9"/>
      <c r="AX331" s="9"/>
      <c r="AY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row>
    <row r="332" spans="47:93" ht="18" customHeight="1">
      <c r="AU332" s="29"/>
      <c r="AV332" s="29"/>
      <c r="AW332" s="9"/>
      <c r="AX332" s="9"/>
      <c r="AY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row>
    <row r="333" spans="47:93" ht="18" customHeight="1">
      <c r="AU333" s="29"/>
      <c r="AV333" s="29"/>
      <c r="AW333" s="9"/>
      <c r="AX333" s="9"/>
      <c r="AY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row>
    <row r="334" spans="47:93" ht="18" customHeight="1">
      <c r="AU334" s="29"/>
      <c r="AV334" s="29"/>
      <c r="AW334" s="9"/>
      <c r="AX334" s="9"/>
      <c r="AY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row>
    <row r="335" spans="47:93" ht="18" customHeight="1">
      <c r="AU335" s="29"/>
      <c r="AV335" s="29"/>
      <c r="AW335" s="9"/>
      <c r="AX335" s="9"/>
      <c r="AY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row>
    <row r="336" spans="47:93" ht="18" customHeight="1">
      <c r="AU336" s="29"/>
      <c r="AV336" s="29"/>
      <c r="AW336" s="9"/>
      <c r="AX336" s="9"/>
      <c r="AY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row>
    <row r="337" spans="47:93" ht="18" customHeight="1">
      <c r="AU337" s="29"/>
      <c r="AV337" s="29"/>
      <c r="AW337" s="9"/>
      <c r="AX337" s="9"/>
      <c r="AY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row>
    <row r="338" spans="47:93" ht="18" customHeight="1">
      <c r="AU338" s="29"/>
      <c r="AV338" s="29"/>
      <c r="AW338" s="9"/>
      <c r="AX338" s="9"/>
      <c r="AY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row>
    <row r="339" spans="47:93" ht="18" customHeight="1">
      <c r="AU339" s="29"/>
      <c r="AV339" s="29"/>
      <c r="AW339" s="9"/>
      <c r="AX339" s="9"/>
      <c r="AY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row>
    <row r="340" spans="47:93" ht="18" customHeight="1">
      <c r="AU340" s="29"/>
      <c r="AV340" s="29"/>
      <c r="AW340" s="9"/>
      <c r="AX340" s="9"/>
      <c r="AY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row>
    <row r="341" spans="47:93" ht="18" customHeight="1">
      <c r="AU341" s="29"/>
      <c r="AV341" s="29"/>
      <c r="AW341" s="9"/>
      <c r="AX341" s="9"/>
      <c r="AY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row>
    <row r="342" spans="47:93" ht="18" customHeight="1">
      <c r="AU342" s="29"/>
      <c r="AV342" s="29"/>
      <c r="AW342" s="9"/>
      <c r="AX342" s="9"/>
      <c r="AY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row>
    <row r="343" spans="47:93" ht="18" customHeight="1">
      <c r="AU343" s="29"/>
      <c r="AV343" s="29"/>
      <c r="AW343" s="9"/>
      <c r="AX343" s="9"/>
      <c r="AY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row>
    <row r="344" spans="47:93" ht="18" customHeight="1">
      <c r="AU344" s="29"/>
      <c r="AV344" s="29"/>
      <c r="AW344" s="9"/>
      <c r="AX344" s="9"/>
      <c r="AY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row>
    <row r="345" spans="47:93" ht="18" customHeight="1">
      <c r="AU345" s="29"/>
      <c r="AV345" s="29"/>
      <c r="AW345" s="9"/>
      <c r="AX345" s="9"/>
      <c r="AY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row>
    <row r="346" spans="47:93" ht="18" customHeight="1">
      <c r="AU346" s="29"/>
      <c r="AV346" s="29"/>
      <c r="AW346" s="9"/>
      <c r="AX346" s="9"/>
      <c r="AY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row>
    <row r="347" spans="47:93" ht="18" customHeight="1">
      <c r="AU347" s="29"/>
      <c r="AV347" s="29"/>
      <c r="AW347" s="9"/>
      <c r="AX347" s="9"/>
      <c r="AY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row>
    <row r="348" spans="47:93" ht="18" customHeight="1">
      <c r="AU348" s="29"/>
      <c r="AV348" s="29"/>
      <c r="AW348" s="9"/>
      <c r="AX348" s="9"/>
      <c r="AY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row>
    <row r="349" spans="47:93" ht="18" customHeight="1">
      <c r="AU349" s="29"/>
      <c r="AV349" s="29"/>
      <c r="AW349" s="9"/>
      <c r="AX349" s="9"/>
      <c r="AY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row>
    <row r="350" spans="47:93" ht="18" customHeight="1">
      <c r="AU350" s="29"/>
      <c r="AV350" s="29"/>
      <c r="AW350" s="9"/>
      <c r="AX350" s="9"/>
      <c r="AY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row>
    <row r="351" spans="47:93" ht="18" customHeight="1">
      <c r="AU351" s="29"/>
      <c r="AV351" s="29"/>
      <c r="AW351" s="9"/>
      <c r="AX351" s="9"/>
      <c r="AY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row>
    <row r="352" spans="47:93" ht="18" customHeight="1">
      <c r="AU352" s="29"/>
      <c r="AV352" s="29"/>
      <c r="AW352" s="9"/>
      <c r="AX352" s="9"/>
      <c r="AY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row>
    <row r="353" spans="47:93" ht="18" customHeight="1">
      <c r="AU353" s="29"/>
      <c r="AV353" s="29"/>
      <c r="AW353" s="9"/>
      <c r="AX353" s="9"/>
      <c r="AY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row>
    <row r="354" spans="47:93" ht="18" customHeight="1">
      <c r="AU354" s="29"/>
      <c r="AV354" s="29"/>
      <c r="AW354" s="9"/>
      <c r="AX354" s="9"/>
      <c r="AY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row>
    <row r="355" spans="47:93" ht="18" customHeight="1">
      <c r="AU355" s="29"/>
      <c r="AV355" s="29"/>
      <c r="AW355" s="9"/>
      <c r="AX355" s="9"/>
      <c r="AY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row>
    <row r="356" spans="47:93" ht="18" customHeight="1">
      <c r="AU356" s="29"/>
      <c r="AV356" s="29"/>
      <c r="AW356" s="9"/>
      <c r="AX356" s="9"/>
      <c r="AY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row>
    <row r="357" spans="47:93" ht="18" customHeight="1">
      <c r="AU357" s="29"/>
      <c r="AV357" s="29"/>
      <c r="AW357" s="9"/>
      <c r="AX357" s="9"/>
      <c r="AY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row>
    <row r="358" spans="47:93" ht="18" customHeight="1">
      <c r="AU358" s="29"/>
      <c r="AV358" s="29"/>
      <c r="AW358" s="9"/>
      <c r="AX358" s="9"/>
      <c r="AY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row>
    <row r="359" spans="47:93" ht="18" customHeight="1">
      <c r="AU359" s="29"/>
      <c r="AV359" s="29"/>
      <c r="AW359" s="9"/>
      <c r="AX359" s="9"/>
      <c r="AY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row>
    <row r="360" spans="47:93" ht="18" customHeight="1">
      <c r="AU360" s="29"/>
      <c r="AV360" s="29"/>
      <c r="AW360" s="9"/>
      <c r="AX360" s="9"/>
      <c r="AY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row>
    <row r="361" spans="47:93" ht="18" customHeight="1">
      <c r="AU361" s="29"/>
      <c r="AV361" s="29"/>
      <c r="AW361" s="9"/>
      <c r="AX361" s="9"/>
      <c r="AY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row>
    <row r="362" spans="47:93" ht="18" customHeight="1">
      <c r="AU362" s="29"/>
      <c r="AV362" s="29"/>
      <c r="AW362" s="9"/>
      <c r="AX362" s="9"/>
      <c r="AY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row>
    <row r="363" spans="47:93" ht="18" customHeight="1">
      <c r="AU363" s="29"/>
      <c r="AV363" s="29"/>
      <c r="AW363" s="9"/>
      <c r="AX363" s="9"/>
      <c r="AY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row>
    <row r="364" spans="47:93" ht="18" customHeight="1">
      <c r="AU364" s="29"/>
      <c r="AV364" s="29"/>
      <c r="AW364" s="9"/>
      <c r="AX364" s="9"/>
      <c r="AY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row>
    <row r="365" spans="47:93" ht="18" customHeight="1">
      <c r="AU365" s="29"/>
      <c r="AV365" s="29"/>
      <c r="AW365" s="9"/>
      <c r="AX365" s="9"/>
      <c r="AY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row>
    <row r="366" spans="47:93" ht="18" customHeight="1">
      <c r="AU366" s="29"/>
      <c r="AV366" s="29"/>
      <c r="AW366" s="9"/>
      <c r="AX366" s="9"/>
      <c r="AY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row>
    <row r="367" spans="47:93" ht="18" customHeight="1">
      <c r="AU367" s="29"/>
      <c r="AV367" s="29"/>
      <c r="AW367" s="9"/>
      <c r="AX367" s="9"/>
      <c r="AY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row>
    <row r="368" spans="47:93" ht="18" customHeight="1">
      <c r="AU368" s="29"/>
      <c r="AV368" s="29"/>
      <c r="AW368" s="9"/>
      <c r="AX368" s="9"/>
      <c r="AY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row>
    <row r="369" spans="47:93" ht="18" customHeight="1">
      <c r="AU369" s="29"/>
      <c r="AV369" s="29"/>
      <c r="AW369" s="9"/>
      <c r="AX369" s="9"/>
      <c r="AY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row>
    <row r="370" spans="47:93" ht="18" customHeight="1">
      <c r="AU370" s="29"/>
      <c r="AV370" s="29"/>
      <c r="AW370" s="9"/>
      <c r="AX370" s="9"/>
      <c r="AY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row>
    <row r="371" spans="47:93" ht="18" customHeight="1">
      <c r="AU371" s="29"/>
      <c r="AV371" s="29"/>
      <c r="AW371" s="9"/>
      <c r="AX371" s="9"/>
      <c r="AY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row>
    <row r="372" spans="47:93" ht="18" customHeight="1">
      <c r="AU372" s="29"/>
      <c r="AV372" s="29"/>
      <c r="AW372" s="9"/>
      <c r="AX372" s="9"/>
      <c r="AY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row>
    <row r="373" spans="47:93" ht="18" customHeight="1">
      <c r="AU373" s="29"/>
      <c r="AV373" s="29"/>
      <c r="AW373" s="9"/>
      <c r="AX373" s="9"/>
      <c r="AY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row>
    <row r="374" spans="47:93" ht="18" customHeight="1">
      <c r="AU374" s="29"/>
      <c r="AV374" s="29"/>
      <c r="AW374" s="9"/>
      <c r="AX374" s="9"/>
      <c r="AY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row>
    <row r="375" spans="47:93" ht="18" customHeight="1">
      <c r="AU375" s="29"/>
      <c r="AV375" s="29"/>
      <c r="AW375" s="9"/>
      <c r="AX375" s="9"/>
      <c r="AY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row>
    <row r="376" spans="47:93" ht="18" customHeight="1">
      <c r="AU376" s="29"/>
      <c r="AV376" s="29"/>
      <c r="AW376" s="9"/>
      <c r="AX376" s="9"/>
      <c r="AY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row>
    <row r="377" spans="47:93" ht="18" customHeight="1">
      <c r="AU377" s="29"/>
      <c r="AV377" s="29"/>
      <c r="AW377" s="9"/>
      <c r="AX377" s="9"/>
      <c r="AY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row>
    <row r="378" spans="47:93" ht="18" customHeight="1">
      <c r="AU378" s="29"/>
      <c r="AV378" s="29"/>
      <c r="AW378" s="9"/>
      <c r="AX378" s="9"/>
      <c r="AY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row>
    <row r="379" spans="47:93" ht="18" customHeight="1">
      <c r="AU379" s="29"/>
      <c r="AV379" s="29"/>
      <c r="AW379" s="9"/>
      <c r="AX379" s="9"/>
      <c r="AY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row>
    <row r="380" spans="47:93" ht="18" customHeight="1">
      <c r="AU380" s="29"/>
      <c r="AV380" s="29"/>
      <c r="AW380" s="9"/>
      <c r="AX380" s="9"/>
      <c r="AY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row>
    <row r="381" spans="47:93" ht="18" customHeight="1">
      <c r="AU381" s="29"/>
      <c r="AV381" s="29"/>
      <c r="AW381" s="9"/>
      <c r="AX381" s="9"/>
      <c r="AY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row>
    <row r="382" spans="47:93" ht="18" customHeight="1">
      <c r="AU382" s="29"/>
      <c r="AV382" s="29"/>
      <c r="AW382" s="9"/>
      <c r="AX382" s="9"/>
      <c r="AY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row>
    <row r="383" spans="47:93" ht="18" customHeight="1">
      <c r="AU383" s="29"/>
      <c r="AV383" s="29"/>
      <c r="AW383" s="9"/>
      <c r="AX383" s="9"/>
      <c r="AY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row>
    <row r="384" spans="47:93" ht="18" customHeight="1">
      <c r="AU384" s="29"/>
      <c r="AV384" s="29"/>
      <c r="AW384" s="9"/>
      <c r="AX384" s="9"/>
      <c r="AY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row>
    <row r="385" spans="47:93" ht="18" customHeight="1">
      <c r="AU385" s="29"/>
      <c r="AV385" s="29"/>
      <c r="AW385" s="9"/>
      <c r="AX385" s="9"/>
      <c r="AY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row>
    <row r="386" spans="47:93" ht="18" customHeight="1">
      <c r="AU386" s="29"/>
      <c r="AV386" s="29"/>
      <c r="AW386" s="9"/>
      <c r="AX386" s="9"/>
      <c r="AY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row>
    <row r="387" spans="47:93" ht="18" customHeight="1">
      <c r="AU387" s="29"/>
      <c r="AV387" s="29"/>
      <c r="AW387" s="9"/>
      <c r="AX387" s="9"/>
      <c r="AY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row>
    <row r="388" spans="47:93" ht="18" customHeight="1">
      <c r="AU388" s="29"/>
      <c r="AV388" s="29"/>
      <c r="AW388" s="9"/>
      <c r="AX388" s="9"/>
      <c r="AY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row>
    <row r="389" spans="47:93" ht="18" customHeight="1">
      <c r="AU389" s="29"/>
      <c r="AV389" s="29"/>
      <c r="AW389" s="9"/>
      <c r="AX389" s="9"/>
      <c r="AY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row>
    <row r="390" spans="47:93" ht="18" customHeight="1">
      <c r="AU390" s="29"/>
      <c r="AV390" s="29"/>
      <c r="AW390" s="9"/>
      <c r="AX390" s="9"/>
      <c r="AY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row>
    <row r="391" spans="47:93" ht="18" customHeight="1">
      <c r="AU391" s="29"/>
      <c r="AV391" s="29"/>
      <c r="AW391" s="9"/>
      <c r="AX391" s="9"/>
      <c r="AY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row>
    <row r="392" spans="47:93" ht="18" customHeight="1">
      <c r="AU392" s="29"/>
      <c r="AV392" s="29"/>
      <c r="AW392" s="9"/>
      <c r="AX392" s="9"/>
      <c r="AY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row>
    <row r="393" spans="47:93" ht="18" customHeight="1">
      <c r="AU393" s="29"/>
      <c r="AV393" s="29"/>
      <c r="AW393" s="9"/>
      <c r="AX393" s="9"/>
      <c r="AY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row>
    <row r="394" spans="47:93" ht="18" customHeight="1">
      <c r="AU394" s="29"/>
      <c r="AV394" s="29"/>
      <c r="AW394" s="9"/>
      <c r="AX394" s="9"/>
      <c r="AY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row>
    <row r="395" spans="47:93" ht="18" customHeight="1">
      <c r="AU395" s="29"/>
      <c r="AV395" s="29"/>
      <c r="AW395" s="9"/>
      <c r="AX395" s="9"/>
      <c r="AY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row>
    <row r="396" spans="47:93" ht="18" customHeight="1">
      <c r="AU396" s="29"/>
      <c r="AV396" s="29"/>
      <c r="AW396" s="9"/>
      <c r="AX396" s="9"/>
      <c r="AY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row>
    <row r="397" spans="47:93" ht="18" customHeight="1">
      <c r="AU397" s="29"/>
      <c r="AV397" s="29"/>
      <c r="AW397" s="9"/>
      <c r="AX397" s="9"/>
      <c r="AY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row>
    <row r="398" spans="47:93" ht="18" customHeight="1">
      <c r="AU398" s="29"/>
      <c r="AV398" s="29"/>
      <c r="AW398" s="9"/>
      <c r="AX398" s="9"/>
      <c r="AY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row>
    <row r="399" spans="47:93" ht="18" customHeight="1">
      <c r="AU399" s="29"/>
      <c r="AV399" s="29"/>
      <c r="AW399" s="9"/>
      <c r="AX399" s="9"/>
      <c r="AY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row>
    <row r="400" spans="47:93" ht="18" customHeight="1">
      <c r="AU400" s="29"/>
      <c r="AV400" s="29"/>
      <c r="AW400" s="9"/>
      <c r="AX400" s="9"/>
      <c r="AY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row>
    <row r="401" spans="47:93" ht="18" customHeight="1">
      <c r="AU401" s="29"/>
      <c r="AV401" s="29"/>
      <c r="AW401" s="9"/>
      <c r="AX401" s="9"/>
      <c r="AY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row>
    <row r="402" spans="47:93" ht="18" customHeight="1">
      <c r="AU402" s="29"/>
      <c r="AV402" s="29"/>
      <c r="AW402" s="9"/>
      <c r="AX402" s="9"/>
      <c r="AY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row>
    <row r="403" spans="47:93" ht="18" customHeight="1">
      <c r="AU403" s="29"/>
      <c r="AV403" s="29"/>
      <c r="AW403" s="9"/>
      <c r="AX403" s="9"/>
      <c r="AY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row>
    <row r="404" spans="47:93" ht="18" customHeight="1">
      <c r="AU404" s="29"/>
      <c r="AV404" s="29"/>
      <c r="AW404" s="9"/>
      <c r="AX404" s="9"/>
      <c r="AY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row>
    <row r="405" spans="47:93" ht="18" customHeight="1">
      <c r="AU405" s="29"/>
      <c r="AV405" s="29"/>
      <c r="AW405" s="9"/>
      <c r="AX405" s="9"/>
      <c r="AY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row>
    <row r="406" spans="47:93" ht="18" customHeight="1">
      <c r="AU406" s="29"/>
      <c r="AV406" s="29"/>
      <c r="AW406" s="9"/>
      <c r="AX406" s="9"/>
      <c r="AY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row>
    <row r="407" spans="47:93" ht="18" customHeight="1">
      <c r="AU407" s="29"/>
      <c r="AV407" s="29"/>
      <c r="AW407" s="9"/>
      <c r="AX407" s="9"/>
      <c r="AY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row>
    <row r="408" spans="47:93" ht="18" customHeight="1">
      <c r="AU408" s="29"/>
      <c r="AV408" s="29"/>
      <c r="AW408" s="9"/>
      <c r="AX408" s="9"/>
      <c r="AY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row>
    <row r="409" spans="47:93" ht="18" customHeight="1">
      <c r="AU409" s="29"/>
      <c r="AV409" s="29"/>
      <c r="AW409" s="9"/>
      <c r="AX409" s="9"/>
      <c r="AY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row>
    <row r="410" spans="47:93" ht="18" customHeight="1">
      <c r="AU410" s="29"/>
      <c r="AV410" s="29"/>
      <c r="AW410" s="9"/>
      <c r="AX410" s="9"/>
      <c r="AY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row>
    <row r="411" spans="47:93" ht="18" customHeight="1">
      <c r="AU411" s="29"/>
      <c r="AV411" s="29"/>
      <c r="AW411" s="9"/>
      <c r="AX411" s="9"/>
      <c r="AY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row>
    <row r="412" spans="47:93" ht="18" customHeight="1">
      <c r="AU412" s="29"/>
      <c r="AV412" s="29"/>
      <c r="AW412" s="9"/>
      <c r="AX412" s="9"/>
      <c r="AY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row>
    <row r="413" spans="47:93" ht="18" customHeight="1">
      <c r="AU413" s="29"/>
      <c r="AV413" s="29"/>
      <c r="AW413" s="9"/>
      <c r="AX413" s="9"/>
      <c r="AY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row>
    <row r="414" spans="47:93" ht="18" customHeight="1">
      <c r="AU414" s="29"/>
      <c r="AV414" s="29"/>
      <c r="AW414" s="9"/>
      <c r="AX414" s="9"/>
      <c r="AY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row>
    <row r="415" spans="47:93" ht="18" customHeight="1">
      <c r="AU415" s="29"/>
      <c r="AV415" s="29"/>
      <c r="AW415" s="9"/>
      <c r="AX415" s="9"/>
      <c r="AY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row>
    <row r="416" spans="47:93" ht="18" customHeight="1">
      <c r="AU416" s="29"/>
      <c r="AV416" s="29"/>
      <c r="AW416" s="9"/>
      <c r="AX416" s="9"/>
      <c r="AY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row>
    <row r="417" spans="47:93" ht="18" customHeight="1">
      <c r="AU417" s="29"/>
      <c r="AV417" s="29"/>
      <c r="AW417" s="9"/>
      <c r="AX417" s="9"/>
      <c r="AY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row>
    <row r="418" spans="47:93" ht="18" customHeight="1">
      <c r="AU418" s="29"/>
      <c r="AV418" s="29"/>
      <c r="AW418" s="9"/>
      <c r="AX418" s="9"/>
      <c r="AY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row>
    <row r="419" spans="47:93" ht="18" customHeight="1">
      <c r="AU419" s="29"/>
      <c r="AV419" s="29"/>
      <c r="AW419" s="9"/>
      <c r="AX419" s="9"/>
      <c r="AY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row>
    <row r="420" spans="47:93" ht="18" customHeight="1">
      <c r="AU420" s="29"/>
      <c r="AV420" s="29"/>
      <c r="AW420" s="9"/>
      <c r="AX420" s="9"/>
      <c r="AY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row>
    <row r="421" spans="47:93" ht="18" customHeight="1">
      <c r="AU421" s="29"/>
      <c r="AV421" s="29"/>
      <c r="AW421" s="9"/>
      <c r="AX421" s="9"/>
      <c r="AY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row>
    <row r="422" spans="47:93" ht="18" customHeight="1">
      <c r="AU422" s="29"/>
      <c r="AV422" s="29"/>
      <c r="AW422" s="9"/>
      <c r="AX422" s="9"/>
      <c r="AY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row>
    <row r="423" spans="47:93" ht="18" customHeight="1">
      <c r="AU423" s="29"/>
      <c r="AV423" s="29"/>
      <c r="AW423" s="9"/>
      <c r="AX423" s="9"/>
      <c r="AY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row>
    <row r="424" spans="47:93" ht="18" customHeight="1">
      <c r="AU424" s="29"/>
      <c r="AV424" s="29"/>
      <c r="AW424" s="9"/>
      <c r="AX424" s="9"/>
      <c r="AY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row>
    <row r="425" spans="47:93" ht="18" customHeight="1">
      <c r="AU425" s="29"/>
      <c r="AV425" s="29"/>
      <c r="AW425" s="9"/>
      <c r="AX425" s="9"/>
      <c r="AY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row>
    <row r="426" spans="47:93" ht="18" customHeight="1">
      <c r="AU426" s="29"/>
      <c r="AV426" s="29"/>
      <c r="AW426" s="9"/>
      <c r="AX426" s="9"/>
      <c r="AY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row>
    <row r="427" spans="47:93" ht="18" customHeight="1">
      <c r="AU427" s="29"/>
      <c r="AV427" s="29"/>
      <c r="AW427" s="9"/>
      <c r="AX427" s="9"/>
      <c r="AY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row>
    <row r="428" spans="47:93" ht="18" customHeight="1">
      <c r="AU428" s="29"/>
      <c r="AV428" s="29"/>
      <c r="AW428" s="9"/>
      <c r="AX428" s="9"/>
      <c r="AY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row>
    <row r="429" spans="47:93" ht="18" customHeight="1">
      <c r="AU429" s="29"/>
      <c r="AV429" s="29"/>
      <c r="AW429" s="9"/>
      <c r="AX429" s="9"/>
      <c r="AY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row>
    <row r="430" spans="47:93" ht="18" customHeight="1">
      <c r="AU430" s="29"/>
      <c r="AV430" s="29"/>
      <c r="AW430" s="9"/>
      <c r="AX430" s="9"/>
      <c r="AY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row>
    <row r="431" spans="47:93" ht="18" customHeight="1">
      <c r="AU431" s="29"/>
      <c r="AV431" s="29"/>
      <c r="AW431" s="9"/>
      <c r="AX431" s="9"/>
      <c r="AY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row>
    <row r="432" spans="47:93" ht="18" customHeight="1">
      <c r="AU432" s="29"/>
      <c r="AV432" s="29"/>
      <c r="AW432" s="9"/>
      <c r="AX432" s="9"/>
      <c r="AY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row>
    <row r="433" spans="47:93" ht="18" customHeight="1">
      <c r="AU433" s="29"/>
      <c r="AV433" s="29"/>
      <c r="AW433" s="9"/>
      <c r="AX433" s="9"/>
      <c r="AY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row>
    <row r="434" spans="47:93" ht="18" customHeight="1">
      <c r="AU434" s="29"/>
      <c r="AV434" s="29"/>
      <c r="AW434" s="9"/>
      <c r="AX434" s="9"/>
      <c r="AY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row>
    <row r="435" spans="47:93" ht="18" customHeight="1">
      <c r="AU435" s="29"/>
      <c r="AV435" s="29"/>
      <c r="AW435" s="9"/>
      <c r="AX435" s="9"/>
      <c r="AY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row>
    <row r="436" spans="47:93" ht="18" customHeight="1">
      <c r="AU436" s="29"/>
      <c r="AV436" s="29"/>
      <c r="AW436" s="9"/>
      <c r="AX436" s="9"/>
      <c r="AY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row>
    <row r="437" spans="47:93" ht="18" customHeight="1">
      <c r="AU437" s="29"/>
      <c r="AV437" s="29"/>
      <c r="AW437" s="9"/>
      <c r="AX437" s="9"/>
      <c r="AY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row>
    <row r="438" spans="47:93" ht="18" customHeight="1">
      <c r="AU438" s="29"/>
      <c r="AV438" s="29"/>
      <c r="AW438" s="9"/>
      <c r="AX438" s="9"/>
      <c r="AY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row>
    <row r="439" spans="47:93" ht="18" customHeight="1">
      <c r="AU439" s="29"/>
      <c r="AV439" s="29"/>
      <c r="AW439" s="9"/>
      <c r="AX439" s="9"/>
      <c r="AY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row>
    <row r="440" spans="47:93" ht="18" customHeight="1">
      <c r="AU440" s="29"/>
      <c r="AV440" s="29"/>
      <c r="AW440" s="9"/>
      <c r="AX440" s="9"/>
      <c r="AY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row>
    <row r="441" spans="47:93" ht="18" customHeight="1">
      <c r="AU441" s="29"/>
      <c r="AV441" s="29"/>
      <c r="AW441" s="9"/>
      <c r="AX441" s="9"/>
      <c r="AY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row>
    <row r="442" spans="47:93" ht="18" customHeight="1">
      <c r="AU442" s="29"/>
      <c r="AV442" s="29"/>
      <c r="AW442" s="9"/>
      <c r="AX442" s="9"/>
      <c r="AY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row>
    <row r="443" spans="47:93" ht="18" customHeight="1">
      <c r="AU443" s="29"/>
      <c r="AV443" s="29"/>
      <c r="AW443" s="9"/>
      <c r="AX443" s="9"/>
      <c r="AY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row>
    <row r="444" spans="47:93" ht="18" customHeight="1">
      <c r="AU444" s="29"/>
      <c r="AV444" s="29"/>
      <c r="AW444" s="9"/>
      <c r="AX444" s="9"/>
      <c r="AY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row>
    <row r="445" spans="47:93" ht="18" customHeight="1">
      <c r="AU445" s="29"/>
      <c r="AV445" s="29"/>
      <c r="AW445" s="9"/>
      <c r="AX445" s="9"/>
      <c r="AY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row>
    <row r="446" spans="47:93" ht="18" customHeight="1">
      <c r="AU446" s="29"/>
      <c r="AV446" s="29"/>
      <c r="AW446" s="9"/>
      <c r="AX446" s="9"/>
      <c r="AY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row>
    <row r="447" spans="47:93" ht="18" customHeight="1">
      <c r="AU447" s="29"/>
      <c r="AV447" s="29"/>
      <c r="AW447" s="9"/>
      <c r="AX447" s="9"/>
      <c r="AY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row>
    <row r="448" spans="47:93" ht="18" customHeight="1">
      <c r="AU448" s="29"/>
      <c r="AV448" s="29"/>
      <c r="AW448" s="9"/>
      <c r="AX448" s="9"/>
      <c r="AY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row>
    <row r="449" spans="47:93" ht="18" customHeight="1">
      <c r="AU449" s="29"/>
      <c r="AV449" s="29"/>
      <c r="AW449" s="9"/>
      <c r="AX449" s="9"/>
      <c r="AY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row>
    <row r="450" spans="47:93" ht="18" customHeight="1">
      <c r="AU450" s="29"/>
      <c r="AV450" s="29"/>
      <c r="AW450" s="9"/>
      <c r="AX450" s="9"/>
      <c r="AY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row>
    <row r="451" spans="47:93" ht="18" customHeight="1">
      <c r="AU451" s="29"/>
      <c r="AV451" s="29"/>
      <c r="AW451" s="9"/>
      <c r="AX451" s="9"/>
      <c r="AY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row>
    <row r="452" spans="47:93" ht="18" customHeight="1">
      <c r="AU452" s="29"/>
      <c r="AV452" s="29"/>
      <c r="AW452" s="9"/>
      <c r="AX452" s="9"/>
      <c r="AY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row>
    <row r="453" spans="47:93" ht="18" customHeight="1">
      <c r="AU453" s="29"/>
      <c r="AV453" s="29"/>
      <c r="AW453" s="9"/>
      <c r="AX453" s="9"/>
      <c r="AY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row>
    <row r="454" spans="47:93" ht="18" customHeight="1">
      <c r="AU454" s="29"/>
      <c r="AV454" s="29"/>
      <c r="AW454" s="9"/>
      <c r="AX454" s="9"/>
      <c r="AY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row>
    <row r="455" spans="47:93" ht="18" customHeight="1">
      <c r="AU455" s="29"/>
      <c r="AV455" s="29"/>
      <c r="AW455" s="9"/>
      <c r="AX455" s="9"/>
      <c r="AY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row>
    <row r="456" spans="47:93" ht="18" customHeight="1">
      <c r="AU456" s="29"/>
      <c r="AV456" s="29"/>
      <c r="AW456" s="9"/>
      <c r="AX456" s="9"/>
      <c r="AY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row>
    <row r="457" spans="47:93" ht="18" customHeight="1">
      <c r="AU457" s="29"/>
      <c r="AV457" s="29"/>
      <c r="AW457" s="9"/>
      <c r="AX457" s="9"/>
      <c r="AY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row>
    <row r="458" spans="47:93" ht="18" customHeight="1">
      <c r="AU458" s="29"/>
      <c r="AV458" s="29"/>
      <c r="AW458" s="9"/>
      <c r="AX458" s="9"/>
      <c r="AY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row>
    <row r="459" spans="47:93" ht="18" customHeight="1">
      <c r="AU459" s="29"/>
      <c r="AV459" s="29"/>
      <c r="AW459" s="9"/>
      <c r="AX459" s="9"/>
      <c r="AY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row>
    <row r="460" spans="47:93" ht="18" customHeight="1">
      <c r="AU460" s="29"/>
      <c r="AV460" s="29"/>
      <c r="AW460" s="9"/>
      <c r="AX460" s="9"/>
      <c r="AY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row>
    <row r="461" spans="47:93" ht="18" customHeight="1">
      <c r="AU461" s="29"/>
      <c r="AV461" s="29"/>
      <c r="AW461" s="9"/>
      <c r="AX461" s="9"/>
      <c r="AY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row>
    <row r="462" spans="47:93" ht="18" customHeight="1">
      <c r="AU462" s="29"/>
      <c r="AV462" s="29"/>
      <c r="AW462" s="9"/>
      <c r="AX462" s="9"/>
      <c r="AY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row>
    <row r="463" spans="47:93" ht="18" customHeight="1">
      <c r="AU463" s="29"/>
      <c r="AV463" s="29"/>
      <c r="AW463" s="9"/>
      <c r="AX463" s="9"/>
      <c r="AY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row>
    <row r="464" spans="47:93" ht="18" customHeight="1">
      <c r="AU464" s="29"/>
      <c r="AV464" s="29"/>
      <c r="AW464" s="9"/>
      <c r="AX464" s="9"/>
      <c r="AY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row>
    <row r="465" spans="47:93" ht="18" customHeight="1">
      <c r="AU465" s="29"/>
      <c r="AV465" s="29"/>
      <c r="AW465" s="9"/>
      <c r="AX465" s="9"/>
      <c r="AY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row>
    <row r="466" spans="47:93" ht="18" customHeight="1">
      <c r="AU466" s="29"/>
      <c r="AV466" s="29"/>
      <c r="AW466" s="9"/>
      <c r="AX466" s="9"/>
      <c r="AY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row>
    <row r="467" spans="47:93" ht="18" customHeight="1">
      <c r="AU467" s="29"/>
      <c r="AV467" s="29"/>
      <c r="AW467" s="9"/>
      <c r="AX467" s="9"/>
      <c r="AY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row>
    <row r="468" spans="47:93" ht="18" customHeight="1">
      <c r="AU468" s="29"/>
      <c r="AV468" s="29"/>
      <c r="AW468" s="9"/>
      <c r="AX468" s="9"/>
      <c r="AY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row>
    <row r="469" spans="47:93" ht="18" customHeight="1">
      <c r="AU469" s="29"/>
      <c r="AV469" s="29"/>
      <c r="AW469" s="9"/>
      <c r="AX469" s="9"/>
      <c r="AY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row>
    <row r="470" spans="47:93" ht="18" customHeight="1">
      <c r="AU470" s="29"/>
      <c r="AV470" s="29"/>
      <c r="AW470" s="9"/>
      <c r="AX470" s="9"/>
      <c r="AY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row>
    <row r="471" spans="47:93" ht="18" customHeight="1">
      <c r="AU471" s="29"/>
      <c r="AV471" s="29"/>
      <c r="AW471" s="9"/>
      <c r="AX471" s="9"/>
      <c r="AY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row>
    <row r="472" spans="47:93" ht="18" customHeight="1">
      <c r="AU472" s="29"/>
      <c r="AV472" s="29"/>
      <c r="AW472" s="9"/>
      <c r="AX472" s="9"/>
      <c r="AY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row>
    <row r="473" spans="47:93" ht="18" customHeight="1">
      <c r="AU473" s="29"/>
      <c r="AV473" s="29"/>
      <c r="AW473" s="9"/>
      <c r="AX473" s="9"/>
      <c r="AY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row>
    <row r="474" spans="47:93" ht="18" customHeight="1">
      <c r="AU474" s="29"/>
      <c r="AV474" s="29"/>
      <c r="AW474" s="9"/>
      <c r="AX474" s="9"/>
      <c r="AY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row>
    <row r="475" spans="47:93" ht="18" customHeight="1">
      <c r="AU475" s="29"/>
      <c r="AV475" s="29"/>
      <c r="AW475" s="9"/>
      <c r="AX475" s="9"/>
      <c r="AY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row>
    <row r="476" spans="47:93" ht="18" customHeight="1">
      <c r="AU476" s="29"/>
      <c r="AV476" s="29"/>
      <c r="AW476" s="9"/>
      <c r="AX476" s="9"/>
      <c r="AY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row>
    <row r="477" spans="47:93" ht="18" customHeight="1">
      <c r="AU477" s="29"/>
      <c r="AV477" s="29"/>
      <c r="AW477" s="9"/>
      <c r="AX477" s="9"/>
      <c r="AY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row>
    <row r="478" spans="47:93" ht="18" customHeight="1">
      <c r="AU478" s="29"/>
      <c r="AV478" s="29"/>
      <c r="AW478" s="9"/>
      <c r="AX478" s="9"/>
      <c r="AY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row>
    <row r="479" spans="47:93" ht="18" customHeight="1">
      <c r="AU479" s="29"/>
      <c r="AV479" s="29"/>
      <c r="AW479" s="9"/>
      <c r="AX479" s="9"/>
      <c r="AY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row>
    <row r="480" spans="47:93" ht="18" customHeight="1">
      <c r="AU480" s="29"/>
      <c r="AV480" s="29"/>
      <c r="AW480" s="9"/>
      <c r="AX480" s="9"/>
      <c r="AY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row>
    <row r="481" spans="47:93" ht="18" customHeight="1">
      <c r="AU481" s="29"/>
      <c r="AV481" s="29"/>
      <c r="AW481" s="9"/>
      <c r="AX481" s="9"/>
      <c r="AY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row>
    <row r="482" spans="47:93" ht="18" customHeight="1">
      <c r="AU482" s="29"/>
      <c r="AV482" s="29"/>
      <c r="AW482" s="9"/>
      <c r="AX482" s="9"/>
      <c r="AY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row>
    <row r="483" spans="47:93" ht="18" customHeight="1">
      <c r="AU483" s="29"/>
      <c r="AV483" s="29"/>
      <c r="AW483" s="9"/>
      <c r="AX483" s="9"/>
      <c r="AY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row>
    <row r="484" spans="47:93" ht="18" customHeight="1">
      <c r="AU484" s="29"/>
      <c r="AV484" s="29"/>
      <c r="AW484" s="9"/>
      <c r="AX484" s="9"/>
      <c r="AY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row>
    <row r="485" spans="47:93" ht="18" customHeight="1">
      <c r="AU485" s="29"/>
      <c r="AV485" s="29"/>
      <c r="AW485" s="9"/>
      <c r="AX485" s="9"/>
      <c r="AY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row>
    <row r="486" spans="47:93" ht="18" customHeight="1">
      <c r="AU486" s="29"/>
      <c r="AV486" s="29"/>
      <c r="AW486" s="9"/>
      <c r="AX486" s="9"/>
      <c r="AY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row>
    <row r="487" spans="47:93" ht="18" customHeight="1">
      <c r="AU487" s="29"/>
      <c r="AV487" s="29"/>
      <c r="AW487" s="9"/>
      <c r="AX487" s="9"/>
      <c r="AY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row>
    <row r="488" spans="47:93" ht="18" customHeight="1">
      <c r="AU488" s="29"/>
      <c r="AV488" s="29"/>
      <c r="AW488" s="9"/>
      <c r="AX488" s="9"/>
      <c r="AY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row>
    <row r="489" spans="47:93" ht="18" customHeight="1">
      <c r="AU489" s="29"/>
      <c r="AV489" s="29"/>
      <c r="AW489" s="9"/>
      <c r="AX489" s="9"/>
      <c r="AY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row>
    <row r="490" spans="47:93" ht="18" customHeight="1">
      <c r="AU490" s="29"/>
      <c r="AV490" s="29"/>
      <c r="AW490" s="9"/>
      <c r="AX490" s="9"/>
      <c r="AY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row>
    <row r="491" spans="47:93" ht="18" customHeight="1">
      <c r="AU491" s="29"/>
      <c r="AV491" s="29"/>
      <c r="AW491" s="9"/>
      <c r="AX491" s="9"/>
      <c r="AY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row>
    <row r="492" spans="47:93" ht="18" customHeight="1">
      <c r="AU492" s="29"/>
      <c r="AV492" s="29"/>
      <c r="AW492" s="9"/>
      <c r="AX492" s="9"/>
      <c r="AY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row>
    <row r="493" spans="47:93" ht="18" customHeight="1">
      <c r="AU493" s="29"/>
      <c r="AV493" s="29"/>
      <c r="AW493" s="9"/>
      <c r="AX493" s="9"/>
      <c r="AY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row>
    <row r="494" spans="47:93" ht="18" customHeight="1">
      <c r="AU494" s="29"/>
      <c r="AV494" s="29"/>
      <c r="AW494" s="9"/>
      <c r="AX494" s="9"/>
      <c r="AY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row>
    <row r="495" spans="47:93" ht="18" customHeight="1">
      <c r="AU495" s="29"/>
      <c r="AV495" s="29"/>
      <c r="AW495" s="9"/>
      <c r="AX495" s="9"/>
      <c r="AY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row>
    <row r="496" spans="47:93" ht="18" customHeight="1">
      <c r="AU496" s="29"/>
      <c r="AV496" s="29"/>
      <c r="AW496" s="9"/>
      <c r="AX496" s="9"/>
      <c r="AY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row>
    <row r="497" spans="47:93" ht="18" customHeight="1">
      <c r="AU497" s="29"/>
      <c r="AV497" s="29"/>
      <c r="AW497" s="9"/>
      <c r="AX497" s="9"/>
      <c r="AY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row>
    <row r="498" spans="47:93" ht="18" customHeight="1">
      <c r="AU498" s="29"/>
      <c r="AV498" s="29"/>
      <c r="AW498" s="9"/>
      <c r="AX498" s="9"/>
      <c r="AY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row>
    <row r="499" spans="47:93" ht="18" customHeight="1">
      <c r="AU499" s="29"/>
      <c r="AV499" s="29"/>
      <c r="AW499" s="9"/>
      <c r="AX499" s="9"/>
      <c r="AY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row>
    <row r="500" spans="47:93" ht="18" customHeight="1">
      <c r="AU500" s="29"/>
      <c r="AV500" s="29"/>
      <c r="AW500" s="9"/>
      <c r="AX500" s="9"/>
      <c r="AY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row>
    <row r="501" spans="47:93" ht="18" customHeight="1">
      <c r="AU501" s="29"/>
      <c r="AV501" s="29"/>
      <c r="AW501" s="9"/>
      <c r="AX501" s="9"/>
      <c r="AY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row>
    <row r="502" spans="47:93" ht="18" customHeight="1">
      <c r="AU502" s="29"/>
      <c r="AV502" s="29"/>
      <c r="AW502" s="9"/>
      <c r="AX502" s="9"/>
      <c r="AY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row>
    <row r="503" spans="47:93" ht="18" customHeight="1">
      <c r="AU503" s="29"/>
      <c r="AV503" s="29"/>
      <c r="AW503" s="9"/>
      <c r="AX503" s="9"/>
      <c r="AY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row>
    <row r="504" spans="47:93" ht="18" customHeight="1">
      <c r="AU504" s="29"/>
      <c r="AV504" s="29"/>
      <c r="AW504" s="9"/>
      <c r="AX504" s="9"/>
      <c r="AY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row>
    <row r="505" spans="47:93" ht="18" customHeight="1">
      <c r="AU505" s="29"/>
      <c r="AV505" s="29"/>
      <c r="AW505" s="9"/>
      <c r="AX505" s="9"/>
      <c r="AY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row>
    <row r="506" spans="47:93" ht="18" customHeight="1">
      <c r="AU506" s="29"/>
      <c r="AV506" s="29"/>
      <c r="AW506" s="9"/>
      <c r="AX506" s="9"/>
      <c r="AY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row>
    <row r="507" spans="47:93" ht="18" customHeight="1">
      <c r="AU507" s="29"/>
      <c r="AV507" s="29"/>
      <c r="AW507" s="9"/>
      <c r="AX507" s="9"/>
      <c r="AY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row>
    <row r="508" spans="47:93" ht="18" customHeight="1">
      <c r="AU508" s="29"/>
      <c r="AV508" s="29"/>
      <c r="AW508" s="9"/>
      <c r="AX508" s="9"/>
      <c r="AY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row>
    <row r="509" spans="47:93" ht="18" customHeight="1">
      <c r="AU509" s="29"/>
      <c r="AV509" s="29"/>
      <c r="AW509" s="9"/>
      <c r="AX509" s="9"/>
      <c r="AY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row>
    <row r="510" spans="47:93" ht="18" customHeight="1">
      <c r="AU510" s="29"/>
      <c r="AV510" s="29"/>
      <c r="AW510" s="9"/>
      <c r="AX510" s="9"/>
      <c r="AY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row>
    <row r="511" spans="47:93" ht="18" customHeight="1">
      <c r="AU511" s="29"/>
      <c r="AV511" s="29"/>
      <c r="AW511" s="9"/>
      <c r="AX511" s="9"/>
      <c r="AY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row>
    <row r="512" spans="47:93" ht="18" customHeight="1">
      <c r="AU512" s="29"/>
      <c r="AV512" s="29"/>
      <c r="AW512" s="9"/>
      <c r="AX512" s="9"/>
      <c r="AY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row>
    <row r="513" spans="47:93" ht="18" customHeight="1">
      <c r="AU513" s="29"/>
      <c r="AV513" s="29"/>
      <c r="AW513" s="9"/>
      <c r="AX513" s="9"/>
      <c r="AY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row>
    <row r="514" spans="47:93" ht="18" customHeight="1">
      <c r="AU514" s="29"/>
      <c r="AV514" s="29"/>
      <c r="AW514" s="9"/>
      <c r="AX514" s="9"/>
      <c r="AY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c r="CO514" s="9"/>
    </row>
    <row r="515" spans="47:93" ht="18" customHeight="1">
      <c r="AU515" s="29"/>
      <c r="AV515" s="29"/>
      <c r="AW515" s="9"/>
      <c r="AX515" s="9"/>
      <c r="AY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row>
    <row r="516" spans="47:93" ht="18" customHeight="1">
      <c r="AU516" s="29"/>
      <c r="AV516" s="29"/>
      <c r="AW516" s="9"/>
      <c r="AX516" s="9"/>
      <c r="AY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row>
    <row r="517" spans="47:93" ht="18" customHeight="1">
      <c r="AU517" s="29"/>
      <c r="AV517" s="29"/>
      <c r="AW517" s="9"/>
      <c r="AX517" s="9"/>
      <c r="AY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row>
    <row r="518" spans="47:93" ht="18" customHeight="1">
      <c r="AU518" s="29"/>
      <c r="AV518" s="29"/>
      <c r="AW518" s="9"/>
      <c r="AX518" s="9"/>
      <c r="AY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row>
    <row r="519" spans="47:93" ht="18" customHeight="1">
      <c r="AU519" s="29"/>
      <c r="AV519" s="29"/>
      <c r="AW519" s="9"/>
      <c r="AX519" s="9"/>
      <c r="AY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row>
    <row r="520" spans="47:93" ht="18" customHeight="1">
      <c r="AU520" s="29"/>
      <c r="AV520" s="29"/>
      <c r="AW520" s="9"/>
      <c r="AX520" s="9"/>
      <c r="AY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row>
    <row r="521" spans="47:93" ht="18" customHeight="1">
      <c r="AU521" s="29"/>
      <c r="AV521" s="29"/>
      <c r="AW521" s="9"/>
      <c r="AX521" s="9"/>
      <c r="AY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row>
    <row r="522" spans="47:93" ht="18" customHeight="1">
      <c r="AU522" s="29"/>
      <c r="AV522" s="29"/>
      <c r="AW522" s="9"/>
      <c r="AX522" s="9"/>
      <c r="AY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row>
    <row r="523" spans="47:93" ht="18" customHeight="1">
      <c r="AU523" s="29"/>
      <c r="AV523" s="29"/>
      <c r="AW523" s="9"/>
      <c r="AX523" s="9"/>
      <c r="AY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row>
    <row r="524" spans="47:93" ht="18" customHeight="1">
      <c r="AU524" s="29"/>
      <c r="AV524" s="29"/>
      <c r="AW524" s="9"/>
      <c r="AX524" s="9"/>
      <c r="AY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row>
    <row r="525" spans="47:93" ht="18" customHeight="1">
      <c r="AU525" s="29"/>
      <c r="AV525" s="29"/>
      <c r="AW525" s="9"/>
      <c r="AX525" s="9"/>
      <c r="AY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row>
    <row r="526" spans="47:93" ht="18" customHeight="1">
      <c r="AU526" s="29"/>
      <c r="AV526" s="29"/>
      <c r="AW526" s="9"/>
      <c r="AX526" s="9"/>
      <c r="AY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row>
    <row r="527" spans="47:93" ht="18" customHeight="1">
      <c r="AU527" s="29"/>
      <c r="AV527" s="29"/>
      <c r="AW527" s="9"/>
      <c r="AX527" s="9"/>
      <c r="AY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row>
    <row r="528" spans="47:93" ht="18" customHeight="1">
      <c r="AU528" s="29"/>
      <c r="AV528" s="29"/>
      <c r="AW528" s="9"/>
      <c r="AX528" s="9"/>
      <c r="AY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row>
    <row r="529" spans="47:93" ht="18" customHeight="1">
      <c r="AU529" s="29"/>
      <c r="AV529" s="29"/>
      <c r="AW529" s="9"/>
      <c r="AX529" s="9"/>
      <c r="AY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row>
    <row r="530" spans="47:93" ht="18" customHeight="1">
      <c r="AU530" s="29"/>
      <c r="AV530" s="29"/>
      <c r="AW530" s="9"/>
      <c r="AX530" s="9"/>
      <c r="AY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row>
    <row r="531" spans="47:93" ht="18" customHeight="1">
      <c r="AU531" s="29"/>
      <c r="AV531" s="29"/>
      <c r="AW531" s="9"/>
      <c r="AX531" s="9"/>
      <c r="AY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row>
    <row r="532" spans="47:93" ht="18" customHeight="1">
      <c r="AU532" s="29"/>
      <c r="AV532" s="29"/>
      <c r="AW532" s="9"/>
      <c r="AX532" s="9"/>
      <c r="AY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row>
    <row r="533" spans="47:93" ht="18" customHeight="1">
      <c r="AU533" s="29"/>
      <c r="AV533" s="29"/>
      <c r="AW533" s="9"/>
      <c r="AX533" s="9"/>
      <c r="AY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row>
    <row r="534" spans="47:93" ht="18" customHeight="1">
      <c r="AU534" s="29"/>
      <c r="AV534" s="29"/>
      <c r="AW534" s="9"/>
      <c r="AX534" s="9"/>
      <c r="AY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row>
    <row r="535" spans="47:93" ht="18" customHeight="1">
      <c r="AU535" s="29"/>
      <c r="AV535" s="29"/>
      <c r="AW535" s="9"/>
      <c r="AX535" s="9"/>
      <c r="AY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row>
    <row r="536" spans="47:93" ht="18" customHeight="1">
      <c r="AU536" s="29"/>
      <c r="AV536" s="29"/>
      <c r="AW536" s="9"/>
      <c r="AX536" s="9"/>
      <c r="AY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row>
    <row r="537" spans="47:93" ht="18" customHeight="1">
      <c r="AU537" s="29"/>
      <c r="AV537" s="29"/>
      <c r="AW537" s="9"/>
      <c r="AX537" s="9"/>
      <c r="AY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row>
    <row r="538" spans="47:93" ht="18" customHeight="1">
      <c r="AU538" s="29"/>
      <c r="AV538" s="29"/>
      <c r="AW538" s="9"/>
      <c r="AX538" s="9"/>
      <c r="AY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row>
  </sheetData>
  <mergeCells count="1053">
    <mergeCell ref="A5:C5"/>
    <mergeCell ref="D5:T5"/>
    <mergeCell ref="A1:AB2"/>
    <mergeCell ref="BH1:BI4"/>
    <mergeCell ref="A3:C3"/>
    <mergeCell ref="D3:J3"/>
    <mergeCell ref="K3:M3"/>
    <mergeCell ref="N3:T3"/>
    <mergeCell ref="U3:W3"/>
    <mergeCell ref="X3:AB3"/>
    <mergeCell ref="AC3:AG4"/>
    <mergeCell ref="A4:C4"/>
    <mergeCell ref="X4:AB4"/>
    <mergeCell ref="U5:W5"/>
    <mergeCell ref="X5:AB5"/>
    <mergeCell ref="AC5:AG5"/>
    <mergeCell ref="AT5:AY5"/>
    <mergeCell ref="BC5:BG5"/>
    <mergeCell ref="S6:W7"/>
    <mergeCell ref="AH5:AJ5"/>
    <mergeCell ref="AK5:AS5"/>
    <mergeCell ref="AQ6:AQ7"/>
    <mergeCell ref="AR6:AR7"/>
    <mergeCell ref="AS6:AS7"/>
    <mergeCell ref="AH6:AH7"/>
    <mergeCell ref="AI6:AI7"/>
    <mergeCell ref="AJ6:AJ7"/>
    <mergeCell ref="AK6:AK7"/>
    <mergeCell ref="AL6:AL7"/>
    <mergeCell ref="AM6:AM7"/>
    <mergeCell ref="AZ5:BB5"/>
    <mergeCell ref="D4:J4"/>
    <mergeCell ref="K4:M4"/>
    <mergeCell ref="N4:T4"/>
    <mergeCell ref="U4:W4"/>
    <mergeCell ref="AT6:AT7"/>
    <mergeCell ref="AU6:AU7"/>
    <mergeCell ref="AV6:AV7"/>
    <mergeCell ref="AW6:AW7"/>
    <mergeCell ref="AX6:AX7"/>
    <mergeCell ref="AY6:AY7"/>
    <mergeCell ref="C8:E8"/>
    <mergeCell ref="F8:G8"/>
    <mergeCell ref="H8:J8"/>
    <mergeCell ref="K8:L8"/>
    <mergeCell ref="M8:N8"/>
    <mergeCell ref="O9:P9"/>
    <mergeCell ref="Q9:R9"/>
    <mergeCell ref="S9:W9"/>
    <mergeCell ref="X9:AB9"/>
    <mergeCell ref="C6:E7"/>
    <mergeCell ref="F6:L6"/>
    <mergeCell ref="M6:P6"/>
    <mergeCell ref="BH6:BH7"/>
    <mergeCell ref="BI6:BI7"/>
    <mergeCell ref="F7:G7"/>
    <mergeCell ref="H7:J7"/>
    <mergeCell ref="K7:L7"/>
    <mergeCell ref="M7:N7"/>
    <mergeCell ref="O7:P7"/>
    <mergeCell ref="AZ6:AZ7"/>
    <mergeCell ref="BA6:BA7"/>
    <mergeCell ref="BB6:BB7"/>
    <mergeCell ref="Q6:R7"/>
    <mergeCell ref="AN6:AN7"/>
    <mergeCell ref="AO6:AO7"/>
    <mergeCell ref="AP6:AP7"/>
    <mergeCell ref="X6:AB7"/>
    <mergeCell ref="AC6:AC7"/>
    <mergeCell ref="AD6:AD7"/>
    <mergeCell ref="AE6:AE7"/>
    <mergeCell ref="AF6:AF7"/>
    <mergeCell ref="AG6:AG7"/>
    <mergeCell ref="A6:B7"/>
    <mergeCell ref="X10:AB10"/>
    <mergeCell ref="A11:B11"/>
    <mergeCell ref="C11:E11"/>
    <mergeCell ref="F11:G11"/>
    <mergeCell ref="H11:J11"/>
    <mergeCell ref="K11:L11"/>
    <mergeCell ref="M11:N11"/>
    <mergeCell ref="O11:P11"/>
    <mergeCell ref="Q11:R11"/>
    <mergeCell ref="S11:W11"/>
    <mergeCell ref="X11:AB11"/>
    <mergeCell ref="A10:B10"/>
    <mergeCell ref="C10:E10"/>
    <mergeCell ref="F10:G10"/>
    <mergeCell ref="H10:J10"/>
    <mergeCell ref="K10:L10"/>
    <mergeCell ref="M10:N10"/>
    <mergeCell ref="O10:P10"/>
    <mergeCell ref="Q10:R10"/>
    <mergeCell ref="S10:W10"/>
    <mergeCell ref="O8:P8"/>
    <mergeCell ref="Q8:R8"/>
    <mergeCell ref="S8:W8"/>
    <mergeCell ref="X8:AB8"/>
    <mergeCell ref="A9:B9"/>
    <mergeCell ref="C9:E9"/>
    <mergeCell ref="F9:G9"/>
    <mergeCell ref="H9:J9"/>
    <mergeCell ref="K9:L9"/>
    <mergeCell ref="M9:N9"/>
    <mergeCell ref="A8:B8"/>
    <mergeCell ref="X12:AB12"/>
    <mergeCell ref="A13:B13"/>
    <mergeCell ref="C13:E13"/>
    <mergeCell ref="F13:G13"/>
    <mergeCell ref="H13:J13"/>
    <mergeCell ref="K13:L13"/>
    <mergeCell ref="M13:N13"/>
    <mergeCell ref="O13:P13"/>
    <mergeCell ref="Q13:R13"/>
    <mergeCell ref="S13:W13"/>
    <mergeCell ref="X13:AB13"/>
    <mergeCell ref="A12:B12"/>
    <mergeCell ref="C12:E12"/>
    <mergeCell ref="F12:G12"/>
    <mergeCell ref="H12:J12"/>
    <mergeCell ref="K12:L12"/>
    <mergeCell ref="M12:N12"/>
    <mergeCell ref="O12:P12"/>
    <mergeCell ref="Q12:R12"/>
    <mergeCell ref="S12:W12"/>
    <mergeCell ref="X14:AB14"/>
    <mergeCell ref="A15:B15"/>
    <mergeCell ref="C15:E15"/>
    <mergeCell ref="F15:G15"/>
    <mergeCell ref="H15:J15"/>
    <mergeCell ref="K15:L15"/>
    <mergeCell ref="M15:N15"/>
    <mergeCell ref="O15:P15"/>
    <mergeCell ref="Q15:R15"/>
    <mergeCell ref="S15:W15"/>
    <mergeCell ref="X15:AB15"/>
    <mergeCell ref="A14:B14"/>
    <mergeCell ref="C14:E14"/>
    <mergeCell ref="F14:G14"/>
    <mergeCell ref="H14:J14"/>
    <mergeCell ref="K14:L14"/>
    <mergeCell ref="M14:N14"/>
    <mergeCell ref="O14:P14"/>
    <mergeCell ref="Q14:R14"/>
    <mergeCell ref="S14:W14"/>
    <mergeCell ref="X16:AB16"/>
    <mergeCell ref="A17:B17"/>
    <mergeCell ref="C17:E17"/>
    <mergeCell ref="F17:G17"/>
    <mergeCell ref="H17:J17"/>
    <mergeCell ref="K17:L17"/>
    <mergeCell ref="M17:N17"/>
    <mergeCell ref="O17:P17"/>
    <mergeCell ref="Q17:R17"/>
    <mergeCell ref="S17:W17"/>
    <mergeCell ref="X17:AB17"/>
    <mergeCell ref="A16:B16"/>
    <mergeCell ref="C16:E16"/>
    <mergeCell ref="F16:G16"/>
    <mergeCell ref="H16:J16"/>
    <mergeCell ref="K16:L16"/>
    <mergeCell ref="M16:N16"/>
    <mergeCell ref="O16:P16"/>
    <mergeCell ref="Q16:R16"/>
    <mergeCell ref="S16:W16"/>
    <mergeCell ref="X18:AB18"/>
    <mergeCell ref="A19:B19"/>
    <mergeCell ref="C19:E19"/>
    <mergeCell ref="F19:G19"/>
    <mergeCell ref="H19:J19"/>
    <mergeCell ref="K19:L19"/>
    <mergeCell ref="M19:N19"/>
    <mergeCell ref="O19:P19"/>
    <mergeCell ref="Q19:R19"/>
    <mergeCell ref="S19:W19"/>
    <mergeCell ref="X19:AB19"/>
    <mergeCell ref="A18:B18"/>
    <mergeCell ref="C18:E18"/>
    <mergeCell ref="F18:G18"/>
    <mergeCell ref="H18:J18"/>
    <mergeCell ref="K18:L18"/>
    <mergeCell ref="M18:N18"/>
    <mergeCell ref="O18:P18"/>
    <mergeCell ref="Q18:R18"/>
    <mergeCell ref="S18:W18"/>
    <mergeCell ref="X20:AB20"/>
    <mergeCell ref="A21:B21"/>
    <mergeCell ref="C21:E21"/>
    <mergeCell ref="F21:G21"/>
    <mergeCell ref="H21:J21"/>
    <mergeCell ref="K21:L21"/>
    <mergeCell ref="M21:N21"/>
    <mergeCell ref="O21:P21"/>
    <mergeCell ref="Q21:R21"/>
    <mergeCell ref="S21:W21"/>
    <mergeCell ref="X21:AB21"/>
    <mergeCell ref="A20:B20"/>
    <mergeCell ref="C20:E20"/>
    <mergeCell ref="F20:G20"/>
    <mergeCell ref="H20:J20"/>
    <mergeCell ref="K20:L20"/>
    <mergeCell ref="M20:N20"/>
    <mergeCell ref="O20:P20"/>
    <mergeCell ref="Q20:R20"/>
    <mergeCell ref="S20:W20"/>
    <mergeCell ref="X22:AB22"/>
    <mergeCell ref="A23:B23"/>
    <mergeCell ref="C23:E23"/>
    <mergeCell ref="F23:G23"/>
    <mergeCell ref="H23:J23"/>
    <mergeCell ref="K23:L23"/>
    <mergeCell ref="M23:N23"/>
    <mergeCell ref="O23:P23"/>
    <mergeCell ref="Q23:R23"/>
    <mergeCell ref="S23:W23"/>
    <mergeCell ref="X23:AB23"/>
    <mergeCell ref="A22:B22"/>
    <mergeCell ref="C22:E22"/>
    <mergeCell ref="F22:G22"/>
    <mergeCell ref="H22:J22"/>
    <mergeCell ref="K22:L22"/>
    <mergeCell ref="M22:N22"/>
    <mergeCell ref="O22:P22"/>
    <mergeCell ref="Q22:R22"/>
    <mergeCell ref="S22:W22"/>
    <mergeCell ref="AN25:AP25"/>
    <mergeCell ref="AQ25:AS25"/>
    <mergeCell ref="A26:AA26"/>
    <mergeCell ref="AK26:AM26"/>
    <mergeCell ref="AN26:AP26"/>
    <mergeCell ref="AQ26:AS26"/>
    <mergeCell ref="O25:P25"/>
    <mergeCell ref="Q25:R25"/>
    <mergeCell ref="S25:T25"/>
    <mergeCell ref="U25:V25"/>
    <mergeCell ref="X25:AB25"/>
    <mergeCell ref="AK25:AM25"/>
    <mergeCell ref="X24:AB24"/>
    <mergeCell ref="A25:B25"/>
    <mergeCell ref="C25:E25"/>
    <mergeCell ref="F25:G25"/>
    <mergeCell ref="H25:J25"/>
    <mergeCell ref="K25:L25"/>
    <mergeCell ref="M25:N25"/>
    <mergeCell ref="A24:B24"/>
    <mergeCell ref="C24:E24"/>
    <mergeCell ref="F24:G24"/>
    <mergeCell ref="H24:J24"/>
    <mergeCell ref="K24:L24"/>
    <mergeCell ref="M24:N24"/>
    <mergeCell ref="O24:P24"/>
    <mergeCell ref="Q24:R24"/>
    <mergeCell ref="S24:W24"/>
    <mergeCell ref="BN49:BO49"/>
    <mergeCell ref="BP49:BR49"/>
    <mergeCell ref="BS49:BT49"/>
    <mergeCell ref="BU49:BW49"/>
    <mergeCell ref="BX49:BY49"/>
    <mergeCell ref="BZ49:CA49"/>
    <mergeCell ref="CB49:CC49"/>
    <mergeCell ref="CD49:CE49"/>
    <mergeCell ref="CF49:CO49"/>
    <mergeCell ref="CK46:CO46"/>
    <mergeCell ref="BN47:BO47"/>
    <mergeCell ref="BP47:CO47"/>
    <mergeCell ref="BN48:BO48"/>
    <mergeCell ref="BP48:BR48"/>
    <mergeCell ref="BS48:BT48"/>
    <mergeCell ref="BU48:BW48"/>
    <mergeCell ref="BX48:BY48"/>
    <mergeCell ref="BZ48:CA48"/>
    <mergeCell ref="CB48:CC48"/>
    <mergeCell ref="BU46:BW46"/>
    <mergeCell ref="BX46:BY46"/>
    <mergeCell ref="BZ46:CA46"/>
    <mergeCell ref="CB46:CC46"/>
    <mergeCell ref="CD46:CE46"/>
    <mergeCell ref="CF46:CJ46"/>
    <mergeCell ref="CD48:CE48"/>
    <mergeCell ref="CF48:CJ48"/>
    <mergeCell ref="CK48:CO48"/>
    <mergeCell ref="BN46:BO46"/>
    <mergeCell ref="BP46:BR46"/>
    <mergeCell ref="BS46:BT46"/>
    <mergeCell ref="CK50:CO50"/>
    <mergeCell ref="BN51:BO51"/>
    <mergeCell ref="BP51:BR51"/>
    <mergeCell ref="BS51:BT51"/>
    <mergeCell ref="BU51:BW51"/>
    <mergeCell ref="BX51:BY51"/>
    <mergeCell ref="BZ51:CA51"/>
    <mergeCell ref="CB51:CC51"/>
    <mergeCell ref="CD51:CE51"/>
    <mergeCell ref="CF51:CJ51"/>
    <mergeCell ref="CK51:CO51"/>
    <mergeCell ref="BN50:BO50"/>
    <mergeCell ref="BP50:BR50"/>
    <mergeCell ref="BS50:BT50"/>
    <mergeCell ref="BU50:BW50"/>
    <mergeCell ref="BX50:BY50"/>
    <mergeCell ref="BZ50:CA50"/>
    <mergeCell ref="CB50:CC50"/>
    <mergeCell ref="CD50:CE50"/>
    <mergeCell ref="CF50:CJ50"/>
    <mergeCell ref="BN53:BO53"/>
    <mergeCell ref="BP53:BR53"/>
    <mergeCell ref="BS53:BT53"/>
    <mergeCell ref="BU53:BW53"/>
    <mergeCell ref="BX53:BY53"/>
    <mergeCell ref="BZ53:CA53"/>
    <mergeCell ref="CB53:CC53"/>
    <mergeCell ref="CD53:CE53"/>
    <mergeCell ref="CF53:CO53"/>
    <mergeCell ref="BN52:BO52"/>
    <mergeCell ref="BP52:BR52"/>
    <mergeCell ref="BS52:BT52"/>
    <mergeCell ref="BU52:BW52"/>
    <mergeCell ref="BX52:BY52"/>
    <mergeCell ref="BZ52:CA52"/>
    <mergeCell ref="CB52:CC52"/>
    <mergeCell ref="CD52:CE52"/>
    <mergeCell ref="CF52:CO52"/>
    <mergeCell ref="BN56:BO56"/>
    <mergeCell ref="BP56:BR56"/>
    <mergeCell ref="BS56:BT56"/>
    <mergeCell ref="BU56:BW56"/>
    <mergeCell ref="BX56:BY56"/>
    <mergeCell ref="BZ56:CA56"/>
    <mergeCell ref="CB56:CC56"/>
    <mergeCell ref="CD56:CE56"/>
    <mergeCell ref="CF56:CO56"/>
    <mergeCell ref="BN54:BO54"/>
    <mergeCell ref="BP54:CO54"/>
    <mergeCell ref="BN55:BO55"/>
    <mergeCell ref="BP55:BR55"/>
    <mergeCell ref="BS55:BT55"/>
    <mergeCell ref="BU55:BW55"/>
    <mergeCell ref="BX55:BY55"/>
    <mergeCell ref="BZ55:CA55"/>
    <mergeCell ref="CB55:CC55"/>
    <mergeCell ref="CD55:CE55"/>
    <mergeCell ref="CF55:CO55"/>
    <mergeCell ref="CB57:CC57"/>
    <mergeCell ref="CD57:CE57"/>
    <mergeCell ref="CF57:CO57"/>
    <mergeCell ref="BN58:BO58"/>
    <mergeCell ref="BP58:BR58"/>
    <mergeCell ref="BS58:BT58"/>
    <mergeCell ref="BU58:BW58"/>
    <mergeCell ref="BX58:BY58"/>
    <mergeCell ref="BZ58:CA58"/>
    <mergeCell ref="CB58:CC58"/>
    <mergeCell ref="BN57:BO57"/>
    <mergeCell ref="BP57:BR57"/>
    <mergeCell ref="BS57:BT57"/>
    <mergeCell ref="BU57:BW57"/>
    <mergeCell ref="BX57:BY57"/>
    <mergeCell ref="BZ57:CA57"/>
    <mergeCell ref="CD58:CE58"/>
    <mergeCell ref="CF58:CJ58"/>
    <mergeCell ref="CK58:CO58"/>
    <mergeCell ref="CK59:CO59"/>
    <mergeCell ref="BN60:BO60"/>
    <mergeCell ref="BP60:BR60"/>
    <mergeCell ref="BS60:BT60"/>
    <mergeCell ref="BU60:BW60"/>
    <mergeCell ref="BX60:BY60"/>
    <mergeCell ref="BZ60:CA60"/>
    <mergeCell ref="CB60:CC60"/>
    <mergeCell ref="CD60:CE60"/>
    <mergeCell ref="CF60:CJ60"/>
    <mergeCell ref="CK60:CO60"/>
    <mergeCell ref="BN59:BO59"/>
    <mergeCell ref="BP59:BR59"/>
    <mergeCell ref="BS59:BT59"/>
    <mergeCell ref="BU59:BW59"/>
    <mergeCell ref="BX59:BY59"/>
    <mergeCell ref="BZ59:CA59"/>
    <mergeCell ref="CB59:CC59"/>
    <mergeCell ref="CD59:CE59"/>
    <mergeCell ref="CF59:CJ59"/>
    <mergeCell ref="BN63:BO63"/>
    <mergeCell ref="BP63:BR63"/>
    <mergeCell ref="BS63:BT63"/>
    <mergeCell ref="BU63:BW63"/>
    <mergeCell ref="BX63:BY63"/>
    <mergeCell ref="BZ63:CA63"/>
    <mergeCell ref="CB63:CC63"/>
    <mergeCell ref="CD63:CE63"/>
    <mergeCell ref="CF63:CO63"/>
    <mergeCell ref="BN61:BO61"/>
    <mergeCell ref="BP61:CO61"/>
    <mergeCell ref="BN62:BO62"/>
    <mergeCell ref="BP62:BR62"/>
    <mergeCell ref="BS62:BT62"/>
    <mergeCell ref="BU62:BW62"/>
    <mergeCell ref="BX62:BY62"/>
    <mergeCell ref="BZ62:CA62"/>
    <mergeCell ref="CB62:CC62"/>
    <mergeCell ref="CD62:CE62"/>
    <mergeCell ref="CF62:CJ62"/>
    <mergeCell ref="CK62:CO62"/>
    <mergeCell ref="CK64:CO64"/>
    <mergeCell ref="BN65:BO65"/>
    <mergeCell ref="BP65:BR65"/>
    <mergeCell ref="BS65:BT65"/>
    <mergeCell ref="BU65:BW65"/>
    <mergeCell ref="BX65:BY65"/>
    <mergeCell ref="BZ65:CA65"/>
    <mergeCell ref="CB65:CC65"/>
    <mergeCell ref="CD65:CE65"/>
    <mergeCell ref="CF65:CJ65"/>
    <mergeCell ref="CK65:CO65"/>
    <mergeCell ref="BN64:BO64"/>
    <mergeCell ref="BP64:BR64"/>
    <mergeCell ref="BS64:BT64"/>
    <mergeCell ref="BU64:BW64"/>
    <mergeCell ref="BX64:BY64"/>
    <mergeCell ref="BZ64:CA64"/>
    <mergeCell ref="CB64:CC64"/>
    <mergeCell ref="CD64:CE64"/>
    <mergeCell ref="CF64:CJ64"/>
    <mergeCell ref="BN67:BO67"/>
    <mergeCell ref="BP67:BR67"/>
    <mergeCell ref="BS67:BT67"/>
    <mergeCell ref="BU67:BW67"/>
    <mergeCell ref="BX67:BY67"/>
    <mergeCell ref="BZ67:CA67"/>
    <mergeCell ref="CB67:CC67"/>
    <mergeCell ref="CD67:CE67"/>
    <mergeCell ref="CF67:CO67"/>
    <mergeCell ref="BN66:BO66"/>
    <mergeCell ref="BP66:BR66"/>
    <mergeCell ref="BS66:BT66"/>
    <mergeCell ref="BU66:BW66"/>
    <mergeCell ref="BX66:BY66"/>
    <mergeCell ref="BZ66:CA66"/>
    <mergeCell ref="CB66:CC66"/>
    <mergeCell ref="CD66:CE66"/>
    <mergeCell ref="CF66:CO66"/>
    <mergeCell ref="BN70:BO70"/>
    <mergeCell ref="BP70:BR70"/>
    <mergeCell ref="BS70:BT70"/>
    <mergeCell ref="BU70:BW70"/>
    <mergeCell ref="BX70:BY70"/>
    <mergeCell ref="BZ70:CA70"/>
    <mergeCell ref="CB70:CC70"/>
    <mergeCell ref="CD70:CE70"/>
    <mergeCell ref="CF70:CO70"/>
    <mergeCell ref="BN68:BO68"/>
    <mergeCell ref="BP68:CO68"/>
    <mergeCell ref="BN69:BO69"/>
    <mergeCell ref="BP69:BR69"/>
    <mergeCell ref="BS69:BT69"/>
    <mergeCell ref="BU69:BW69"/>
    <mergeCell ref="BX69:BY69"/>
    <mergeCell ref="BZ69:CA69"/>
    <mergeCell ref="CB69:CC69"/>
    <mergeCell ref="CD69:CE69"/>
    <mergeCell ref="CF69:CO69"/>
    <mergeCell ref="CK71:CO71"/>
    <mergeCell ref="BN72:BO72"/>
    <mergeCell ref="BP72:BR72"/>
    <mergeCell ref="BS72:BT72"/>
    <mergeCell ref="BU72:BW72"/>
    <mergeCell ref="BX72:BY72"/>
    <mergeCell ref="BZ72:CA72"/>
    <mergeCell ref="CB72:CC72"/>
    <mergeCell ref="CD72:CE72"/>
    <mergeCell ref="CF72:CJ72"/>
    <mergeCell ref="CK72:CO72"/>
    <mergeCell ref="BN71:BO71"/>
    <mergeCell ref="BP71:BR71"/>
    <mergeCell ref="BS71:BT71"/>
    <mergeCell ref="BU71:BW71"/>
    <mergeCell ref="BX71:BY71"/>
    <mergeCell ref="BZ71:CA71"/>
    <mergeCell ref="CB71:CC71"/>
    <mergeCell ref="CD71:CE71"/>
    <mergeCell ref="CF71:CJ71"/>
    <mergeCell ref="CK73:CO73"/>
    <mergeCell ref="BN74:BO74"/>
    <mergeCell ref="BP74:BR74"/>
    <mergeCell ref="BS74:BT74"/>
    <mergeCell ref="BU74:BW74"/>
    <mergeCell ref="BX74:BY74"/>
    <mergeCell ref="BZ74:CA74"/>
    <mergeCell ref="CB74:CC74"/>
    <mergeCell ref="CD74:CE74"/>
    <mergeCell ref="CF74:CJ74"/>
    <mergeCell ref="CK74:CO74"/>
    <mergeCell ref="BN73:BO73"/>
    <mergeCell ref="BP73:BR73"/>
    <mergeCell ref="BS73:BT73"/>
    <mergeCell ref="BU73:BW73"/>
    <mergeCell ref="BX73:BY73"/>
    <mergeCell ref="BZ73:CA73"/>
    <mergeCell ref="CB73:CC73"/>
    <mergeCell ref="CD73:CE73"/>
    <mergeCell ref="CF73:CJ73"/>
    <mergeCell ref="BN77:BO77"/>
    <mergeCell ref="BP77:BR77"/>
    <mergeCell ref="BS77:BT77"/>
    <mergeCell ref="BU77:BW77"/>
    <mergeCell ref="BX77:BY77"/>
    <mergeCell ref="BZ77:CA77"/>
    <mergeCell ref="CB77:CC77"/>
    <mergeCell ref="CD77:CE77"/>
    <mergeCell ref="CF77:CO77"/>
    <mergeCell ref="BN75:BO75"/>
    <mergeCell ref="BP75:CO75"/>
    <mergeCell ref="BN76:BO76"/>
    <mergeCell ref="BP76:BR76"/>
    <mergeCell ref="BS76:BT76"/>
    <mergeCell ref="BU76:BW76"/>
    <mergeCell ref="BX76:BY76"/>
    <mergeCell ref="BZ76:CA76"/>
    <mergeCell ref="CB76:CC76"/>
    <mergeCell ref="CD76:CE76"/>
    <mergeCell ref="CF76:CJ76"/>
    <mergeCell ref="CK76:CO76"/>
    <mergeCell ref="CK78:CO78"/>
    <mergeCell ref="BN79:BO79"/>
    <mergeCell ref="BP79:BR79"/>
    <mergeCell ref="BS79:BT79"/>
    <mergeCell ref="BU79:BW79"/>
    <mergeCell ref="BX79:BY79"/>
    <mergeCell ref="BZ79:CA79"/>
    <mergeCell ref="CB79:CC79"/>
    <mergeCell ref="CD79:CE79"/>
    <mergeCell ref="CF79:CJ79"/>
    <mergeCell ref="CK79:CO79"/>
    <mergeCell ref="BN78:BO78"/>
    <mergeCell ref="BP78:BR78"/>
    <mergeCell ref="BS78:BT78"/>
    <mergeCell ref="BU78:BW78"/>
    <mergeCell ref="BX78:BY78"/>
    <mergeCell ref="BZ78:CA78"/>
    <mergeCell ref="CB78:CC78"/>
    <mergeCell ref="CD78:CE78"/>
    <mergeCell ref="CF78:CJ78"/>
    <mergeCell ref="BN81:BO81"/>
    <mergeCell ref="BP81:BR81"/>
    <mergeCell ref="BS81:BT81"/>
    <mergeCell ref="BU81:BW81"/>
    <mergeCell ref="BX81:BY81"/>
    <mergeCell ref="BZ81:CA81"/>
    <mergeCell ref="CB81:CC81"/>
    <mergeCell ref="CD81:CE81"/>
    <mergeCell ref="CF81:CO81"/>
    <mergeCell ref="BN80:BO80"/>
    <mergeCell ref="BP80:BR80"/>
    <mergeCell ref="BS80:BT80"/>
    <mergeCell ref="BU80:BW80"/>
    <mergeCell ref="BX80:BY80"/>
    <mergeCell ref="BZ80:CA80"/>
    <mergeCell ref="CB80:CC80"/>
    <mergeCell ref="CD80:CE80"/>
    <mergeCell ref="CF80:CO80"/>
    <mergeCell ref="BN84:BO84"/>
    <mergeCell ref="BP84:BR84"/>
    <mergeCell ref="BS84:BT84"/>
    <mergeCell ref="BU84:BW84"/>
    <mergeCell ref="BX84:BY84"/>
    <mergeCell ref="BZ84:CA84"/>
    <mergeCell ref="CB84:CC84"/>
    <mergeCell ref="CD84:CE84"/>
    <mergeCell ref="CF84:CO84"/>
    <mergeCell ref="BN82:BO82"/>
    <mergeCell ref="BP82:CO82"/>
    <mergeCell ref="BN83:BO83"/>
    <mergeCell ref="BP83:BR83"/>
    <mergeCell ref="BS83:BT83"/>
    <mergeCell ref="BU83:BW83"/>
    <mergeCell ref="BX83:BY83"/>
    <mergeCell ref="BZ83:CA83"/>
    <mergeCell ref="CB83:CC83"/>
    <mergeCell ref="CD83:CE83"/>
    <mergeCell ref="CF83:CO83"/>
    <mergeCell ref="CK85:CO85"/>
    <mergeCell ref="BN86:BO86"/>
    <mergeCell ref="BP86:BR86"/>
    <mergeCell ref="BS86:BT86"/>
    <mergeCell ref="BU86:BW86"/>
    <mergeCell ref="BX86:BY86"/>
    <mergeCell ref="BZ86:CA86"/>
    <mergeCell ref="CB86:CC86"/>
    <mergeCell ref="CD86:CE86"/>
    <mergeCell ref="CF86:CJ86"/>
    <mergeCell ref="CK86:CO86"/>
    <mergeCell ref="BN85:BO85"/>
    <mergeCell ref="BP85:BR85"/>
    <mergeCell ref="BS85:BT85"/>
    <mergeCell ref="BU85:BW85"/>
    <mergeCell ref="BX85:BY85"/>
    <mergeCell ref="BZ85:CA85"/>
    <mergeCell ref="CB85:CC85"/>
    <mergeCell ref="CD85:CE85"/>
    <mergeCell ref="CF85:CJ85"/>
    <mergeCell ref="CK87:CO87"/>
    <mergeCell ref="BN88:BO88"/>
    <mergeCell ref="BP88:CO88"/>
    <mergeCell ref="BN89:BO89"/>
    <mergeCell ref="BP89:BR89"/>
    <mergeCell ref="BS89:BT89"/>
    <mergeCell ref="BU89:BW89"/>
    <mergeCell ref="BX89:BY89"/>
    <mergeCell ref="BZ89:CA89"/>
    <mergeCell ref="CB89:CC89"/>
    <mergeCell ref="CD89:CE89"/>
    <mergeCell ref="CF89:CJ89"/>
    <mergeCell ref="CK89:CO89"/>
    <mergeCell ref="BN87:BO87"/>
    <mergeCell ref="BP87:BR87"/>
    <mergeCell ref="BS87:BT87"/>
    <mergeCell ref="BU87:BW87"/>
    <mergeCell ref="BX87:BY87"/>
    <mergeCell ref="BZ87:CA87"/>
    <mergeCell ref="CB87:CC87"/>
    <mergeCell ref="CD87:CE87"/>
    <mergeCell ref="CF87:CJ87"/>
    <mergeCell ref="CK90:CO90"/>
    <mergeCell ref="BN91:BO91"/>
    <mergeCell ref="BP91:BR91"/>
    <mergeCell ref="BS91:BT91"/>
    <mergeCell ref="BU91:BW91"/>
    <mergeCell ref="BX91:BY91"/>
    <mergeCell ref="BZ91:CA91"/>
    <mergeCell ref="CB91:CC91"/>
    <mergeCell ref="CD91:CE91"/>
    <mergeCell ref="CF91:CJ91"/>
    <mergeCell ref="CK91:CO91"/>
    <mergeCell ref="BN90:BO90"/>
    <mergeCell ref="BP90:BR90"/>
    <mergeCell ref="BS90:BT90"/>
    <mergeCell ref="BU90:BW90"/>
    <mergeCell ref="BX90:BY90"/>
    <mergeCell ref="BZ90:CA90"/>
    <mergeCell ref="CB90:CC90"/>
    <mergeCell ref="CD90:CE90"/>
    <mergeCell ref="CF90:CJ90"/>
    <mergeCell ref="CK92:CO92"/>
    <mergeCell ref="BN93:BO93"/>
    <mergeCell ref="BP93:BR93"/>
    <mergeCell ref="BS93:BT93"/>
    <mergeCell ref="BU93:BW93"/>
    <mergeCell ref="BX93:BY93"/>
    <mergeCell ref="BZ93:CA93"/>
    <mergeCell ref="CB93:CC93"/>
    <mergeCell ref="CD93:CE93"/>
    <mergeCell ref="CF93:CO93"/>
    <mergeCell ref="BN92:BO92"/>
    <mergeCell ref="BP92:BR92"/>
    <mergeCell ref="BS92:BT92"/>
    <mergeCell ref="BU92:BW92"/>
    <mergeCell ref="BX92:BY92"/>
    <mergeCell ref="BZ92:CA92"/>
    <mergeCell ref="CB92:CC92"/>
    <mergeCell ref="CD92:CE92"/>
    <mergeCell ref="CF92:CJ92"/>
    <mergeCell ref="CK94:CO94"/>
    <mergeCell ref="BN95:BO95"/>
    <mergeCell ref="BP95:CO95"/>
    <mergeCell ref="BN96:BO96"/>
    <mergeCell ref="BP96:BR96"/>
    <mergeCell ref="BS96:BT96"/>
    <mergeCell ref="BU96:BW96"/>
    <mergeCell ref="BX96:BY96"/>
    <mergeCell ref="BZ96:CA96"/>
    <mergeCell ref="CB96:CC96"/>
    <mergeCell ref="CD96:CE96"/>
    <mergeCell ref="CF96:CJ96"/>
    <mergeCell ref="CK96:CO96"/>
    <mergeCell ref="BN94:BO94"/>
    <mergeCell ref="BP94:BR94"/>
    <mergeCell ref="BS94:BT94"/>
    <mergeCell ref="BU94:BW94"/>
    <mergeCell ref="BX94:BY94"/>
    <mergeCell ref="BZ94:CA94"/>
    <mergeCell ref="CB94:CC94"/>
    <mergeCell ref="CD94:CE94"/>
    <mergeCell ref="CF94:CJ94"/>
    <mergeCell ref="CK97:CO97"/>
    <mergeCell ref="BN98:BO98"/>
    <mergeCell ref="BP98:BR98"/>
    <mergeCell ref="BS98:BT98"/>
    <mergeCell ref="BU98:BW98"/>
    <mergeCell ref="BX98:BY98"/>
    <mergeCell ref="BZ98:CA98"/>
    <mergeCell ref="CB98:CC98"/>
    <mergeCell ref="CD98:CE98"/>
    <mergeCell ref="CF98:CJ98"/>
    <mergeCell ref="CK98:CO98"/>
    <mergeCell ref="BN97:BO97"/>
    <mergeCell ref="BP97:BR97"/>
    <mergeCell ref="BS97:BT97"/>
    <mergeCell ref="BU97:BW97"/>
    <mergeCell ref="BX97:BY97"/>
    <mergeCell ref="BZ97:CA97"/>
    <mergeCell ref="CB97:CC97"/>
    <mergeCell ref="CD97:CE97"/>
    <mergeCell ref="CF97:CJ97"/>
    <mergeCell ref="BN101:BO101"/>
    <mergeCell ref="BP101:BR101"/>
    <mergeCell ref="BS101:BT101"/>
    <mergeCell ref="BU101:BW101"/>
    <mergeCell ref="BX101:BY101"/>
    <mergeCell ref="BZ101:CA101"/>
    <mergeCell ref="CB101:CC101"/>
    <mergeCell ref="CD101:CE101"/>
    <mergeCell ref="CF101:CO101"/>
    <mergeCell ref="CK99:CO99"/>
    <mergeCell ref="BN100:BO100"/>
    <mergeCell ref="BP100:BR100"/>
    <mergeCell ref="BS100:BT100"/>
    <mergeCell ref="BU100:BW100"/>
    <mergeCell ref="BX100:BY100"/>
    <mergeCell ref="BZ100:CA100"/>
    <mergeCell ref="CB100:CC100"/>
    <mergeCell ref="CD100:CE100"/>
    <mergeCell ref="CF100:CO100"/>
    <mergeCell ref="BN99:BO99"/>
    <mergeCell ref="BP99:BR99"/>
    <mergeCell ref="BS99:BT99"/>
    <mergeCell ref="BU99:BW99"/>
    <mergeCell ref="BX99:BY99"/>
    <mergeCell ref="BZ99:CA99"/>
    <mergeCell ref="CB99:CC99"/>
    <mergeCell ref="CD99:CE99"/>
    <mergeCell ref="CF99:CJ99"/>
    <mergeCell ref="CK102:CO102"/>
    <mergeCell ref="BN103:BO103"/>
    <mergeCell ref="BP103:CO103"/>
    <mergeCell ref="BN104:BO104"/>
    <mergeCell ref="BP104:BR104"/>
    <mergeCell ref="BS104:BT104"/>
    <mergeCell ref="BU104:BW104"/>
    <mergeCell ref="BX104:BY104"/>
    <mergeCell ref="BZ104:CA104"/>
    <mergeCell ref="CB104:CC104"/>
    <mergeCell ref="CD104:CE104"/>
    <mergeCell ref="CF104:CJ104"/>
    <mergeCell ref="CK104:CO104"/>
    <mergeCell ref="BN102:BO102"/>
    <mergeCell ref="BP102:BR102"/>
    <mergeCell ref="BS102:BT102"/>
    <mergeCell ref="BU102:BW102"/>
    <mergeCell ref="BX102:BY102"/>
    <mergeCell ref="BZ102:CA102"/>
    <mergeCell ref="CB102:CC102"/>
    <mergeCell ref="CD102:CE102"/>
    <mergeCell ref="CF102:CJ102"/>
    <mergeCell ref="CK105:CO105"/>
    <mergeCell ref="BN106:BO106"/>
    <mergeCell ref="BP106:BR106"/>
    <mergeCell ref="BS106:BT106"/>
    <mergeCell ref="BU106:BW106"/>
    <mergeCell ref="BX106:BY106"/>
    <mergeCell ref="BZ106:CA106"/>
    <mergeCell ref="CB106:CC106"/>
    <mergeCell ref="CD106:CE106"/>
    <mergeCell ref="CF106:CJ106"/>
    <mergeCell ref="CK106:CO106"/>
    <mergeCell ref="BN105:BO105"/>
    <mergeCell ref="BP105:BR105"/>
    <mergeCell ref="BS105:BT105"/>
    <mergeCell ref="BU105:BW105"/>
    <mergeCell ref="BX105:BY105"/>
    <mergeCell ref="BZ105:CA105"/>
    <mergeCell ref="CB105:CC105"/>
    <mergeCell ref="CD105:CE105"/>
    <mergeCell ref="CF105:CJ105"/>
    <mergeCell ref="BN109:BO109"/>
    <mergeCell ref="BP109:BR109"/>
    <mergeCell ref="BS109:BT109"/>
    <mergeCell ref="BU109:BW109"/>
    <mergeCell ref="BX109:BY109"/>
    <mergeCell ref="BZ109:CA109"/>
    <mergeCell ref="CB109:CC109"/>
    <mergeCell ref="CD109:CE109"/>
    <mergeCell ref="CF109:CO109"/>
    <mergeCell ref="CK107:CO107"/>
    <mergeCell ref="BN108:BO108"/>
    <mergeCell ref="BP108:BR108"/>
    <mergeCell ref="BS108:BT108"/>
    <mergeCell ref="BU108:BW108"/>
    <mergeCell ref="BX108:BY108"/>
    <mergeCell ref="BZ108:CA108"/>
    <mergeCell ref="CB108:CC108"/>
    <mergeCell ref="CD108:CE108"/>
    <mergeCell ref="CF108:CO108"/>
    <mergeCell ref="BN107:BO107"/>
    <mergeCell ref="BP107:BR107"/>
    <mergeCell ref="BS107:BT107"/>
    <mergeCell ref="BU107:BW107"/>
    <mergeCell ref="BX107:BY107"/>
    <mergeCell ref="BZ107:CA107"/>
    <mergeCell ref="CB107:CC107"/>
    <mergeCell ref="CD107:CE107"/>
    <mergeCell ref="CF107:CJ107"/>
    <mergeCell ref="CK110:CO110"/>
    <mergeCell ref="BN111:BO111"/>
    <mergeCell ref="BP111:CO111"/>
    <mergeCell ref="BN112:BO112"/>
    <mergeCell ref="BP112:BR112"/>
    <mergeCell ref="BS112:BT112"/>
    <mergeCell ref="BU112:BW112"/>
    <mergeCell ref="BX112:BY112"/>
    <mergeCell ref="BZ112:CA112"/>
    <mergeCell ref="CB112:CC112"/>
    <mergeCell ref="CD112:CE112"/>
    <mergeCell ref="CF112:CJ112"/>
    <mergeCell ref="CK112:CO112"/>
    <mergeCell ref="BN110:BO110"/>
    <mergeCell ref="BP110:BR110"/>
    <mergeCell ref="BS110:BT110"/>
    <mergeCell ref="BU110:BW110"/>
    <mergeCell ref="BX110:BY110"/>
    <mergeCell ref="BZ110:CA110"/>
    <mergeCell ref="CB110:CC110"/>
    <mergeCell ref="CD110:CE110"/>
    <mergeCell ref="CF110:CJ110"/>
    <mergeCell ref="CK113:CO113"/>
    <mergeCell ref="BN114:BO114"/>
    <mergeCell ref="BP114:BR114"/>
    <mergeCell ref="BS114:BT114"/>
    <mergeCell ref="BU114:BW114"/>
    <mergeCell ref="BX114:BY114"/>
    <mergeCell ref="BZ114:CA114"/>
    <mergeCell ref="CB114:CC114"/>
    <mergeCell ref="CD114:CE114"/>
    <mergeCell ref="CF114:CJ114"/>
    <mergeCell ref="CK114:CO114"/>
    <mergeCell ref="BN113:BO113"/>
    <mergeCell ref="BP113:BR113"/>
    <mergeCell ref="BS113:BT113"/>
    <mergeCell ref="BU113:BW113"/>
    <mergeCell ref="BX113:BY113"/>
    <mergeCell ref="BZ113:CA113"/>
    <mergeCell ref="CB113:CC113"/>
    <mergeCell ref="CD113:CE113"/>
    <mergeCell ref="CF113:CJ113"/>
    <mergeCell ref="CK115:CO115"/>
    <mergeCell ref="BN116:BO116"/>
    <mergeCell ref="BP116:BR116"/>
    <mergeCell ref="BS116:BT116"/>
    <mergeCell ref="BU116:BW116"/>
    <mergeCell ref="BX116:BY116"/>
    <mergeCell ref="BZ116:CA116"/>
    <mergeCell ref="CB116:CC116"/>
    <mergeCell ref="CD116:CE116"/>
    <mergeCell ref="CF116:CO116"/>
    <mergeCell ref="BN115:BO115"/>
    <mergeCell ref="BP115:BR115"/>
    <mergeCell ref="BS115:BT115"/>
    <mergeCell ref="BU115:BW115"/>
    <mergeCell ref="BX115:BY115"/>
    <mergeCell ref="BZ115:CA115"/>
    <mergeCell ref="CB115:CC115"/>
    <mergeCell ref="CD115:CE115"/>
    <mergeCell ref="CF115:CJ115"/>
    <mergeCell ref="BN119:BO119"/>
    <mergeCell ref="BP119:BR119"/>
    <mergeCell ref="BS119:BT119"/>
    <mergeCell ref="BU119:BW119"/>
    <mergeCell ref="BX119:BY119"/>
    <mergeCell ref="BZ119:CA119"/>
    <mergeCell ref="CB119:CC119"/>
    <mergeCell ref="CD119:CE119"/>
    <mergeCell ref="CF119:CO119"/>
    <mergeCell ref="BN117:BO117"/>
    <mergeCell ref="BP117:CO117"/>
    <mergeCell ref="BN118:BO118"/>
    <mergeCell ref="BP118:BR118"/>
    <mergeCell ref="BS118:BT118"/>
    <mergeCell ref="BU118:BW118"/>
    <mergeCell ref="BX118:BY118"/>
    <mergeCell ref="BZ118:CA118"/>
    <mergeCell ref="CB118:CC118"/>
    <mergeCell ref="CD118:CE118"/>
    <mergeCell ref="CF118:CJ118"/>
    <mergeCell ref="CK118:CO118"/>
    <mergeCell ref="BN121:BO121"/>
    <mergeCell ref="BP121:BR121"/>
    <mergeCell ref="BS121:BT121"/>
    <mergeCell ref="BU121:BW121"/>
    <mergeCell ref="BX121:BY121"/>
    <mergeCell ref="BZ121:CA121"/>
    <mergeCell ref="CB121:CC121"/>
    <mergeCell ref="CD121:CE121"/>
    <mergeCell ref="CF121:CO121"/>
    <mergeCell ref="BN120:BO120"/>
    <mergeCell ref="BP120:BR120"/>
    <mergeCell ref="BS120:BT120"/>
    <mergeCell ref="BU120:BW120"/>
    <mergeCell ref="BX120:BY120"/>
    <mergeCell ref="BZ120:CA120"/>
    <mergeCell ref="CB120:CC120"/>
    <mergeCell ref="CD120:CE120"/>
    <mergeCell ref="CF120:CO120"/>
    <mergeCell ref="BP125:BR125"/>
    <mergeCell ref="BS125:BT125"/>
    <mergeCell ref="BU125:BW125"/>
    <mergeCell ref="BX125:BY125"/>
    <mergeCell ref="BZ125:CA125"/>
    <mergeCell ref="CB125:CC125"/>
    <mergeCell ref="CD125:CE125"/>
    <mergeCell ref="CF125:CJ125"/>
    <mergeCell ref="CK125:CO125"/>
    <mergeCell ref="BN122:BO122"/>
    <mergeCell ref="BP122:BR122"/>
    <mergeCell ref="BS122:BT122"/>
    <mergeCell ref="BU122:BW122"/>
    <mergeCell ref="BX122:BY122"/>
    <mergeCell ref="BZ122:CA122"/>
    <mergeCell ref="CB122:CC122"/>
    <mergeCell ref="CD122:CE122"/>
    <mergeCell ref="CF122:CO122"/>
    <mergeCell ref="CK126:CO126"/>
    <mergeCell ref="CK130:CO130"/>
    <mergeCell ref="BZ129:CA129"/>
    <mergeCell ref="CB129:CC129"/>
    <mergeCell ref="CD129:CE129"/>
    <mergeCell ref="CF129:CJ129"/>
    <mergeCell ref="CK129:CO129"/>
    <mergeCell ref="BN127:BO127"/>
    <mergeCell ref="BP127:BR127"/>
    <mergeCell ref="BS127:BT127"/>
    <mergeCell ref="BU127:BW127"/>
    <mergeCell ref="BX127:BY127"/>
    <mergeCell ref="CK128:CO128"/>
    <mergeCell ref="BN129:BO129"/>
    <mergeCell ref="BP129:BR129"/>
    <mergeCell ref="BS129:BT129"/>
    <mergeCell ref="BU129:BW129"/>
    <mergeCell ref="BX129:BY129"/>
    <mergeCell ref="BZ127:CA127"/>
    <mergeCell ref="CB127:CC127"/>
    <mergeCell ref="CD127:CE127"/>
    <mergeCell ref="CF127:CJ127"/>
    <mergeCell ref="CK127:CO127"/>
    <mergeCell ref="BN128:BO128"/>
    <mergeCell ref="BN126:BO126"/>
    <mergeCell ref="BP126:BR126"/>
    <mergeCell ref="BS126:BT126"/>
    <mergeCell ref="BU126:BW126"/>
    <mergeCell ref="BX126:BY126"/>
    <mergeCell ref="BZ126:CA126"/>
    <mergeCell ref="CB126:CC126"/>
    <mergeCell ref="CD126:CE126"/>
    <mergeCell ref="AT26:AU26"/>
    <mergeCell ref="AV26:AW26"/>
    <mergeCell ref="AX26:AY26"/>
    <mergeCell ref="BN130:BO130"/>
    <mergeCell ref="BP130:BR130"/>
    <mergeCell ref="BS130:BT130"/>
    <mergeCell ref="BU130:BW130"/>
    <mergeCell ref="BX130:BY130"/>
    <mergeCell ref="CF128:CJ128"/>
    <mergeCell ref="BZ130:CA130"/>
    <mergeCell ref="CB130:CC130"/>
    <mergeCell ref="CD130:CE130"/>
    <mergeCell ref="CF130:CJ130"/>
    <mergeCell ref="BP128:BR128"/>
    <mergeCell ref="BS128:BT128"/>
    <mergeCell ref="BU128:BW128"/>
    <mergeCell ref="BX128:BY128"/>
    <mergeCell ref="BZ128:CA128"/>
    <mergeCell ref="CB128:CC128"/>
    <mergeCell ref="CD128:CE128"/>
    <mergeCell ref="CF126:CJ126"/>
    <mergeCell ref="BN123:BO123"/>
    <mergeCell ref="BP123:CO123"/>
    <mergeCell ref="BN124:BO124"/>
    <mergeCell ref="BP124:CO124"/>
    <mergeCell ref="BN125:BO125"/>
    <mergeCell ref="BD50:BF50"/>
    <mergeCell ref="BD51:BF51"/>
    <mergeCell ref="BD52:BF52"/>
    <mergeCell ref="BD54:BF54"/>
    <mergeCell ref="BD55:BF55"/>
    <mergeCell ref="BD56:BF56"/>
    <mergeCell ref="BD57:BF57"/>
    <mergeCell ref="BD58:BF58"/>
    <mergeCell ref="BD59:BF59"/>
    <mergeCell ref="BC6:BC7"/>
    <mergeCell ref="BD6:BD7"/>
    <mergeCell ref="BE6:BE7"/>
    <mergeCell ref="BF6:BF7"/>
    <mergeCell ref="BG6:BG7"/>
    <mergeCell ref="BD45:BF45"/>
    <mergeCell ref="BD47:BF47"/>
    <mergeCell ref="BD48:BF48"/>
    <mergeCell ref="BD49:BF49"/>
    <mergeCell ref="BD71:BF71"/>
    <mergeCell ref="BD72:BF72"/>
    <mergeCell ref="BD73:BF73"/>
    <mergeCell ref="BD75:BF75"/>
    <mergeCell ref="BD76:BF76"/>
    <mergeCell ref="BD77:BF77"/>
    <mergeCell ref="BD78:BF78"/>
    <mergeCell ref="BD79:BF79"/>
    <mergeCell ref="BD80:BF80"/>
    <mergeCell ref="BD61:BF61"/>
    <mergeCell ref="BD62:BF62"/>
    <mergeCell ref="BD63:BF63"/>
    <mergeCell ref="BD64:BF64"/>
    <mergeCell ref="BD65:BF65"/>
    <mergeCell ref="BD66:BF66"/>
    <mergeCell ref="BD68:BF68"/>
    <mergeCell ref="BD69:BF69"/>
    <mergeCell ref="BD70:BF70"/>
    <mergeCell ref="BD92:BF92"/>
    <mergeCell ref="BD93:BF93"/>
    <mergeCell ref="BD95:BF95"/>
    <mergeCell ref="BD96:BF96"/>
    <mergeCell ref="BD97:BF97"/>
    <mergeCell ref="BD98:BF98"/>
    <mergeCell ref="BD99:BF99"/>
    <mergeCell ref="BD100:BF100"/>
    <mergeCell ref="BD101:BF101"/>
    <mergeCell ref="BD82:BF82"/>
    <mergeCell ref="BD83:BF83"/>
    <mergeCell ref="BD84:BF84"/>
    <mergeCell ref="BD85:BF85"/>
    <mergeCell ref="BD86:BF86"/>
    <mergeCell ref="BD88:BF88"/>
    <mergeCell ref="BD89:BF89"/>
    <mergeCell ref="BD90:BF90"/>
    <mergeCell ref="BD91:BF91"/>
    <mergeCell ref="BD125:BF125"/>
    <mergeCell ref="BD126:BF126"/>
    <mergeCell ref="BD127:BF127"/>
    <mergeCell ref="BD128:BF128"/>
    <mergeCell ref="BD129:BF129"/>
    <mergeCell ref="BD113:BF113"/>
    <mergeCell ref="BD114:BF114"/>
    <mergeCell ref="BD115:BF115"/>
    <mergeCell ref="BD117:BF117"/>
    <mergeCell ref="BD118:BF118"/>
    <mergeCell ref="BD119:BF119"/>
    <mergeCell ref="BD120:BF120"/>
    <mergeCell ref="BD121:BF121"/>
    <mergeCell ref="BD124:BF124"/>
    <mergeCell ref="BD103:BF103"/>
    <mergeCell ref="BD104:BF104"/>
    <mergeCell ref="BD105:BF105"/>
    <mergeCell ref="BD106:BF106"/>
    <mergeCell ref="BD107:BF107"/>
    <mergeCell ref="BD108:BF108"/>
    <mergeCell ref="BD109:BF109"/>
    <mergeCell ref="BD111:BF111"/>
    <mergeCell ref="BD112:BF112"/>
  </mergeCells>
  <phoneticPr fontId="17" type="noConversion"/>
  <dataValidations count="2">
    <dataValidation type="list" allowBlank="1" showInputMessage="1" showErrorMessage="1" sqref="IZ5:JP5 SV5:TL5 ACR5:ADH5 AMN5:AND5 AWJ5:AWZ5 BGF5:BGV5 BQB5:BQR5 BZX5:CAN5 CJT5:CKJ5 CTP5:CUF5 DDL5:DEB5 DNH5:DNX5 DXD5:DXT5 EGZ5:EHP5 EQV5:ERL5 FAR5:FBH5 FKN5:FLD5 FUJ5:FUZ5 GEF5:GEV5 GOB5:GOR5 GXX5:GYN5 HHT5:HIJ5 HRP5:HSF5 IBL5:ICB5 ILH5:ILX5 IVD5:IVT5 JEZ5:JFP5 JOV5:JPL5 JYR5:JZH5 KIN5:KJD5 KSJ5:KSZ5 LCF5:LCV5 LMB5:LMR5 LVX5:LWN5 MFT5:MGJ5 MPP5:MQF5 MZL5:NAB5 NJH5:NJX5 NTD5:NTT5 OCZ5:ODP5 OMV5:ONL5 OWR5:OXH5 PGN5:PHD5 PQJ5:PQZ5 QAF5:QAV5 QKB5:QKR5 QTX5:QUN5 RDT5:REJ5 RNP5:ROF5 RXL5:RYB5 SHH5:SHX5 SRD5:SRT5 TAZ5:TBP5 TKV5:TLL5 TUR5:TVH5 UEN5:UFD5 UOJ5:UOZ5 UYF5:UYV5 VIB5:VIR5 VRX5:VSN5 WBT5:WCJ5 WLP5:WMF5 WVL5:WWB5 IZ65541:JP65541 SV65541:TL65541 ACR65541:ADH65541 AMN65541:AND65541 AWJ65541:AWZ65541 BGF65541:BGV65541 BQB65541:BQR65541 BZX65541:CAN65541 CJT65541:CKJ65541 CTP65541:CUF65541 DDL65541:DEB65541 DNH65541:DNX65541 DXD65541:DXT65541 EGZ65541:EHP65541 EQV65541:ERL65541 FAR65541:FBH65541 FKN65541:FLD65541 FUJ65541:FUZ65541 GEF65541:GEV65541 GOB65541:GOR65541 GXX65541:GYN65541 HHT65541:HIJ65541 HRP65541:HSF65541 IBL65541:ICB65541 ILH65541:ILX65541 IVD65541:IVT65541 JEZ65541:JFP65541 JOV65541:JPL65541 JYR65541:JZH65541 KIN65541:KJD65541 KSJ65541:KSZ65541 LCF65541:LCV65541 LMB65541:LMR65541 LVX65541:LWN65541 MFT65541:MGJ65541 MPP65541:MQF65541 MZL65541:NAB65541 NJH65541:NJX65541 NTD65541:NTT65541 OCZ65541:ODP65541 OMV65541:ONL65541 OWR65541:OXH65541 PGN65541:PHD65541 PQJ65541:PQZ65541 QAF65541:QAV65541 QKB65541:QKR65541 QTX65541:QUN65541 RDT65541:REJ65541 RNP65541:ROF65541 RXL65541:RYB65541 SHH65541:SHX65541 SRD65541:SRT65541 TAZ65541:TBP65541 TKV65541:TLL65541 TUR65541:TVH65541 UEN65541:UFD65541 UOJ65541:UOZ65541 UYF65541:UYV65541 VIB65541:VIR65541 VRX65541:VSN65541 WBT65541:WCJ65541 WLP65541:WMF65541 WVL65541:WWB65541 IZ131077:JP131077 SV131077:TL131077 ACR131077:ADH131077 AMN131077:AND131077 AWJ131077:AWZ131077 BGF131077:BGV131077 BQB131077:BQR131077 BZX131077:CAN131077 CJT131077:CKJ131077 CTP131077:CUF131077 DDL131077:DEB131077 DNH131077:DNX131077 DXD131077:DXT131077 EGZ131077:EHP131077 EQV131077:ERL131077 FAR131077:FBH131077 FKN131077:FLD131077 FUJ131077:FUZ131077 GEF131077:GEV131077 GOB131077:GOR131077 GXX131077:GYN131077 HHT131077:HIJ131077 HRP131077:HSF131077 IBL131077:ICB131077 ILH131077:ILX131077 IVD131077:IVT131077 JEZ131077:JFP131077 JOV131077:JPL131077 JYR131077:JZH131077 KIN131077:KJD131077 KSJ131077:KSZ131077 LCF131077:LCV131077 LMB131077:LMR131077 LVX131077:LWN131077 MFT131077:MGJ131077 MPP131077:MQF131077 MZL131077:NAB131077 NJH131077:NJX131077 NTD131077:NTT131077 OCZ131077:ODP131077 OMV131077:ONL131077 OWR131077:OXH131077 PGN131077:PHD131077 PQJ131077:PQZ131077 QAF131077:QAV131077 QKB131077:QKR131077 QTX131077:QUN131077 RDT131077:REJ131077 RNP131077:ROF131077 RXL131077:RYB131077 SHH131077:SHX131077 SRD131077:SRT131077 TAZ131077:TBP131077 TKV131077:TLL131077 TUR131077:TVH131077 UEN131077:UFD131077 UOJ131077:UOZ131077 UYF131077:UYV131077 VIB131077:VIR131077 VRX131077:VSN131077 WBT131077:WCJ131077 WLP131077:WMF131077 WVL131077:WWB131077 IZ196613:JP196613 SV196613:TL196613 ACR196613:ADH196613 AMN196613:AND196613 AWJ196613:AWZ196613 BGF196613:BGV196613 BQB196613:BQR196613 BZX196613:CAN196613 CJT196613:CKJ196613 CTP196613:CUF196613 DDL196613:DEB196613 DNH196613:DNX196613 DXD196613:DXT196613 EGZ196613:EHP196613 EQV196613:ERL196613 FAR196613:FBH196613 FKN196613:FLD196613 FUJ196613:FUZ196613 GEF196613:GEV196613 GOB196613:GOR196613 GXX196613:GYN196613 HHT196613:HIJ196613 HRP196613:HSF196613 IBL196613:ICB196613 ILH196613:ILX196613 IVD196613:IVT196613 JEZ196613:JFP196613 JOV196613:JPL196613 JYR196613:JZH196613 KIN196613:KJD196613 KSJ196613:KSZ196613 LCF196613:LCV196613 LMB196613:LMR196613 LVX196613:LWN196613 MFT196613:MGJ196613 MPP196613:MQF196613 MZL196613:NAB196613 NJH196613:NJX196613 NTD196613:NTT196613 OCZ196613:ODP196613 OMV196613:ONL196613 OWR196613:OXH196613 PGN196613:PHD196613 PQJ196613:PQZ196613 QAF196613:QAV196613 QKB196613:QKR196613 QTX196613:QUN196613 RDT196613:REJ196613 RNP196613:ROF196613 RXL196613:RYB196613 SHH196613:SHX196613 SRD196613:SRT196613 TAZ196613:TBP196613 TKV196613:TLL196613 TUR196613:TVH196613 UEN196613:UFD196613 UOJ196613:UOZ196613 UYF196613:UYV196613 VIB196613:VIR196613 VRX196613:VSN196613 WBT196613:WCJ196613 WLP196613:WMF196613 WVL196613:WWB196613 IZ262149:JP262149 SV262149:TL262149 ACR262149:ADH262149 AMN262149:AND262149 AWJ262149:AWZ262149 BGF262149:BGV262149 BQB262149:BQR262149 BZX262149:CAN262149 CJT262149:CKJ262149 CTP262149:CUF262149 DDL262149:DEB262149 DNH262149:DNX262149 DXD262149:DXT262149 EGZ262149:EHP262149 EQV262149:ERL262149 FAR262149:FBH262149 FKN262149:FLD262149 FUJ262149:FUZ262149 GEF262149:GEV262149 GOB262149:GOR262149 GXX262149:GYN262149 HHT262149:HIJ262149 HRP262149:HSF262149 IBL262149:ICB262149 ILH262149:ILX262149 IVD262149:IVT262149 JEZ262149:JFP262149 JOV262149:JPL262149 JYR262149:JZH262149 KIN262149:KJD262149 KSJ262149:KSZ262149 LCF262149:LCV262149 LMB262149:LMR262149 LVX262149:LWN262149 MFT262149:MGJ262149 MPP262149:MQF262149 MZL262149:NAB262149 NJH262149:NJX262149 NTD262149:NTT262149 OCZ262149:ODP262149 OMV262149:ONL262149 OWR262149:OXH262149 PGN262149:PHD262149 PQJ262149:PQZ262149 QAF262149:QAV262149 QKB262149:QKR262149 QTX262149:QUN262149 RDT262149:REJ262149 RNP262149:ROF262149 RXL262149:RYB262149 SHH262149:SHX262149 SRD262149:SRT262149 TAZ262149:TBP262149 TKV262149:TLL262149 TUR262149:TVH262149 UEN262149:UFD262149 UOJ262149:UOZ262149 UYF262149:UYV262149 VIB262149:VIR262149 VRX262149:VSN262149 WBT262149:WCJ262149 WLP262149:WMF262149 WVL262149:WWB262149 IZ327685:JP327685 SV327685:TL327685 ACR327685:ADH327685 AMN327685:AND327685 AWJ327685:AWZ327685 BGF327685:BGV327685 BQB327685:BQR327685 BZX327685:CAN327685 CJT327685:CKJ327685 CTP327685:CUF327685 DDL327685:DEB327685 DNH327685:DNX327685 DXD327685:DXT327685 EGZ327685:EHP327685 EQV327685:ERL327685 FAR327685:FBH327685 FKN327685:FLD327685 FUJ327685:FUZ327685 GEF327685:GEV327685 GOB327685:GOR327685 GXX327685:GYN327685 HHT327685:HIJ327685 HRP327685:HSF327685 IBL327685:ICB327685 ILH327685:ILX327685 IVD327685:IVT327685 JEZ327685:JFP327685 JOV327685:JPL327685 JYR327685:JZH327685 KIN327685:KJD327685 KSJ327685:KSZ327685 LCF327685:LCV327685 LMB327685:LMR327685 LVX327685:LWN327685 MFT327685:MGJ327685 MPP327685:MQF327685 MZL327685:NAB327685 NJH327685:NJX327685 NTD327685:NTT327685 OCZ327685:ODP327685 OMV327685:ONL327685 OWR327685:OXH327685 PGN327685:PHD327685 PQJ327685:PQZ327685 QAF327685:QAV327685 QKB327685:QKR327685 QTX327685:QUN327685 RDT327685:REJ327685 RNP327685:ROF327685 RXL327685:RYB327685 SHH327685:SHX327685 SRD327685:SRT327685 TAZ327685:TBP327685 TKV327685:TLL327685 TUR327685:TVH327685 UEN327685:UFD327685 UOJ327685:UOZ327685 UYF327685:UYV327685 VIB327685:VIR327685 VRX327685:VSN327685 WBT327685:WCJ327685 WLP327685:WMF327685 WVL327685:WWB327685 IZ393221:JP393221 SV393221:TL393221 ACR393221:ADH393221 AMN393221:AND393221 AWJ393221:AWZ393221 BGF393221:BGV393221 BQB393221:BQR393221 BZX393221:CAN393221 CJT393221:CKJ393221 CTP393221:CUF393221 DDL393221:DEB393221 DNH393221:DNX393221 DXD393221:DXT393221 EGZ393221:EHP393221 EQV393221:ERL393221 FAR393221:FBH393221 FKN393221:FLD393221 FUJ393221:FUZ393221 GEF393221:GEV393221 GOB393221:GOR393221 GXX393221:GYN393221 HHT393221:HIJ393221 HRP393221:HSF393221 IBL393221:ICB393221 ILH393221:ILX393221 IVD393221:IVT393221 JEZ393221:JFP393221 JOV393221:JPL393221 JYR393221:JZH393221 KIN393221:KJD393221 KSJ393221:KSZ393221 LCF393221:LCV393221 LMB393221:LMR393221 LVX393221:LWN393221 MFT393221:MGJ393221 MPP393221:MQF393221 MZL393221:NAB393221 NJH393221:NJX393221 NTD393221:NTT393221 OCZ393221:ODP393221 OMV393221:ONL393221 OWR393221:OXH393221 PGN393221:PHD393221 PQJ393221:PQZ393221 QAF393221:QAV393221 QKB393221:QKR393221 QTX393221:QUN393221 RDT393221:REJ393221 RNP393221:ROF393221 RXL393221:RYB393221 SHH393221:SHX393221 SRD393221:SRT393221 TAZ393221:TBP393221 TKV393221:TLL393221 TUR393221:TVH393221 UEN393221:UFD393221 UOJ393221:UOZ393221 UYF393221:UYV393221 VIB393221:VIR393221 VRX393221:VSN393221 WBT393221:WCJ393221 WLP393221:WMF393221 WVL393221:WWB393221 IZ458757:JP458757 SV458757:TL458757 ACR458757:ADH458757 AMN458757:AND458757 AWJ458757:AWZ458757 BGF458757:BGV458757 BQB458757:BQR458757 BZX458757:CAN458757 CJT458757:CKJ458757 CTP458757:CUF458757 DDL458757:DEB458757 DNH458757:DNX458757 DXD458757:DXT458757 EGZ458757:EHP458757 EQV458757:ERL458757 FAR458757:FBH458757 FKN458757:FLD458757 FUJ458757:FUZ458757 GEF458757:GEV458757 GOB458757:GOR458757 GXX458757:GYN458757 HHT458757:HIJ458757 HRP458757:HSF458757 IBL458757:ICB458757 ILH458757:ILX458757 IVD458757:IVT458757 JEZ458757:JFP458757 JOV458757:JPL458757 JYR458757:JZH458757 KIN458757:KJD458757 KSJ458757:KSZ458757 LCF458757:LCV458757 LMB458757:LMR458757 LVX458757:LWN458757 MFT458757:MGJ458757 MPP458757:MQF458757 MZL458757:NAB458757 NJH458757:NJX458757 NTD458757:NTT458757 OCZ458757:ODP458757 OMV458757:ONL458757 OWR458757:OXH458757 PGN458757:PHD458757 PQJ458757:PQZ458757 QAF458757:QAV458757 QKB458757:QKR458757 QTX458757:QUN458757 RDT458757:REJ458757 RNP458757:ROF458757 RXL458757:RYB458757 SHH458757:SHX458757 SRD458757:SRT458757 TAZ458757:TBP458757 TKV458757:TLL458757 TUR458757:TVH458757 UEN458757:UFD458757 UOJ458757:UOZ458757 UYF458757:UYV458757 VIB458757:VIR458757 VRX458757:VSN458757 WBT458757:WCJ458757 WLP458757:WMF458757 WVL458757:WWB458757 IZ524293:JP524293 SV524293:TL524293 ACR524293:ADH524293 AMN524293:AND524293 AWJ524293:AWZ524293 BGF524293:BGV524293 BQB524293:BQR524293 BZX524293:CAN524293 CJT524293:CKJ524293 CTP524293:CUF524293 DDL524293:DEB524293 DNH524293:DNX524293 DXD524293:DXT524293 EGZ524293:EHP524293 EQV524293:ERL524293 FAR524293:FBH524293 FKN524293:FLD524293 FUJ524293:FUZ524293 GEF524293:GEV524293 GOB524293:GOR524293 GXX524293:GYN524293 HHT524293:HIJ524293 HRP524293:HSF524293 IBL524293:ICB524293 ILH524293:ILX524293 IVD524293:IVT524293 JEZ524293:JFP524293 JOV524293:JPL524293 JYR524293:JZH524293 KIN524293:KJD524293 KSJ524293:KSZ524293 LCF524293:LCV524293 LMB524293:LMR524293 LVX524293:LWN524293 MFT524293:MGJ524293 MPP524293:MQF524293 MZL524293:NAB524293 NJH524293:NJX524293 NTD524293:NTT524293 OCZ524293:ODP524293 OMV524293:ONL524293 OWR524293:OXH524293 PGN524293:PHD524293 PQJ524293:PQZ524293 QAF524293:QAV524293 QKB524293:QKR524293 QTX524293:QUN524293 RDT524293:REJ524293 RNP524293:ROF524293 RXL524293:RYB524293 SHH524293:SHX524293 SRD524293:SRT524293 TAZ524293:TBP524293 TKV524293:TLL524293 TUR524293:TVH524293 UEN524293:UFD524293 UOJ524293:UOZ524293 UYF524293:UYV524293 VIB524293:VIR524293 VRX524293:VSN524293 WBT524293:WCJ524293 WLP524293:WMF524293 WVL524293:WWB524293 IZ589829:JP589829 SV589829:TL589829 ACR589829:ADH589829 AMN589829:AND589829 AWJ589829:AWZ589829 BGF589829:BGV589829 BQB589829:BQR589829 BZX589829:CAN589829 CJT589829:CKJ589829 CTP589829:CUF589829 DDL589829:DEB589829 DNH589829:DNX589829 DXD589829:DXT589829 EGZ589829:EHP589829 EQV589829:ERL589829 FAR589829:FBH589829 FKN589829:FLD589829 FUJ589829:FUZ589829 GEF589829:GEV589829 GOB589829:GOR589829 GXX589829:GYN589829 HHT589829:HIJ589829 HRP589829:HSF589829 IBL589829:ICB589829 ILH589829:ILX589829 IVD589829:IVT589829 JEZ589829:JFP589829 JOV589829:JPL589829 JYR589829:JZH589829 KIN589829:KJD589829 KSJ589829:KSZ589829 LCF589829:LCV589829 LMB589829:LMR589829 LVX589829:LWN589829 MFT589829:MGJ589829 MPP589829:MQF589829 MZL589829:NAB589829 NJH589829:NJX589829 NTD589829:NTT589829 OCZ589829:ODP589829 OMV589829:ONL589829 OWR589829:OXH589829 PGN589829:PHD589829 PQJ589829:PQZ589829 QAF589829:QAV589829 QKB589829:QKR589829 QTX589829:QUN589829 RDT589829:REJ589829 RNP589829:ROF589829 RXL589829:RYB589829 SHH589829:SHX589829 SRD589829:SRT589829 TAZ589829:TBP589829 TKV589829:TLL589829 TUR589829:TVH589829 UEN589829:UFD589829 UOJ589829:UOZ589829 UYF589829:UYV589829 VIB589829:VIR589829 VRX589829:VSN589829 WBT589829:WCJ589829 WLP589829:WMF589829 WVL589829:WWB589829 IZ655365:JP655365 SV655365:TL655365 ACR655365:ADH655365 AMN655365:AND655365 AWJ655365:AWZ655365 BGF655365:BGV655365 BQB655365:BQR655365 BZX655365:CAN655365 CJT655365:CKJ655365 CTP655365:CUF655365 DDL655365:DEB655365 DNH655365:DNX655365 DXD655365:DXT655365 EGZ655365:EHP655365 EQV655365:ERL655365 FAR655365:FBH655365 FKN655365:FLD655365 FUJ655365:FUZ655365 GEF655365:GEV655365 GOB655365:GOR655365 GXX655365:GYN655365 HHT655365:HIJ655365 HRP655365:HSF655365 IBL655365:ICB655365 ILH655365:ILX655365 IVD655365:IVT655365 JEZ655365:JFP655365 JOV655365:JPL655365 JYR655365:JZH655365 KIN655365:KJD655365 KSJ655365:KSZ655365 LCF655365:LCV655365 LMB655365:LMR655365 LVX655365:LWN655365 MFT655365:MGJ655365 MPP655365:MQF655365 MZL655365:NAB655365 NJH655365:NJX655365 NTD655365:NTT655365 OCZ655365:ODP655365 OMV655365:ONL655365 OWR655365:OXH655365 PGN655365:PHD655365 PQJ655365:PQZ655365 QAF655365:QAV655365 QKB655365:QKR655365 QTX655365:QUN655365 RDT655365:REJ655365 RNP655365:ROF655365 RXL655365:RYB655365 SHH655365:SHX655365 SRD655365:SRT655365 TAZ655365:TBP655365 TKV655365:TLL655365 TUR655365:TVH655365 UEN655365:UFD655365 UOJ655365:UOZ655365 UYF655365:UYV655365 VIB655365:VIR655365 VRX655365:VSN655365 WBT655365:WCJ655365 WLP655365:WMF655365 WVL655365:WWB655365 IZ720901:JP720901 SV720901:TL720901 ACR720901:ADH720901 AMN720901:AND720901 AWJ720901:AWZ720901 BGF720901:BGV720901 BQB720901:BQR720901 BZX720901:CAN720901 CJT720901:CKJ720901 CTP720901:CUF720901 DDL720901:DEB720901 DNH720901:DNX720901 DXD720901:DXT720901 EGZ720901:EHP720901 EQV720901:ERL720901 FAR720901:FBH720901 FKN720901:FLD720901 FUJ720901:FUZ720901 GEF720901:GEV720901 GOB720901:GOR720901 GXX720901:GYN720901 HHT720901:HIJ720901 HRP720901:HSF720901 IBL720901:ICB720901 ILH720901:ILX720901 IVD720901:IVT720901 JEZ720901:JFP720901 JOV720901:JPL720901 JYR720901:JZH720901 KIN720901:KJD720901 KSJ720901:KSZ720901 LCF720901:LCV720901 LMB720901:LMR720901 LVX720901:LWN720901 MFT720901:MGJ720901 MPP720901:MQF720901 MZL720901:NAB720901 NJH720901:NJX720901 NTD720901:NTT720901 OCZ720901:ODP720901 OMV720901:ONL720901 OWR720901:OXH720901 PGN720901:PHD720901 PQJ720901:PQZ720901 QAF720901:QAV720901 QKB720901:QKR720901 QTX720901:QUN720901 RDT720901:REJ720901 RNP720901:ROF720901 RXL720901:RYB720901 SHH720901:SHX720901 SRD720901:SRT720901 TAZ720901:TBP720901 TKV720901:TLL720901 TUR720901:TVH720901 UEN720901:UFD720901 UOJ720901:UOZ720901 UYF720901:UYV720901 VIB720901:VIR720901 VRX720901:VSN720901 WBT720901:WCJ720901 WLP720901:WMF720901 WVL720901:WWB720901 IZ786437:JP786437 SV786437:TL786437 ACR786437:ADH786437 AMN786437:AND786437 AWJ786437:AWZ786437 BGF786437:BGV786437 BQB786437:BQR786437 BZX786437:CAN786437 CJT786437:CKJ786437 CTP786437:CUF786437 DDL786437:DEB786437 DNH786437:DNX786437 DXD786437:DXT786437 EGZ786437:EHP786437 EQV786437:ERL786437 FAR786437:FBH786437 FKN786437:FLD786437 FUJ786437:FUZ786437 GEF786437:GEV786437 GOB786437:GOR786437 GXX786437:GYN786437 HHT786437:HIJ786437 HRP786437:HSF786437 IBL786437:ICB786437 ILH786437:ILX786437 IVD786437:IVT786437 JEZ786437:JFP786437 JOV786437:JPL786437 JYR786437:JZH786437 KIN786437:KJD786437 KSJ786437:KSZ786437 LCF786437:LCV786437 LMB786437:LMR786437 LVX786437:LWN786437 MFT786437:MGJ786437 MPP786437:MQF786437 MZL786437:NAB786437 NJH786437:NJX786437 NTD786437:NTT786437 OCZ786437:ODP786437 OMV786437:ONL786437 OWR786437:OXH786437 PGN786437:PHD786437 PQJ786437:PQZ786437 QAF786437:QAV786437 QKB786437:QKR786437 QTX786437:QUN786437 RDT786437:REJ786437 RNP786437:ROF786437 RXL786437:RYB786437 SHH786437:SHX786437 SRD786437:SRT786437 TAZ786437:TBP786437 TKV786437:TLL786437 TUR786437:TVH786437 UEN786437:UFD786437 UOJ786437:UOZ786437 UYF786437:UYV786437 VIB786437:VIR786437 VRX786437:VSN786437 WBT786437:WCJ786437 WLP786437:WMF786437 WVL786437:WWB786437 IZ851973:JP851973 SV851973:TL851973 ACR851973:ADH851973 AMN851973:AND851973 AWJ851973:AWZ851973 BGF851973:BGV851973 BQB851973:BQR851973 BZX851973:CAN851973 CJT851973:CKJ851973 CTP851973:CUF851973 DDL851973:DEB851973 DNH851973:DNX851973 DXD851973:DXT851973 EGZ851973:EHP851973 EQV851973:ERL851973 FAR851973:FBH851973 FKN851973:FLD851973 FUJ851973:FUZ851973 GEF851973:GEV851973 GOB851973:GOR851973 GXX851973:GYN851973 HHT851973:HIJ851973 HRP851973:HSF851973 IBL851973:ICB851973 ILH851973:ILX851973 IVD851973:IVT851973 JEZ851973:JFP851973 JOV851973:JPL851973 JYR851973:JZH851973 KIN851973:KJD851973 KSJ851973:KSZ851973 LCF851973:LCV851973 LMB851973:LMR851973 LVX851973:LWN851973 MFT851973:MGJ851973 MPP851973:MQF851973 MZL851973:NAB851973 NJH851973:NJX851973 NTD851973:NTT851973 OCZ851973:ODP851973 OMV851973:ONL851973 OWR851973:OXH851973 PGN851973:PHD851973 PQJ851973:PQZ851973 QAF851973:QAV851973 QKB851973:QKR851973 QTX851973:QUN851973 RDT851973:REJ851973 RNP851973:ROF851973 RXL851973:RYB851973 SHH851973:SHX851973 SRD851973:SRT851973 TAZ851973:TBP851973 TKV851973:TLL851973 TUR851973:TVH851973 UEN851973:UFD851973 UOJ851973:UOZ851973 UYF851973:UYV851973 VIB851973:VIR851973 VRX851973:VSN851973 WBT851973:WCJ851973 WLP851973:WMF851973 WVL851973:WWB851973 IZ917509:JP917509 SV917509:TL917509 ACR917509:ADH917509 AMN917509:AND917509 AWJ917509:AWZ917509 BGF917509:BGV917509 BQB917509:BQR917509 BZX917509:CAN917509 CJT917509:CKJ917509 CTP917509:CUF917509 DDL917509:DEB917509 DNH917509:DNX917509 DXD917509:DXT917509 EGZ917509:EHP917509 EQV917509:ERL917509 FAR917509:FBH917509 FKN917509:FLD917509 FUJ917509:FUZ917509 GEF917509:GEV917509 GOB917509:GOR917509 GXX917509:GYN917509 HHT917509:HIJ917509 HRP917509:HSF917509 IBL917509:ICB917509 ILH917509:ILX917509 IVD917509:IVT917509 JEZ917509:JFP917509 JOV917509:JPL917509 JYR917509:JZH917509 KIN917509:KJD917509 KSJ917509:KSZ917509 LCF917509:LCV917509 LMB917509:LMR917509 LVX917509:LWN917509 MFT917509:MGJ917509 MPP917509:MQF917509 MZL917509:NAB917509 NJH917509:NJX917509 NTD917509:NTT917509 OCZ917509:ODP917509 OMV917509:ONL917509 OWR917509:OXH917509 PGN917509:PHD917509 PQJ917509:PQZ917509 QAF917509:QAV917509 QKB917509:QKR917509 QTX917509:QUN917509 RDT917509:REJ917509 RNP917509:ROF917509 RXL917509:RYB917509 SHH917509:SHX917509 SRD917509:SRT917509 TAZ917509:TBP917509 TKV917509:TLL917509 TUR917509:TVH917509 UEN917509:UFD917509 UOJ917509:UOZ917509 UYF917509:UYV917509 VIB917509:VIR917509 VRX917509:VSN917509 WBT917509:WCJ917509 WLP917509:WMF917509 WVL917509:WWB917509 IZ983045:JP983045 SV983045:TL983045 ACR983045:ADH983045 AMN983045:AND983045 AWJ983045:AWZ983045 BGF983045:BGV983045 BQB983045:BQR983045 BZX983045:CAN983045 CJT983045:CKJ983045 CTP983045:CUF983045 DDL983045:DEB983045 DNH983045:DNX983045 DXD983045:DXT983045 EGZ983045:EHP983045 EQV983045:ERL983045 FAR983045:FBH983045 FKN983045:FLD983045 FUJ983045:FUZ983045 GEF983045:GEV983045 GOB983045:GOR983045 GXX983045:GYN983045 HHT983045:HIJ983045 HRP983045:HSF983045 IBL983045:ICB983045 ILH983045:ILX983045 IVD983045:IVT983045 JEZ983045:JFP983045 JOV983045:JPL983045 JYR983045:JZH983045 KIN983045:KJD983045 KSJ983045:KSZ983045 LCF983045:LCV983045 LMB983045:LMR983045 LVX983045:LWN983045 MFT983045:MGJ983045 MPP983045:MQF983045 MZL983045:NAB983045 NJH983045:NJX983045 NTD983045:NTT983045 OCZ983045:ODP983045 OMV983045:ONL983045 OWR983045:OXH983045 PGN983045:PHD983045 PQJ983045:PQZ983045 QAF983045:QAV983045 QKB983045:QKR983045 QTX983045:QUN983045 RDT983045:REJ983045 RNP983045:ROF983045 RXL983045:RYB983045 SHH983045:SHX983045 SRD983045:SRT983045 TAZ983045:TBP983045 TKV983045:TLL983045 TUR983045:TVH983045 UEN983045:UFD983045 UOJ983045:UOZ983045 UYF983045:UYV983045 VIB983045:VIR983045 VRX983045:VSN983045 WBT983045:WCJ983045 WLP983045:WMF983045 WVL983045:WWB983045 D5:T5 D65541:T65541 D131077:T131077 D196613:T196613 D262149:T262149 D327685:T327685 D393221:T393221 D458757:T458757 D524293:T524293 D589829:T589829 D655365:T655365 D720901:T720901 D786437:T786437 D851973:T851973 D917509:T917509 D983045:T983045">
      <formula1>$E$30:$E$42</formula1>
    </dataValidation>
    <dataValidation type="list" allowBlank="1" showInputMessage="1" showErrorMessage="1" sqref="S8:W24">
      <formula1>$AD$32:$AD$39</formula1>
    </dataValidation>
  </dataValidations>
  <pageMargins left="0.31496062992125984" right="0.31496062992125984" top="0.74803149606299213" bottom="0.74803149606299213" header="0.31496062992125984" footer="0.31496062992125984"/>
  <pageSetup paperSize="9" scale="92" orientation="portrait" r:id="rId1"/>
  <headerFooter>
    <oddFooter>&amp;L&amp;"华文行楷,加粗"&amp;16
&amp;"-,常规"&amp;11
制单：
日期：&amp;C审核：
日期：</oddFooter>
  </headerFooter>
  <legacyDrawing r:id="rId2"/>
  <oleObjects>
    <oleObject progId="AutoCAD.Drawing.17" shapeId="9217" r:id="rId3"/>
  </oleObjects>
</worksheet>
</file>

<file path=xl/worksheets/sheet4.xml><?xml version="1.0" encoding="utf-8"?>
<worksheet xmlns="http://schemas.openxmlformats.org/spreadsheetml/2006/main" xmlns:r="http://schemas.openxmlformats.org/officeDocument/2006/relationships">
  <dimension ref="A1:AI209"/>
  <sheetViews>
    <sheetView tabSelected="1" showWhiteSpace="0" view="pageBreakPreview" topLeftCell="A16" zoomScaleSheetLayoutView="100" workbookViewId="0">
      <selection activeCell="E32" sqref="E32"/>
    </sheetView>
  </sheetViews>
  <sheetFormatPr defaultRowHeight="16.5"/>
  <cols>
    <col min="1" max="3" width="3.125" style="109" customWidth="1"/>
    <col min="4" max="4" width="17.125" style="109" customWidth="1"/>
    <col min="5" max="5" width="10.625" style="109" customWidth="1"/>
    <col min="6" max="6" width="6.625" style="109" customWidth="1"/>
    <col min="7" max="7" width="3.625" style="109" customWidth="1"/>
    <col min="8" max="8" width="6.625" style="109" customWidth="1"/>
    <col min="9" max="9" width="2.625" style="109" customWidth="1"/>
    <col min="10" max="12" width="3.125" style="109" customWidth="1"/>
    <col min="13" max="13" width="17.125" style="109" customWidth="1"/>
    <col min="14" max="14" width="10.625" style="109" customWidth="1"/>
    <col min="15" max="15" width="6.625" style="109" customWidth="1"/>
    <col min="16" max="16" width="3.625" style="109" customWidth="1"/>
    <col min="17" max="17" width="6.625" style="109" customWidth="1"/>
    <col min="18" max="18" width="12.75" style="108" customWidth="1"/>
    <col min="19" max="19" width="19.75" style="108" customWidth="1"/>
    <col min="20" max="20" width="13.5" style="108" customWidth="1"/>
    <col min="21" max="21" width="11.5" style="108" customWidth="1"/>
    <col min="22" max="22" width="12" style="108" customWidth="1"/>
    <col min="23" max="35" width="9" style="108"/>
    <col min="36" max="258" width="9" style="109"/>
    <col min="259" max="259" width="2.875" style="109" customWidth="1"/>
    <col min="260" max="261" width="3.125" style="109" customWidth="1"/>
    <col min="262" max="262" width="19.75" style="109" customWidth="1"/>
    <col min="263" max="263" width="12.875" style="109" customWidth="1"/>
    <col min="264" max="264" width="5.75" style="109" customWidth="1"/>
    <col min="265" max="265" width="3.75" style="109" customWidth="1"/>
    <col min="266" max="266" width="8.125" style="109" customWidth="1"/>
    <col min="267" max="267" width="2.5" style="109" customWidth="1"/>
    <col min="268" max="268" width="2.75" style="109" customWidth="1"/>
    <col min="269" max="269" width="11.375" style="109" customWidth="1"/>
    <col min="270" max="270" width="12.875" style="109" customWidth="1"/>
    <col min="271" max="271" width="5.625" style="109" customWidth="1"/>
    <col min="272" max="272" width="4" style="109" customWidth="1"/>
    <col min="273" max="273" width="8.125" style="109" customWidth="1"/>
    <col min="274" max="274" width="12.75" style="109" customWidth="1"/>
    <col min="275" max="275" width="19.75" style="109" customWidth="1"/>
    <col min="276" max="276" width="10.5" style="109" customWidth="1"/>
    <col min="277" max="277" width="11.5" style="109" customWidth="1"/>
    <col min="278" max="278" width="12" style="109" customWidth="1"/>
    <col min="279" max="514" width="9" style="109"/>
    <col min="515" max="515" width="2.875" style="109" customWidth="1"/>
    <col min="516" max="517" width="3.125" style="109" customWidth="1"/>
    <col min="518" max="518" width="19.75" style="109" customWidth="1"/>
    <col min="519" max="519" width="12.875" style="109" customWidth="1"/>
    <col min="520" max="520" width="5.75" style="109" customWidth="1"/>
    <col min="521" max="521" width="3.75" style="109" customWidth="1"/>
    <col min="522" max="522" width="8.125" style="109" customWidth="1"/>
    <col min="523" max="523" width="2.5" style="109" customWidth="1"/>
    <col min="524" max="524" width="2.75" style="109" customWidth="1"/>
    <col min="525" max="525" width="11.375" style="109" customWidth="1"/>
    <col min="526" max="526" width="12.875" style="109" customWidth="1"/>
    <col min="527" max="527" width="5.625" style="109" customWidth="1"/>
    <col min="528" max="528" width="4" style="109" customWidth="1"/>
    <col min="529" max="529" width="8.125" style="109" customWidth="1"/>
    <col min="530" max="530" width="12.75" style="109" customWidth="1"/>
    <col min="531" max="531" width="19.75" style="109" customWidth="1"/>
    <col min="532" max="532" width="10.5" style="109" customWidth="1"/>
    <col min="533" max="533" width="11.5" style="109" customWidth="1"/>
    <col min="534" max="534" width="12" style="109" customWidth="1"/>
    <col min="535" max="770" width="9" style="109"/>
    <col min="771" max="771" width="2.875" style="109" customWidth="1"/>
    <col min="772" max="773" width="3.125" style="109" customWidth="1"/>
    <col min="774" max="774" width="19.75" style="109" customWidth="1"/>
    <col min="775" max="775" width="12.875" style="109" customWidth="1"/>
    <col min="776" max="776" width="5.75" style="109" customWidth="1"/>
    <col min="777" max="777" width="3.75" style="109" customWidth="1"/>
    <col min="778" max="778" width="8.125" style="109" customWidth="1"/>
    <col min="779" max="779" width="2.5" style="109" customWidth="1"/>
    <col min="780" max="780" width="2.75" style="109" customWidth="1"/>
    <col min="781" max="781" width="11.375" style="109" customWidth="1"/>
    <col min="782" max="782" width="12.875" style="109" customWidth="1"/>
    <col min="783" max="783" width="5.625" style="109" customWidth="1"/>
    <col min="784" max="784" width="4" style="109" customWidth="1"/>
    <col min="785" max="785" width="8.125" style="109" customWidth="1"/>
    <col min="786" max="786" width="12.75" style="109" customWidth="1"/>
    <col min="787" max="787" width="19.75" style="109" customWidth="1"/>
    <col min="788" max="788" width="10.5" style="109" customWidth="1"/>
    <col min="789" max="789" width="11.5" style="109" customWidth="1"/>
    <col min="790" max="790" width="12" style="109" customWidth="1"/>
    <col min="791" max="1026" width="9" style="109"/>
    <col min="1027" max="1027" width="2.875" style="109" customWidth="1"/>
    <col min="1028" max="1029" width="3.125" style="109" customWidth="1"/>
    <col min="1030" max="1030" width="19.75" style="109" customWidth="1"/>
    <col min="1031" max="1031" width="12.875" style="109" customWidth="1"/>
    <col min="1032" max="1032" width="5.75" style="109" customWidth="1"/>
    <col min="1033" max="1033" width="3.75" style="109" customWidth="1"/>
    <col min="1034" max="1034" width="8.125" style="109" customWidth="1"/>
    <col min="1035" max="1035" width="2.5" style="109" customWidth="1"/>
    <col min="1036" max="1036" width="2.75" style="109" customWidth="1"/>
    <col min="1037" max="1037" width="11.375" style="109" customWidth="1"/>
    <col min="1038" max="1038" width="12.875" style="109" customWidth="1"/>
    <col min="1039" max="1039" width="5.625" style="109" customWidth="1"/>
    <col min="1040" max="1040" width="4" style="109" customWidth="1"/>
    <col min="1041" max="1041" width="8.125" style="109" customWidth="1"/>
    <col min="1042" max="1042" width="12.75" style="109" customWidth="1"/>
    <col min="1043" max="1043" width="19.75" style="109" customWidth="1"/>
    <col min="1044" max="1044" width="10.5" style="109" customWidth="1"/>
    <col min="1045" max="1045" width="11.5" style="109" customWidth="1"/>
    <col min="1046" max="1046" width="12" style="109" customWidth="1"/>
    <col min="1047" max="1282" width="9" style="109"/>
    <col min="1283" max="1283" width="2.875" style="109" customWidth="1"/>
    <col min="1284" max="1285" width="3.125" style="109" customWidth="1"/>
    <col min="1286" max="1286" width="19.75" style="109" customWidth="1"/>
    <col min="1287" max="1287" width="12.875" style="109" customWidth="1"/>
    <col min="1288" max="1288" width="5.75" style="109" customWidth="1"/>
    <col min="1289" max="1289" width="3.75" style="109" customWidth="1"/>
    <col min="1290" max="1290" width="8.125" style="109" customWidth="1"/>
    <col min="1291" max="1291" width="2.5" style="109" customWidth="1"/>
    <col min="1292" max="1292" width="2.75" style="109" customWidth="1"/>
    <col min="1293" max="1293" width="11.375" style="109" customWidth="1"/>
    <col min="1294" max="1294" width="12.875" style="109" customWidth="1"/>
    <col min="1295" max="1295" width="5.625" style="109" customWidth="1"/>
    <col min="1296" max="1296" width="4" style="109" customWidth="1"/>
    <col min="1297" max="1297" width="8.125" style="109" customWidth="1"/>
    <col min="1298" max="1298" width="12.75" style="109" customWidth="1"/>
    <col min="1299" max="1299" width="19.75" style="109" customWidth="1"/>
    <col min="1300" max="1300" width="10.5" style="109" customWidth="1"/>
    <col min="1301" max="1301" width="11.5" style="109" customWidth="1"/>
    <col min="1302" max="1302" width="12" style="109" customWidth="1"/>
    <col min="1303" max="1538" width="9" style="109"/>
    <col min="1539" max="1539" width="2.875" style="109" customWidth="1"/>
    <col min="1540" max="1541" width="3.125" style="109" customWidth="1"/>
    <col min="1542" max="1542" width="19.75" style="109" customWidth="1"/>
    <col min="1543" max="1543" width="12.875" style="109" customWidth="1"/>
    <col min="1544" max="1544" width="5.75" style="109" customWidth="1"/>
    <col min="1545" max="1545" width="3.75" style="109" customWidth="1"/>
    <col min="1546" max="1546" width="8.125" style="109" customWidth="1"/>
    <col min="1547" max="1547" width="2.5" style="109" customWidth="1"/>
    <col min="1548" max="1548" width="2.75" style="109" customWidth="1"/>
    <col min="1549" max="1549" width="11.375" style="109" customWidth="1"/>
    <col min="1550" max="1550" width="12.875" style="109" customWidth="1"/>
    <col min="1551" max="1551" width="5.625" style="109" customWidth="1"/>
    <col min="1552" max="1552" width="4" style="109" customWidth="1"/>
    <col min="1553" max="1553" width="8.125" style="109" customWidth="1"/>
    <col min="1554" max="1554" width="12.75" style="109" customWidth="1"/>
    <col min="1555" max="1555" width="19.75" style="109" customWidth="1"/>
    <col min="1556" max="1556" width="10.5" style="109" customWidth="1"/>
    <col min="1557" max="1557" width="11.5" style="109" customWidth="1"/>
    <col min="1558" max="1558" width="12" style="109" customWidth="1"/>
    <col min="1559" max="1794" width="9" style="109"/>
    <col min="1795" max="1795" width="2.875" style="109" customWidth="1"/>
    <col min="1796" max="1797" width="3.125" style="109" customWidth="1"/>
    <col min="1798" max="1798" width="19.75" style="109" customWidth="1"/>
    <col min="1799" max="1799" width="12.875" style="109" customWidth="1"/>
    <col min="1800" max="1800" width="5.75" style="109" customWidth="1"/>
    <col min="1801" max="1801" width="3.75" style="109" customWidth="1"/>
    <col min="1802" max="1802" width="8.125" style="109" customWidth="1"/>
    <col min="1803" max="1803" width="2.5" style="109" customWidth="1"/>
    <col min="1804" max="1804" width="2.75" style="109" customWidth="1"/>
    <col min="1805" max="1805" width="11.375" style="109" customWidth="1"/>
    <col min="1806" max="1806" width="12.875" style="109" customWidth="1"/>
    <col min="1807" max="1807" width="5.625" style="109" customWidth="1"/>
    <col min="1808" max="1808" width="4" style="109" customWidth="1"/>
    <col min="1809" max="1809" width="8.125" style="109" customWidth="1"/>
    <col min="1810" max="1810" width="12.75" style="109" customWidth="1"/>
    <col min="1811" max="1811" width="19.75" style="109" customWidth="1"/>
    <col min="1812" max="1812" width="10.5" style="109" customWidth="1"/>
    <col min="1813" max="1813" width="11.5" style="109" customWidth="1"/>
    <col min="1814" max="1814" width="12" style="109" customWidth="1"/>
    <col min="1815" max="2050" width="9" style="109"/>
    <col min="2051" max="2051" width="2.875" style="109" customWidth="1"/>
    <col min="2052" max="2053" width="3.125" style="109" customWidth="1"/>
    <col min="2054" max="2054" width="19.75" style="109" customWidth="1"/>
    <col min="2055" max="2055" width="12.875" style="109" customWidth="1"/>
    <col min="2056" max="2056" width="5.75" style="109" customWidth="1"/>
    <col min="2057" max="2057" width="3.75" style="109" customWidth="1"/>
    <col min="2058" max="2058" width="8.125" style="109" customWidth="1"/>
    <col min="2059" max="2059" width="2.5" style="109" customWidth="1"/>
    <col min="2060" max="2060" width="2.75" style="109" customWidth="1"/>
    <col min="2061" max="2061" width="11.375" style="109" customWidth="1"/>
    <col min="2062" max="2062" width="12.875" style="109" customWidth="1"/>
    <col min="2063" max="2063" width="5.625" style="109" customWidth="1"/>
    <col min="2064" max="2064" width="4" style="109" customWidth="1"/>
    <col min="2065" max="2065" width="8.125" style="109" customWidth="1"/>
    <col min="2066" max="2066" width="12.75" style="109" customWidth="1"/>
    <col min="2067" max="2067" width="19.75" style="109" customWidth="1"/>
    <col min="2068" max="2068" width="10.5" style="109" customWidth="1"/>
    <col min="2069" max="2069" width="11.5" style="109" customWidth="1"/>
    <col min="2070" max="2070" width="12" style="109" customWidth="1"/>
    <col min="2071" max="2306" width="9" style="109"/>
    <col min="2307" max="2307" width="2.875" style="109" customWidth="1"/>
    <col min="2308" max="2309" width="3.125" style="109" customWidth="1"/>
    <col min="2310" max="2310" width="19.75" style="109" customWidth="1"/>
    <col min="2311" max="2311" width="12.875" style="109" customWidth="1"/>
    <col min="2312" max="2312" width="5.75" style="109" customWidth="1"/>
    <col min="2313" max="2313" width="3.75" style="109" customWidth="1"/>
    <col min="2314" max="2314" width="8.125" style="109" customWidth="1"/>
    <col min="2315" max="2315" width="2.5" style="109" customWidth="1"/>
    <col min="2316" max="2316" width="2.75" style="109" customWidth="1"/>
    <col min="2317" max="2317" width="11.375" style="109" customWidth="1"/>
    <col min="2318" max="2318" width="12.875" style="109" customWidth="1"/>
    <col min="2319" max="2319" width="5.625" style="109" customWidth="1"/>
    <col min="2320" max="2320" width="4" style="109" customWidth="1"/>
    <col min="2321" max="2321" width="8.125" style="109" customWidth="1"/>
    <col min="2322" max="2322" width="12.75" style="109" customWidth="1"/>
    <col min="2323" max="2323" width="19.75" style="109" customWidth="1"/>
    <col min="2324" max="2324" width="10.5" style="109" customWidth="1"/>
    <col min="2325" max="2325" width="11.5" style="109" customWidth="1"/>
    <col min="2326" max="2326" width="12" style="109" customWidth="1"/>
    <col min="2327" max="2562" width="9" style="109"/>
    <col min="2563" max="2563" width="2.875" style="109" customWidth="1"/>
    <col min="2564" max="2565" width="3.125" style="109" customWidth="1"/>
    <col min="2566" max="2566" width="19.75" style="109" customWidth="1"/>
    <col min="2567" max="2567" width="12.875" style="109" customWidth="1"/>
    <col min="2568" max="2568" width="5.75" style="109" customWidth="1"/>
    <col min="2569" max="2569" width="3.75" style="109" customWidth="1"/>
    <col min="2570" max="2570" width="8.125" style="109" customWidth="1"/>
    <col min="2571" max="2571" width="2.5" style="109" customWidth="1"/>
    <col min="2572" max="2572" width="2.75" style="109" customWidth="1"/>
    <col min="2573" max="2573" width="11.375" style="109" customWidth="1"/>
    <col min="2574" max="2574" width="12.875" style="109" customWidth="1"/>
    <col min="2575" max="2575" width="5.625" style="109" customWidth="1"/>
    <col min="2576" max="2576" width="4" style="109" customWidth="1"/>
    <col min="2577" max="2577" width="8.125" style="109" customWidth="1"/>
    <col min="2578" max="2578" width="12.75" style="109" customWidth="1"/>
    <col min="2579" max="2579" width="19.75" style="109" customWidth="1"/>
    <col min="2580" max="2580" width="10.5" style="109" customWidth="1"/>
    <col min="2581" max="2581" width="11.5" style="109" customWidth="1"/>
    <col min="2582" max="2582" width="12" style="109" customWidth="1"/>
    <col min="2583" max="2818" width="9" style="109"/>
    <col min="2819" max="2819" width="2.875" style="109" customWidth="1"/>
    <col min="2820" max="2821" width="3.125" style="109" customWidth="1"/>
    <col min="2822" max="2822" width="19.75" style="109" customWidth="1"/>
    <col min="2823" max="2823" width="12.875" style="109" customWidth="1"/>
    <col min="2824" max="2824" width="5.75" style="109" customWidth="1"/>
    <col min="2825" max="2825" width="3.75" style="109" customWidth="1"/>
    <col min="2826" max="2826" width="8.125" style="109" customWidth="1"/>
    <col min="2827" max="2827" width="2.5" style="109" customWidth="1"/>
    <col min="2828" max="2828" width="2.75" style="109" customWidth="1"/>
    <col min="2829" max="2829" width="11.375" style="109" customWidth="1"/>
    <col min="2830" max="2830" width="12.875" style="109" customWidth="1"/>
    <col min="2831" max="2831" width="5.625" style="109" customWidth="1"/>
    <col min="2832" max="2832" width="4" style="109" customWidth="1"/>
    <col min="2833" max="2833" width="8.125" style="109" customWidth="1"/>
    <col min="2834" max="2834" width="12.75" style="109" customWidth="1"/>
    <col min="2835" max="2835" width="19.75" style="109" customWidth="1"/>
    <col min="2836" max="2836" width="10.5" style="109" customWidth="1"/>
    <col min="2837" max="2837" width="11.5" style="109" customWidth="1"/>
    <col min="2838" max="2838" width="12" style="109" customWidth="1"/>
    <col min="2839" max="3074" width="9" style="109"/>
    <col min="3075" max="3075" width="2.875" style="109" customWidth="1"/>
    <col min="3076" max="3077" width="3.125" style="109" customWidth="1"/>
    <col min="3078" max="3078" width="19.75" style="109" customWidth="1"/>
    <col min="3079" max="3079" width="12.875" style="109" customWidth="1"/>
    <col min="3080" max="3080" width="5.75" style="109" customWidth="1"/>
    <col min="3081" max="3081" width="3.75" style="109" customWidth="1"/>
    <col min="3082" max="3082" width="8.125" style="109" customWidth="1"/>
    <col min="3083" max="3083" width="2.5" style="109" customWidth="1"/>
    <col min="3084" max="3084" width="2.75" style="109" customWidth="1"/>
    <col min="3085" max="3085" width="11.375" style="109" customWidth="1"/>
    <col min="3086" max="3086" width="12.875" style="109" customWidth="1"/>
    <col min="3087" max="3087" width="5.625" style="109" customWidth="1"/>
    <col min="3088" max="3088" width="4" style="109" customWidth="1"/>
    <col min="3089" max="3089" width="8.125" style="109" customWidth="1"/>
    <col min="3090" max="3090" width="12.75" style="109" customWidth="1"/>
    <col min="3091" max="3091" width="19.75" style="109" customWidth="1"/>
    <col min="3092" max="3092" width="10.5" style="109" customWidth="1"/>
    <col min="3093" max="3093" width="11.5" style="109" customWidth="1"/>
    <col min="3094" max="3094" width="12" style="109" customWidth="1"/>
    <col min="3095" max="3330" width="9" style="109"/>
    <col min="3331" max="3331" width="2.875" style="109" customWidth="1"/>
    <col min="3332" max="3333" width="3.125" style="109" customWidth="1"/>
    <col min="3334" max="3334" width="19.75" style="109" customWidth="1"/>
    <col min="3335" max="3335" width="12.875" style="109" customWidth="1"/>
    <col min="3336" max="3336" width="5.75" style="109" customWidth="1"/>
    <col min="3337" max="3337" width="3.75" style="109" customWidth="1"/>
    <col min="3338" max="3338" width="8.125" style="109" customWidth="1"/>
    <col min="3339" max="3339" width="2.5" style="109" customWidth="1"/>
    <col min="3340" max="3340" width="2.75" style="109" customWidth="1"/>
    <col min="3341" max="3341" width="11.375" style="109" customWidth="1"/>
    <col min="3342" max="3342" width="12.875" style="109" customWidth="1"/>
    <col min="3343" max="3343" width="5.625" style="109" customWidth="1"/>
    <col min="3344" max="3344" width="4" style="109" customWidth="1"/>
    <col min="3345" max="3345" width="8.125" style="109" customWidth="1"/>
    <col min="3346" max="3346" width="12.75" style="109" customWidth="1"/>
    <col min="3347" max="3347" width="19.75" style="109" customWidth="1"/>
    <col min="3348" max="3348" width="10.5" style="109" customWidth="1"/>
    <col min="3349" max="3349" width="11.5" style="109" customWidth="1"/>
    <col min="3350" max="3350" width="12" style="109" customWidth="1"/>
    <col min="3351" max="3586" width="9" style="109"/>
    <col min="3587" max="3587" width="2.875" style="109" customWidth="1"/>
    <col min="3588" max="3589" width="3.125" style="109" customWidth="1"/>
    <col min="3590" max="3590" width="19.75" style="109" customWidth="1"/>
    <col min="3591" max="3591" width="12.875" style="109" customWidth="1"/>
    <col min="3592" max="3592" width="5.75" style="109" customWidth="1"/>
    <col min="3593" max="3593" width="3.75" style="109" customWidth="1"/>
    <col min="3594" max="3594" width="8.125" style="109" customWidth="1"/>
    <col min="3595" max="3595" width="2.5" style="109" customWidth="1"/>
    <col min="3596" max="3596" width="2.75" style="109" customWidth="1"/>
    <col min="3597" max="3597" width="11.375" style="109" customWidth="1"/>
    <col min="3598" max="3598" width="12.875" style="109" customWidth="1"/>
    <col min="3599" max="3599" width="5.625" style="109" customWidth="1"/>
    <col min="3600" max="3600" width="4" style="109" customWidth="1"/>
    <col min="3601" max="3601" width="8.125" style="109" customWidth="1"/>
    <col min="3602" max="3602" width="12.75" style="109" customWidth="1"/>
    <col min="3603" max="3603" width="19.75" style="109" customWidth="1"/>
    <col min="3604" max="3604" width="10.5" style="109" customWidth="1"/>
    <col min="3605" max="3605" width="11.5" style="109" customWidth="1"/>
    <col min="3606" max="3606" width="12" style="109" customWidth="1"/>
    <col min="3607" max="3842" width="9" style="109"/>
    <col min="3843" max="3843" width="2.875" style="109" customWidth="1"/>
    <col min="3844" max="3845" width="3.125" style="109" customWidth="1"/>
    <col min="3846" max="3846" width="19.75" style="109" customWidth="1"/>
    <col min="3847" max="3847" width="12.875" style="109" customWidth="1"/>
    <col min="3848" max="3848" width="5.75" style="109" customWidth="1"/>
    <col min="3849" max="3849" width="3.75" style="109" customWidth="1"/>
    <col min="3850" max="3850" width="8.125" style="109" customWidth="1"/>
    <col min="3851" max="3851" width="2.5" style="109" customWidth="1"/>
    <col min="3852" max="3852" width="2.75" style="109" customWidth="1"/>
    <col min="3853" max="3853" width="11.375" style="109" customWidth="1"/>
    <col min="3854" max="3854" width="12.875" style="109" customWidth="1"/>
    <col min="3855" max="3855" width="5.625" style="109" customWidth="1"/>
    <col min="3856" max="3856" width="4" style="109" customWidth="1"/>
    <col min="3857" max="3857" width="8.125" style="109" customWidth="1"/>
    <col min="3858" max="3858" width="12.75" style="109" customWidth="1"/>
    <col min="3859" max="3859" width="19.75" style="109" customWidth="1"/>
    <col min="3860" max="3860" width="10.5" style="109" customWidth="1"/>
    <col min="3861" max="3861" width="11.5" style="109" customWidth="1"/>
    <col min="3862" max="3862" width="12" style="109" customWidth="1"/>
    <col min="3863" max="4098" width="9" style="109"/>
    <col min="4099" max="4099" width="2.875" style="109" customWidth="1"/>
    <col min="4100" max="4101" width="3.125" style="109" customWidth="1"/>
    <col min="4102" max="4102" width="19.75" style="109" customWidth="1"/>
    <col min="4103" max="4103" width="12.875" style="109" customWidth="1"/>
    <col min="4104" max="4104" width="5.75" style="109" customWidth="1"/>
    <col min="4105" max="4105" width="3.75" style="109" customWidth="1"/>
    <col min="4106" max="4106" width="8.125" style="109" customWidth="1"/>
    <col min="4107" max="4107" width="2.5" style="109" customWidth="1"/>
    <col min="4108" max="4108" width="2.75" style="109" customWidth="1"/>
    <col min="4109" max="4109" width="11.375" style="109" customWidth="1"/>
    <col min="4110" max="4110" width="12.875" style="109" customWidth="1"/>
    <col min="4111" max="4111" width="5.625" style="109" customWidth="1"/>
    <col min="4112" max="4112" width="4" style="109" customWidth="1"/>
    <col min="4113" max="4113" width="8.125" style="109" customWidth="1"/>
    <col min="4114" max="4114" width="12.75" style="109" customWidth="1"/>
    <col min="4115" max="4115" width="19.75" style="109" customWidth="1"/>
    <col min="4116" max="4116" width="10.5" style="109" customWidth="1"/>
    <col min="4117" max="4117" width="11.5" style="109" customWidth="1"/>
    <col min="4118" max="4118" width="12" style="109" customWidth="1"/>
    <col min="4119" max="4354" width="9" style="109"/>
    <col min="4355" max="4355" width="2.875" style="109" customWidth="1"/>
    <col min="4356" max="4357" width="3.125" style="109" customWidth="1"/>
    <col min="4358" max="4358" width="19.75" style="109" customWidth="1"/>
    <col min="4359" max="4359" width="12.875" style="109" customWidth="1"/>
    <col min="4360" max="4360" width="5.75" style="109" customWidth="1"/>
    <col min="4361" max="4361" width="3.75" style="109" customWidth="1"/>
    <col min="4362" max="4362" width="8.125" style="109" customWidth="1"/>
    <col min="4363" max="4363" width="2.5" style="109" customWidth="1"/>
    <col min="4364" max="4364" width="2.75" style="109" customWidth="1"/>
    <col min="4365" max="4365" width="11.375" style="109" customWidth="1"/>
    <col min="4366" max="4366" width="12.875" style="109" customWidth="1"/>
    <col min="4367" max="4367" width="5.625" style="109" customWidth="1"/>
    <col min="4368" max="4368" width="4" style="109" customWidth="1"/>
    <col min="4369" max="4369" width="8.125" style="109" customWidth="1"/>
    <col min="4370" max="4370" width="12.75" style="109" customWidth="1"/>
    <col min="4371" max="4371" width="19.75" style="109" customWidth="1"/>
    <col min="4372" max="4372" width="10.5" style="109" customWidth="1"/>
    <col min="4373" max="4373" width="11.5" style="109" customWidth="1"/>
    <col min="4374" max="4374" width="12" style="109" customWidth="1"/>
    <col min="4375" max="4610" width="9" style="109"/>
    <col min="4611" max="4611" width="2.875" style="109" customWidth="1"/>
    <col min="4612" max="4613" width="3.125" style="109" customWidth="1"/>
    <col min="4614" max="4614" width="19.75" style="109" customWidth="1"/>
    <col min="4615" max="4615" width="12.875" style="109" customWidth="1"/>
    <col min="4616" max="4616" width="5.75" style="109" customWidth="1"/>
    <col min="4617" max="4617" width="3.75" style="109" customWidth="1"/>
    <col min="4618" max="4618" width="8.125" style="109" customWidth="1"/>
    <col min="4619" max="4619" width="2.5" style="109" customWidth="1"/>
    <col min="4620" max="4620" width="2.75" style="109" customWidth="1"/>
    <col min="4621" max="4621" width="11.375" style="109" customWidth="1"/>
    <col min="4622" max="4622" width="12.875" style="109" customWidth="1"/>
    <col min="4623" max="4623" width="5.625" style="109" customWidth="1"/>
    <col min="4624" max="4624" width="4" style="109" customWidth="1"/>
    <col min="4625" max="4625" width="8.125" style="109" customWidth="1"/>
    <col min="4626" max="4626" width="12.75" style="109" customWidth="1"/>
    <col min="4627" max="4627" width="19.75" style="109" customWidth="1"/>
    <col min="4628" max="4628" width="10.5" style="109" customWidth="1"/>
    <col min="4629" max="4629" width="11.5" style="109" customWidth="1"/>
    <col min="4630" max="4630" width="12" style="109" customWidth="1"/>
    <col min="4631" max="4866" width="9" style="109"/>
    <col min="4867" max="4867" width="2.875" style="109" customWidth="1"/>
    <col min="4868" max="4869" width="3.125" style="109" customWidth="1"/>
    <col min="4870" max="4870" width="19.75" style="109" customWidth="1"/>
    <col min="4871" max="4871" width="12.875" style="109" customWidth="1"/>
    <col min="4872" max="4872" width="5.75" style="109" customWidth="1"/>
    <col min="4873" max="4873" width="3.75" style="109" customWidth="1"/>
    <col min="4874" max="4874" width="8.125" style="109" customWidth="1"/>
    <col min="4875" max="4875" width="2.5" style="109" customWidth="1"/>
    <col min="4876" max="4876" width="2.75" style="109" customWidth="1"/>
    <col min="4877" max="4877" width="11.375" style="109" customWidth="1"/>
    <col min="4878" max="4878" width="12.875" style="109" customWidth="1"/>
    <col min="4879" max="4879" width="5.625" style="109" customWidth="1"/>
    <col min="4880" max="4880" width="4" style="109" customWidth="1"/>
    <col min="4881" max="4881" width="8.125" style="109" customWidth="1"/>
    <col min="4882" max="4882" width="12.75" style="109" customWidth="1"/>
    <col min="4883" max="4883" width="19.75" style="109" customWidth="1"/>
    <col min="4884" max="4884" width="10.5" style="109" customWidth="1"/>
    <col min="4885" max="4885" width="11.5" style="109" customWidth="1"/>
    <col min="4886" max="4886" width="12" style="109" customWidth="1"/>
    <col min="4887" max="5122" width="9" style="109"/>
    <col min="5123" max="5123" width="2.875" style="109" customWidth="1"/>
    <col min="5124" max="5125" width="3.125" style="109" customWidth="1"/>
    <col min="5126" max="5126" width="19.75" style="109" customWidth="1"/>
    <col min="5127" max="5127" width="12.875" style="109" customWidth="1"/>
    <col min="5128" max="5128" width="5.75" style="109" customWidth="1"/>
    <col min="5129" max="5129" width="3.75" style="109" customWidth="1"/>
    <col min="5130" max="5130" width="8.125" style="109" customWidth="1"/>
    <col min="5131" max="5131" width="2.5" style="109" customWidth="1"/>
    <col min="5132" max="5132" width="2.75" style="109" customWidth="1"/>
    <col min="5133" max="5133" width="11.375" style="109" customWidth="1"/>
    <col min="5134" max="5134" width="12.875" style="109" customWidth="1"/>
    <col min="5135" max="5135" width="5.625" style="109" customWidth="1"/>
    <col min="5136" max="5136" width="4" style="109" customWidth="1"/>
    <col min="5137" max="5137" width="8.125" style="109" customWidth="1"/>
    <col min="5138" max="5138" width="12.75" style="109" customWidth="1"/>
    <col min="5139" max="5139" width="19.75" style="109" customWidth="1"/>
    <col min="5140" max="5140" width="10.5" style="109" customWidth="1"/>
    <col min="5141" max="5141" width="11.5" style="109" customWidth="1"/>
    <col min="5142" max="5142" width="12" style="109" customWidth="1"/>
    <col min="5143" max="5378" width="9" style="109"/>
    <col min="5379" max="5379" width="2.875" style="109" customWidth="1"/>
    <col min="5380" max="5381" width="3.125" style="109" customWidth="1"/>
    <col min="5382" max="5382" width="19.75" style="109" customWidth="1"/>
    <col min="5383" max="5383" width="12.875" style="109" customWidth="1"/>
    <col min="5384" max="5384" width="5.75" style="109" customWidth="1"/>
    <col min="5385" max="5385" width="3.75" style="109" customWidth="1"/>
    <col min="5386" max="5386" width="8.125" style="109" customWidth="1"/>
    <col min="5387" max="5387" width="2.5" style="109" customWidth="1"/>
    <col min="5388" max="5388" width="2.75" style="109" customWidth="1"/>
    <col min="5389" max="5389" width="11.375" style="109" customWidth="1"/>
    <col min="5390" max="5390" width="12.875" style="109" customWidth="1"/>
    <col min="5391" max="5391" width="5.625" style="109" customWidth="1"/>
    <col min="5392" max="5392" width="4" style="109" customWidth="1"/>
    <col min="5393" max="5393" width="8.125" style="109" customWidth="1"/>
    <col min="5394" max="5394" width="12.75" style="109" customWidth="1"/>
    <col min="5395" max="5395" width="19.75" style="109" customWidth="1"/>
    <col min="5396" max="5396" width="10.5" style="109" customWidth="1"/>
    <col min="5397" max="5397" width="11.5" style="109" customWidth="1"/>
    <col min="5398" max="5398" width="12" style="109" customWidth="1"/>
    <col min="5399" max="5634" width="9" style="109"/>
    <col min="5635" max="5635" width="2.875" style="109" customWidth="1"/>
    <col min="5636" max="5637" width="3.125" style="109" customWidth="1"/>
    <col min="5638" max="5638" width="19.75" style="109" customWidth="1"/>
    <col min="5639" max="5639" width="12.875" style="109" customWidth="1"/>
    <col min="5640" max="5640" width="5.75" style="109" customWidth="1"/>
    <col min="5641" max="5641" width="3.75" style="109" customWidth="1"/>
    <col min="5642" max="5642" width="8.125" style="109" customWidth="1"/>
    <col min="5643" max="5643" width="2.5" style="109" customWidth="1"/>
    <col min="5644" max="5644" width="2.75" style="109" customWidth="1"/>
    <col min="5645" max="5645" width="11.375" style="109" customWidth="1"/>
    <col min="5646" max="5646" width="12.875" style="109" customWidth="1"/>
    <col min="5647" max="5647" width="5.625" style="109" customWidth="1"/>
    <col min="5648" max="5648" width="4" style="109" customWidth="1"/>
    <col min="5649" max="5649" width="8.125" style="109" customWidth="1"/>
    <col min="5650" max="5650" width="12.75" style="109" customWidth="1"/>
    <col min="5651" max="5651" width="19.75" style="109" customWidth="1"/>
    <col min="5652" max="5652" width="10.5" style="109" customWidth="1"/>
    <col min="5653" max="5653" width="11.5" style="109" customWidth="1"/>
    <col min="5654" max="5654" width="12" style="109" customWidth="1"/>
    <col min="5655" max="5890" width="9" style="109"/>
    <col min="5891" max="5891" width="2.875" style="109" customWidth="1"/>
    <col min="5892" max="5893" width="3.125" style="109" customWidth="1"/>
    <col min="5894" max="5894" width="19.75" style="109" customWidth="1"/>
    <col min="5895" max="5895" width="12.875" style="109" customWidth="1"/>
    <col min="5896" max="5896" width="5.75" style="109" customWidth="1"/>
    <col min="5897" max="5897" width="3.75" style="109" customWidth="1"/>
    <col min="5898" max="5898" width="8.125" style="109" customWidth="1"/>
    <col min="5899" max="5899" width="2.5" style="109" customWidth="1"/>
    <col min="5900" max="5900" width="2.75" style="109" customWidth="1"/>
    <col min="5901" max="5901" width="11.375" style="109" customWidth="1"/>
    <col min="5902" max="5902" width="12.875" style="109" customWidth="1"/>
    <col min="5903" max="5903" width="5.625" style="109" customWidth="1"/>
    <col min="5904" max="5904" width="4" style="109" customWidth="1"/>
    <col min="5905" max="5905" width="8.125" style="109" customWidth="1"/>
    <col min="5906" max="5906" width="12.75" style="109" customWidth="1"/>
    <col min="5907" max="5907" width="19.75" style="109" customWidth="1"/>
    <col min="5908" max="5908" width="10.5" style="109" customWidth="1"/>
    <col min="5909" max="5909" width="11.5" style="109" customWidth="1"/>
    <col min="5910" max="5910" width="12" style="109" customWidth="1"/>
    <col min="5911" max="6146" width="9" style="109"/>
    <col min="6147" max="6147" width="2.875" style="109" customWidth="1"/>
    <col min="6148" max="6149" width="3.125" style="109" customWidth="1"/>
    <col min="6150" max="6150" width="19.75" style="109" customWidth="1"/>
    <col min="6151" max="6151" width="12.875" style="109" customWidth="1"/>
    <col min="6152" max="6152" width="5.75" style="109" customWidth="1"/>
    <col min="6153" max="6153" width="3.75" style="109" customWidth="1"/>
    <col min="6154" max="6154" width="8.125" style="109" customWidth="1"/>
    <col min="6155" max="6155" width="2.5" style="109" customWidth="1"/>
    <col min="6156" max="6156" width="2.75" style="109" customWidth="1"/>
    <col min="6157" max="6157" width="11.375" style="109" customWidth="1"/>
    <col min="6158" max="6158" width="12.875" style="109" customWidth="1"/>
    <col min="6159" max="6159" width="5.625" style="109" customWidth="1"/>
    <col min="6160" max="6160" width="4" style="109" customWidth="1"/>
    <col min="6161" max="6161" width="8.125" style="109" customWidth="1"/>
    <col min="6162" max="6162" width="12.75" style="109" customWidth="1"/>
    <col min="6163" max="6163" width="19.75" style="109" customWidth="1"/>
    <col min="6164" max="6164" width="10.5" style="109" customWidth="1"/>
    <col min="6165" max="6165" width="11.5" style="109" customWidth="1"/>
    <col min="6166" max="6166" width="12" style="109" customWidth="1"/>
    <col min="6167" max="6402" width="9" style="109"/>
    <col min="6403" max="6403" width="2.875" style="109" customWidth="1"/>
    <col min="6404" max="6405" width="3.125" style="109" customWidth="1"/>
    <col min="6406" max="6406" width="19.75" style="109" customWidth="1"/>
    <col min="6407" max="6407" width="12.875" style="109" customWidth="1"/>
    <col min="6408" max="6408" width="5.75" style="109" customWidth="1"/>
    <col min="6409" max="6409" width="3.75" style="109" customWidth="1"/>
    <col min="6410" max="6410" width="8.125" style="109" customWidth="1"/>
    <col min="6411" max="6411" width="2.5" style="109" customWidth="1"/>
    <col min="6412" max="6412" width="2.75" style="109" customWidth="1"/>
    <col min="6413" max="6413" width="11.375" style="109" customWidth="1"/>
    <col min="6414" max="6414" width="12.875" style="109" customWidth="1"/>
    <col min="6415" max="6415" width="5.625" style="109" customWidth="1"/>
    <col min="6416" max="6416" width="4" style="109" customWidth="1"/>
    <col min="6417" max="6417" width="8.125" style="109" customWidth="1"/>
    <col min="6418" max="6418" width="12.75" style="109" customWidth="1"/>
    <col min="6419" max="6419" width="19.75" style="109" customWidth="1"/>
    <col min="6420" max="6420" width="10.5" style="109" customWidth="1"/>
    <col min="6421" max="6421" width="11.5" style="109" customWidth="1"/>
    <col min="6422" max="6422" width="12" style="109" customWidth="1"/>
    <col min="6423" max="6658" width="9" style="109"/>
    <col min="6659" max="6659" width="2.875" style="109" customWidth="1"/>
    <col min="6660" max="6661" width="3.125" style="109" customWidth="1"/>
    <col min="6662" max="6662" width="19.75" style="109" customWidth="1"/>
    <col min="6663" max="6663" width="12.875" style="109" customWidth="1"/>
    <col min="6664" max="6664" width="5.75" style="109" customWidth="1"/>
    <col min="6665" max="6665" width="3.75" style="109" customWidth="1"/>
    <col min="6666" max="6666" width="8.125" style="109" customWidth="1"/>
    <col min="6667" max="6667" width="2.5" style="109" customWidth="1"/>
    <col min="6668" max="6668" width="2.75" style="109" customWidth="1"/>
    <col min="6669" max="6669" width="11.375" style="109" customWidth="1"/>
    <col min="6670" max="6670" width="12.875" style="109" customWidth="1"/>
    <col min="6671" max="6671" width="5.625" style="109" customWidth="1"/>
    <col min="6672" max="6672" width="4" style="109" customWidth="1"/>
    <col min="6673" max="6673" width="8.125" style="109" customWidth="1"/>
    <col min="6674" max="6674" width="12.75" style="109" customWidth="1"/>
    <col min="6675" max="6675" width="19.75" style="109" customWidth="1"/>
    <col min="6676" max="6676" width="10.5" style="109" customWidth="1"/>
    <col min="6677" max="6677" width="11.5" style="109" customWidth="1"/>
    <col min="6678" max="6678" width="12" style="109" customWidth="1"/>
    <col min="6679" max="6914" width="9" style="109"/>
    <col min="6915" max="6915" width="2.875" style="109" customWidth="1"/>
    <col min="6916" max="6917" width="3.125" style="109" customWidth="1"/>
    <col min="6918" max="6918" width="19.75" style="109" customWidth="1"/>
    <col min="6919" max="6919" width="12.875" style="109" customWidth="1"/>
    <col min="6920" max="6920" width="5.75" style="109" customWidth="1"/>
    <col min="6921" max="6921" width="3.75" style="109" customWidth="1"/>
    <col min="6922" max="6922" width="8.125" style="109" customWidth="1"/>
    <col min="6923" max="6923" width="2.5" style="109" customWidth="1"/>
    <col min="6924" max="6924" width="2.75" style="109" customWidth="1"/>
    <col min="6925" max="6925" width="11.375" style="109" customWidth="1"/>
    <col min="6926" max="6926" width="12.875" style="109" customWidth="1"/>
    <col min="6927" max="6927" width="5.625" style="109" customWidth="1"/>
    <col min="6928" max="6928" width="4" style="109" customWidth="1"/>
    <col min="6929" max="6929" width="8.125" style="109" customWidth="1"/>
    <col min="6930" max="6930" width="12.75" style="109" customWidth="1"/>
    <col min="6931" max="6931" width="19.75" style="109" customWidth="1"/>
    <col min="6932" max="6932" width="10.5" style="109" customWidth="1"/>
    <col min="6933" max="6933" width="11.5" style="109" customWidth="1"/>
    <col min="6934" max="6934" width="12" style="109" customWidth="1"/>
    <col min="6935" max="7170" width="9" style="109"/>
    <col min="7171" max="7171" width="2.875" style="109" customWidth="1"/>
    <col min="7172" max="7173" width="3.125" style="109" customWidth="1"/>
    <col min="7174" max="7174" width="19.75" style="109" customWidth="1"/>
    <col min="7175" max="7175" width="12.875" style="109" customWidth="1"/>
    <col min="7176" max="7176" width="5.75" style="109" customWidth="1"/>
    <col min="7177" max="7177" width="3.75" style="109" customWidth="1"/>
    <col min="7178" max="7178" width="8.125" style="109" customWidth="1"/>
    <col min="7179" max="7179" width="2.5" style="109" customWidth="1"/>
    <col min="7180" max="7180" width="2.75" style="109" customWidth="1"/>
    <col min="7181" max="7181" width="11.375" style="109" customWidth="1"/>
    <col min="7182" max="7182" width="12.875" style="109" customWidth="1"/>
    <col min="7183" max="7183" width="5.625" style="109" customWidth="1"/>
    <col min="7184" max="7184" width="4" style="109" customWidth="1"/>
    <col min="7185" max="7185" width="8.125" style="109" customWidth="1"/>
    <col min="7186" max="7186" width="12.75" style="109" customWidth="1"/>
    <col min="7187" max="7187" width="19.75" style="109" customWidth="1"/>
    <col min="7188" max="7188" width="10.5" style="109" customWidth="1"/>
    <col min="7189" max="7189" width="11.5" style="109" customWidth="1"/>
    <col min="7190" max="7190" width="12" style="109" customWidth="1"/>
    <col min="7191" max="7426" width="9" style="109"/>
    <col min="7427" max="7427" width="2.875" style="109" customWidth="1"/>
    <col min="7428" max="7429" width="3.125" style="109" customWidth="1"/>
    <col min="7430" max="7430" width="19.75" style="109" customWidth="1"/>
    <col min="7431" max="7431" width="12.875" style="109" customWidth="1"/>
    <col min="7432" max="7432" width="5.75" style="109" customWidth="1"/>
    <col min="7433" max="7433" width="3.75" style="109" customWidth="1"/>
    <col min="7434" max="7434" width="8.125" style="109" customWidth="1"/>
    <col min="7435" max="7435" width="2.5" style="109" customWidth="1"/>
    <col min="7436" max="7436" width="2.75" style="109" customWidth="1"/>
    <col min="7437" max="7437" width="11.375" style="109" customWidth="1"/>
    <col min="7438" max="7438" width="12.875" style="109" customWidth="1"/>
    <col min="7439" max="7439" width="5.625" style="109" customWidth="1"/>
    <col min="7440" max="7440" width="4" style="109" customWidth="1"/>
    <col min="7441" max="7441" width="8.125" style="109" customWidth="1"/>
    <col min="7442" max="7442" width="12.75" style="109" customWidth="1"/>
    <col min="7443" max="7443" width="19.75" style="109" customWidth="1"/>
    <col min="7444" max="7444" width="10.5" style="109" customWidth="1"/>
    <col min="7445" max="7445" width="11.5" style="109" customWidth="1"/>
    <col min="7446" max="7446" width="12" style="109" customWidth="1"/>
    <col min="7447" max="7682" width="9" style="109"/>
    <col min="7683" max="7683" width="2.875" style="109" customWidth="1"/>
    <col min="7684" max="7685" width="3.125" style="109" customWidth="1"/>
    <col min="7686" max="7686" width="19.75" style="109" customWidth="1"/>
    <col min="7687" max="7687" width="12.875" style="109" customWidth="1"/>
    <col min="7688" max="7688" width="5.75" style="109" customWidth="1"/>
    <col min="7689" max="7689" width="3.75" style="109" customWidth="1"/>
    <col min="7690" max="7690" width="8.125" style="109" customWidth="1"/>
    <col min="7691" max="7691" width="2.5" style="109" customWidth="1"/>
    <col min="7692" max="7692" width="2.75" style="109" customWidth="1"/>
    <col min="7693" max="7693" width="11.375" style="109" customWidth="1"/>
    <col min="7694" max="7694" width="12.875" style="109" customWidth="1"/>
    <col min="7695" max="7695" width="5.625" style="109" customWidth="1"/>
    <col min="7696" max="7696" width="4" style="109" customWidth="1"/>
    <col min="7697" max="7697" width="8.125" style="109" customWidth="1"/>
    <col min="7698" max="7698" width="12.75" style="109" customWidth="1"/>
    <col min="7699" max="7699" width="19.75" style="109" customWidth="1"/>
    <col min="7700" max="7700" width="10.5" style="109" customWidth="1"/>
    <col min="7701" max="7701" width="11.5" style="109" customWidth="1"/>
    <col min="7702" max="7702" width="12" style="109" customWidth="1"/>
    <col min="7703" max="7938" width="9" style="109"/>
    <col min="7939" max="7939" width="2.875" style="109" customWidth="1"/>
    <col min="7940" max="7941" width="3.125" style="109" customWidth="1"/>
    <col min="7942" max="7942" width="19.75" style="109" customWidth="1"/>
    <col min="7943" max="7943" width="12.875" style="109" customWidth="1"/>
    <col min="7944" max="7944" width="5.75" style="109" customWidth="1"/>
    <col min="7945" max="7945" width="3.75" style="109" customWidth="1"/>
    <col min="7946" max="7946" width="8.125" style="109" customWidth="1"/>
    <col min="7947" max="7947" width="2.5" style="109" customWidth="1"/>
    <col min="7948" max="7948" width="2.75" style="109" customWidth="1"/>
    <col min="7949" max="7949" width="11.375" style="109" customWidth="1"/>
    <col min="7950" max="7950" width="12.875" style="109" customWidth="1"/>
    <col min="7951" max="7951" width="5.625" style="109" customWidth="1"/>
    <col min="7952" max="7952" width="4" style="109" customWidth="1"/>
    <col min="7953" max="7953" width="8.125" style="109" customWidth="1"/>
    <col min="7954" max="7954" width="12.75" style="109" customWidth="1"/>
    <col min="7955" max="7955" width="19.75" style="109" customWidth="1"/>
    <col min="7956" max="7956" width="10.5" style="109" customWidth="1"/>
    <col min="7957" max="7957" width="11.5" style="109" customWidth="1"/>
    <col min="7958" max="7958" width="12" style="109" customWidth="1"/>
    <col min="7959" max="8194" width="9" style="109"/>
    <col min="8195" max="8195" width="2.875" style="109" customWidth="1"/>
    <col min="8196" max="8197" width="3.125" style="109" customWidth="1"/>
    <col min="8198" max="8198" width="19.75" style="109" customWidth="1"/>
    <col min="8199" max="8199" width="12.875" style="109" customWidth="1"/>
    <col min="8200" max="8200" width="5.75" style="109" customWidth="1"/>
    <col min="8201" max="8201" width="3.75" style="109" customWidth="1"/>
    <col min="8202" max="8202" width="8.125" style="109" customWidth="1"/>
    <col min="8203" max="8203" width="2.5" style="109" customWidth="1"/>
    <col min="8204" max="8204" width="2.75" style="109" customWidth="1"/>
    <col min="8205" max="8205" width="11.375" style="109" customWidth="1"/>
    <col min="8206" max="8206" width="12.875" style="109" customWidth="1"/>
    <col min="8207" max="8207" width="5.625" style="109" customWidth="1"/>
    <col min="8208" max="8208" width="4" style="109" customWidth="1"/>
    <col min="8209" max="8209" width="8.125" style="109" customWidth="1"/>
    <col min="8210" max="8210" width="12.75" style="109" customWidth="1"/>
    <col min="8211" max="8211" width="19.75" style="109" customWidth="1"/>
    <col min="8212" max="8212" width="10.5" style="109" customWidth="1"/>
    <col min="8213" max="8213" width="11.5" style="109" customWidth="1"/>
    <col min="8214" max="8214" width="12" style="109" customWidth="1"/>
    <col min="8215" max="8450" width="9" style="109"/>
    <col min="8451" max="8451" width="2.875" style="109" customWidth="1"/>
    <col min="8452" max="8453" width="3.125" style="109" customWidth="1"/>
    <col min="8454" max="8454" width="19.75" style="109" customWidth="1"/>
    <col min="8455" max="8455" width="12.875" style="109" customWidth="1"/>
    <col min="8456" max="8456" width="5.75" style="109" customWidth="1"/>
    <col min="8457" max="8457" width="3.75" style="109" customWidth="1"/>
    <col min="8458" max="8458" width="8.125" style="109" customWidth="1"/>
    <col min="8459" max="8459" width="2.5" style="109" customWidth="1"/>
    <col min="8460" max="8460" width="2.75" style="109" customWidth="1"/>
    <col min="8461" max="8461" width="11.375" style="109" customWidth="1"/>
    <col min="8462" max="8462" width="12.875" style="109" customWidth="1"/>
    <col min="8463" max="8463" width="5.625" style="109" customWidth="1"/>
    <col min="8464" max="8464" width="4" style="109" customWidth="1"/>
    <col min="8465" max="8465" width="8.125" style="109" customWidth="1"/>
    <col min="8466" max="8466" width="12.75" style="109" customWidth="1"/>
    <col min="8467" max="8467" width="19.75" style="109" customWidth="1"/>
    <col min="8468" max="8468" width="10.5" style="109" customWidth="1"/>
    <col min="8469" max="8469" width="11.5" style="109" customWidth="1"/>
    <col min="8470" max="8470" width="12" style="109" customWidth="1"/>
    <col min="8471" max="8706" width="9" style="109"/>
    <col min="8707" max="8707" width="2.875" style="109" customWidth="1"/>
    <col min="8708" max="8709" width="3.125" style="109" customWidth="1"/>
    <col min="8710" max="8710" width="19.75" style="109" customWidth="1"/>
    <col min="8711" max="8711" width="12.875" style="109" customWidth="1"/>
    <col min="8712" max="8712" width="5.75" style="109" customWidth="1"/>
    <col min="8713" max="8713" width="3.75" style="109" customWidth="1"/>
    <col min="8714" max="8714" width="8.125" style="109" customWidth="1"/>
    <col min="8715" max="8715" width="2.5" style="109" customWidth="1"/>
    <col min="8716" max="8716" width="2.75" style="109" customWidth="1"/>
    <col min="8717" max="8717" width="11.375" style="109" customWidth="1"/>
    <col min="8718" max="8718" width="12.875" style="109" customWidth="1"/>
    <col min="8719" max="8719" width="5.625" style="109" customWidth="1"/>
    <col min="8720" max="8720" width="4" style="109" customWidth="1"/>
    <col min="8721" max="8721" width="8.125" style="109" customWidth="1"/>
    <col min="8722" max="8722" width="12.75" style="109" customWidth="1"/>
    <col min="8723" max="8723" width="19.75" style="109" customWidth="1"/>
    <col min="8724" max="8724" width="10.5" style="109" customWidth="1"/>
    <col min="8725" max="8725" width="11.5" style="109" customWidth="1"/>
    <col min="8726" max="8726" width="12" style="109" customWidth="1"/>
    <col min="8727" max="8962" width="9" style="109"/>
    <col min="8963" max="8963" width="2.875" style="109" customWidth="1"/>
    <col min="8964" max="8965" width="3.125" style="109" customWidth="1"/>
    <col min="8966" max="8966" width="19.75" style="109" customWidth="1"/>
    <col min="8967" max="8967" width="12.875" style="109" customWidth="1"/>
    <col min="8968" max="8968" width="5.75" style="109" customWidth="1"/>
    <col min="8969" max="8969" width="3.75" style="109" customWidth="1"/>
    <col min="8970" max="8970" width="8.125" style="109" customWidth="1"/>
    <col min="8971" max="8971" width="2.5" style="109" customWidth="1"/>
    <col min="8972" max="8972" width="2.75" style="109" customWidth="1"/>
    <col min="8973" max="8973" width="11.375" style="109" customWidth="1"/>
    <col min="8974" max="8974" width="12.875" style="109" customWidth="1"/>
    <col min="8975" max="8975" width="5.625" style="109" customWidth="1"/>
    <col min="8976" max="8976" width="4" style="109" customWidth="1"/>
    <col min="8977" max="8977" width="8.125" style="109" customWidth="1"/>
    <col min="8978" max="8978" width="12.75" style="109" customWidth="1"/>
    <col min="8979" max="8979" width="19.75" style="109" customWidth="1"/>
    <col min="8980" max="8980" width="10.5" style="109" customWidth="1"/>
    <col min="8981" max="8981" width="11.5" style="109" customWidth="1"/>
    <col min="8982" max="8982" width="12" style="109" customWidth="1"/>
    <col min="8983" max="9218" width="9" style="109"/>
    <col min="9219" max="9219" width="2.875" style="109" customWidth="1"/>
    <col min="9220" max="9221" width="3.125" style="109" customWidth="1"/>
    <col min="9222" max="9222" width="19.75" style="109" customWidth="1"/>
    <col min="9223" max="9223" width="12.875" style="109" customWidth="1"/>
    <col min="9224" max="9224" width="5.75" style="109" customWidth="1"/>
    <col min="9225" max="9225" width="3.75" style="109" customWidth="1"/>
    <col min="9226" max="9226" width="8.125" style="109" customWidth="1"/>
    <col min="9227" max="9227" width="2.5" style="109" customWidth="1"/>
    <col min="9228" max="9228" width="2.75" style="109" customWidth="1"/>
    <col min="9229" max="9229" width="11.375" style="109" customWidth="1"/>
    <col min="9230" max="9230" width="12.875" style="109" customWidth="1"/>
    <col min="9231" max="9231" width="5.625" style="109" customWidth="1"/>
    <col min="9232" max="9232" width="4" style="109" customWidth="1"/>
    <col min="9233" max="9233" width="8.125" style="109" customWidth="1"/>
    <col min="9234" max="9234" width="12.75" style="109" customWidth="1"/>
    <col min="9235" max="9235" width="19.75" style="109" customWidth="1"/>
    <col min="9236" max="9236" width="10.5" style="109" customWidth="1"/>
    <col min="9237" max="9237" width="11.5" style="109" customWidth="1"/>
    <col min="9238" max="9238" width="12" style="109" customWidth="1"/>
    <col min="9239" max="9474" width="9" style="109"/>
    <col min="9475" max="9475" width="2.875" style="109" customWidth="1"/>
    <col min="9476" max="9477" width="3.125" style="109" customWidth="1"/>
    <col min="9478" max="9478" width="19.75" style="109" customWidth="1"/>
    <col min="9479" max="9479" width="12.875" style="109" customWidth="1"/>
    <col min="9480" max="9480" width="5.75" style="109" customWidth="1"/>
    <col min="9481" max="9481" width="3.75" style="109" customWidth="1"/>
    <col min="9482" max="9482" width="8.125" style="109" customWidth="1"/>
    <col min="9483" max="9483" width="2.5" style="109" customWidth="1"/>
    <col min="9484" max="9484" width="2.75" style="109" customWidth="1"/>
    <col min="9485" max="9485" width="11.375" style="109" customWidth="1"/>
    <col min="9486" max="9486" width="12.875" style="109" customWidth="1"/>
    <col min="9487" max="9487" width="5.625" style="109" customWidth="1"/>
    <col min="9488" max="9488" width="4" style="109" customWidth="1"/>
    <col min="9489" max="9489" width="8.125" style="109" customWidth="1"/>
    <col min="9490" max="9490" width="12.75" style="109" customWidth="1"/>
    <col min="9491" max="9491" width="19.75" style="109" customWidth="1"/>
    <col min="9492" max="9492" width="10.5" style="109" customWidth="1"/>
    <col min="9493" max="9493" width="11.5" style="109" customWidth="1"/>
    <col min="9494" max="9494" width="12" style="109" customWidth="1"/>
    <col min="9495" max="9730" width="9" style="109"/>
    <col min="9731" max="9731" width="2.875" style="109" customWidth="1"/>
    <col min="9732" max="9733" width="3.125" style="109" customWidth="1"/>
    <col min="9734" max="9734" width="19.75" style="109" customWidth="1"/>
    <col min="9735" max="9735" width="12.875" style="109" customWidth="1"/>
    <col min="9736" max="9736" width="5.75" style="109" customWidth="1"/>
    <col min="9737" max="9737" width="3.75" style="109" customWidth="1"/>
    <col min="9738" max="9738" width="8.125" style="109" customWidth="1"/>
    <col min="9739" max="9739" width="2.5" style="109" customWidth="1"/>
    <col min="9740" max="9740" width="2.75" style="109" customWidth="1"/>
    <col min="9741" max="9741" width="11.375" style="109" customWidth="1"/>
    <col min="9742" max="9742" width="12.875" style="109" customWidth="1"/>
    <col min="9743" max="9743" width="5.625" style="109" customWidth="1"/>
    <col min="9744" max="9744" width="4" style="109" customWidth="1"/>
    <col min="9745" max="9745" width="8.125" style="109" customWidth="1"/>
    <col min="9746" max="9746" width="12.75" style="109" customWidth="1"/>
    <col min="9747" max="9747" width="19.75" style="109" customWidth="1"/>
    <col min="9748" max="9748" width="10.5" style="109" customWidth="1"/>
    <col min="9749" max="9749" width="11.5" style="109" customWidth="1"/>
    <col min="9750" max="9750" width="12" style="109" customWidth="1"/>
    <col min="9751" max="9986" width="9" style="109"/>
    <col min="9987" max="9987" width="2.875" style="109" customWidth="1"/>
    <col min="9988" max="9989" width="3.125" style="109" customWidth="1"/>
    <col min="9990" max="9990" width="19.75" style="109" customWidth="1"/>
    <col min="9991" max="9991" width="12.875" style="109" customWidth="1"/>
    <col min="9992" max="9992" width="5.75" style="109" customWidth="1"/>
    <col min="9993" max="9993" width="3.75" style="109" customWidth="1"/>
    <col min="9994" max="9994" width="8.125" style="109" customWidth="1"/>
    <col min="9995" max="9995" width="2.5" style="109" customWidth="1"/>
    <col min="9996" max="9996" width="2.75" style="109" customWidth="1"/>
    <col min="9997" max="9997" width="11.375" style="109" customWidth="1"/>
    <col min="9998" max="9998" width="12.875" style="109" customWidth="1"/>
    <col min="9999" max="9999" width="5.625" style="109" customWidth="1"/>
    <col min="10000" max="10000" width="4" style="109" customWidth="1"/>
    <col min="10001" max="10001" width="8.125" style="109" customWidth="1"/>
    <col min="10002" max="10002" width="12.75" style="109" customWidth="1"/>
    <col min="10003" max="10003" width="19.75" style="109" customWidth="1"/>
    <col min="10004" max="10004" width="10.5" style="109" customWidth="1"/>
    <col min="10005" max="10005" width="11.5" style="109" customWidth="1"/>
    <col min="10006" max="10006" width="12" style="109" customWidth="1"/>
    <col min="10007" max="10242" width="9" style="109"/>
    <col min="10243" max="10243" width="2.875" style="109" customWidth="1"/>
    <col min="10244" max="10245" width="3.125" style="109" customWidth="1"/>
    <col min="10246" max="10246" width="19.75" style="109" customWidth="1"/>
    <col min="10247" max="10247" width="12.875" style="109" customWidth="1"/>
    <col min="10248" max="10248" width="5.75" style="109" customWidth="1"/>
    <col min="10249" max="10249" width="3.75" style="109" customWidth="1"/>
    <col min="10250" max="10250" width="8.125" style="109" customWidth="1"/>
    <col min="10251" max="10251" width="2.5" style="109" customWidth="1"/>
    <col min="10252" max="10252" width="2.75" style="109" customWidth="1"/>
    <col min="10253" max="10253" width="11.375" style="109" customWidth="1"/>
    <col min="10254" max="10254" width="12.875" style="109" customWidth="1"/>
    <col min="10255" max="10255" width="5.625" style="109" customWidth="1"/>
    <col min="10256" max="10256" width="4" style="109" customWidth="1"/>
    <col min="10257" max="10257" width="8.125" style="109" customWidth="1"/>
    <col min="10258" max="10258" width="12.75" style="109" customWidth="1"/>
    <col min="10259" max="10259" width="19.75" style="109" customWidth="1"/>
    <col min="10260" max="10260" width="10.5" style="109" customWidth="1"/>
    <col min="10261" max="10261" width="11.5" style="109" customWidth="1"/>
    <col min="10262" max="10262" width="12" style="109" customWidth="1"/>
    <col min="10263" max="10498" width="9" style="109"/>
    <col min="10499" max="10499" width="2.875" style="109" customWidth="1"/>
    <col min="10500" max="10501" width="3.125" style="109" customWidth="1"/>
    <col min="10502" max="10502" width="19.75" style="109" customWidth="1"/>
    <col min="10503" max="10503" width="12.875" style="109" customWidth="1"/>
    <col min="10504" max="10504" width="5.75" style="109" customWidth="1"/>
    <col min="10505" max="10505" width="3.75" style="109" customWidth="1"/>
    <col min="10506" max="10506" width="8.125" style="109" customWidth="1"/>
    <col min="10507" max="10507" width="2.5" style="109" customWidth="1"/>
    <col min="10508" max="10508" width="2.75" style="109" customWidth="1"/>
    <col min="10509" max="10509" width="11.375" style="109" customWidth="1"/>
    <col min="10510" max="10510" width="12.875" style="109" customWidth="1"/>
    <col min="10511" max="10511" width="5.625" style="109" customWidth="1"/>
    <col min="10512" max="10512" width="4" style="109" customWidth="1"/>
    <col min="10513" max="10513" width="8.125" style="109" customWidth="1"/>
    <col min="10514" max="10514" width="12.75" style="109" customWidth="1"/>
    <col min="10515" max="10515" width="19.75" style="109" customWidth="1"/>
    <col min="10516" max="10516" width="10.5" style="109" customWidth="1"/>
    <col min="10517" max="10517" width="11.5" style="109" customWidth="1"/>
    <col min="10518" max="10518" width="12" style="109" customWidth="1"/>
    <col min="10519" max="10754" width="9" style="109"/>
    <col min="10755" max="10755" width="2.875" style="109" customWidth="1"/>
    <col min="10756" max="10757" width="3.125" style="109" customWidth="1"/>
    <col min="10758" max="10758" width="19.75" style="109" customWidth="1"/>
    <col min="10759" max="10759" width="12.875" style="109" customWidth="1"/>
    <col min="10760" max="10760" width="5.75" style="109" customWidth="1"/>
    <col min="10761" max="10761" width="3.75" style="109" customWidth="1"/>
    <col min="10762" max="10762" width="8.125" style="109" customWidth="1"/>
    <col min="10763" max="10763" width="2.5" style="109" customWidth="1"/>
    <col min="10764" max="10764" width="2.75" style="109" customWidth="1"/>
    <col min="10765" max="10765" width="11.375" style="109" customWidth="1"/>
    <col min="10766" max="10766" width="12.875" style="109" customWidth="1"/>
    <col min="10767" max="10767" width="5.625" style="109" customWidth="1"/>
    <col min="10768" max="10768" width="4" style="109" customWidth="1"/>
    <col min="10769" max="10769" width="8.125" style="109" customWidth="1"/>
    <col min="10770" max="10770" width="12.75" style="109" customWidth="1"/>
    <col min="10771" max="10771" width="19.75" style="109" customWidth="1"/>
    <col min="10772" max="10772" width="10.5" style="109" customWidth="1"/>
    <col min="10773" max="10773" width="11.5" style="109" customWidth="1"/>
    <col min="10774" max="10774" width="12" style="109" customWidth="1"/>
    <col min="10775" max="11010" width="9" style="109"/>
    <col min="11011" max="11011" width="2.875" style="109" customWidth="1"/>
    <col min="11012" max="11013" width="3.125" style="109" customWidth="1"/>
    <col min="11014" max="11014" width="19.75" style="109" customWidth="1"/>
    <col min="11015" max="11015" width="12.875" style="109" customWidth="1"/>
    <col min="11016" max="11016" width="5.75" style="109" customWidth="1"/>
    <col min="11017" max="11017" width="3.75" style="109" customWidth="1"/>
    <col min="11018" max="11018" width="8.125" style="109" customWidth="1"/>
    <col min="11019" max="11019" width="2.5" style="109" customWidth="1"/>
    <col min="11020" max="11020" width="2.75" style="109" customWidth="1"/>
    <col min="11021" max="11021" width="11.375" style="109" customWidth="1"/>
    <col min="11022" max="11022" width="12.875" style="109" customWidth="1"/>
    <col min="11023" max="11023" width="5.625" style="109" customWidth="1"/>
    <col min="11024" max="11024" width="4" style="109" customWidth="1"/>
    <col min="11025" max="11025" width="8.125" style="109" customWidth="1"/>
    <col min="11026" max="11026" width="12.75" style="109" customWidth="1"/>
    <col min="11027" max="11027" width="19.75" style="109" customWidth="1"/>
    <col min="11028" max="11028" width="10.5" style="109" customWidth="1"/>
    <col min="11029" max="11029" width="11.5" style="109" customWidth="1"/>
    <col min="11030" max="11030" width="12" style="109" customWidth="1"/>
    <col min="11031" max="11266" width="9" style="109"/>
    <col min="11267" max="11267" width="2.875" style="109" customWidth="1"/>
    <col min="11268" max="11269" width="3.125" style="109" customWidth="1"/>
    <col min="11270" max="11270" width="19.75" style="109" customWidth="1"/>
    <col min="11271" max="11271" width="12.875" style="109" customWidth="1"/>
    <col min="11272" max="11272" width="5.75" style="109" customWidth="1"/>
    <col min="11273" max="11273" width="3.75" style="109" customWidth="1"/>
    <col min="11274" max="11274" width="8.125" style="109" customWidth="1"/>
    <col min="11275" max="11275" width="2.5" style="109" customWidth="1"/>
    <col min="11276" max="11276" width="2.75" style="109" customWidth="1"/>
    <col min="11277" max="11277" width="11.375" style="109" customWidth="1"/>
    <col min="11278" max="11278" width="12.875" style="109" customWidth="1"/>
    <col min="11279" max="11279" width="5.625" style="109" customWidth="1"/>
    <col min="11280" max="11280" width="4" style="109" customWidth="1"/>
    <col min="11281" max="11281" width="8.125" style="109" customWidth="1"/>
    <col min="11282" max="11282" width="12.75" style="109" customWidth="1"/>
    <col min="11283" max="11283" width="19.75" style="109" customWidth="1"/>
    <col min="11284" max="11284" width="10.5" style="109" customWidth="1"/>
    <col min="11285" max="11285" width="11.5" style="109" customWidth="1"/>
    <col min="11286" max="11286" width="12" style="109" customWidth="1"/>
    <col min="11287" max="11522" width="9" style="109"/>
    <col min="11523" max="11523" width="2.875" style="109" customWidth="1"/>
    <col min="11524" max="11525" width="3.125" style="109" customWidth="1"/>
    <col min="11526" max="11526" width="19.75" style="109" customWidth="1"/>
    <col min="11527" max="11527" width="12.875" style="109" customWidth="1"/>
    <col min="11528" max="11528" width="5.75" style="109" customWidth="1"/>
    <col min="11529" max="11529" width="3.75" style="109" customWidth="1"/>
    <col min="11530" max="11530" width="8.125" style="109" customWidth="1"/>
    <col min="11531" max="11531" width="2.5" style="109" customWidth="1"/>
    <col min="11532" max="11532" width="2.75" style="109" customWidth="1"/>
    <col min="11533" max="11533" width="11.375" style="109" customWidth="1"/>
    <col min="11534" max="11534" width="12.875" style="109" customWidth="1"/>
    <col min="11535" max="11535" width="5.625" style="109" customWidth="1"/>
    <col min="11536" max="11536" width="4" style="109" customWidth="1"/>
    <col min="11537" max="11537" width="8.125" style="109" customWidth="1"/>
    <col min="11538" max="11538" width="12.75" style="109" customWidth="1"/>
    <col min="11539" max="11539" width="19.75" style="109" customWidth="1"/>
    <col min="11540" max="11540" width="10.5" style="109" customWidth="1"/>
    <col min="11541" max="11541" width="11.5" style="109" customWidth="1"/>
    <col min="11542" max="11542" width="12" style="109" customWidth="1"/>
    <col min="11543" max="11778" width="9" style="109"/>
    <col min="11779" max="11779" width="2.875" style="109" customWidth="1"/>
    <col min="11780" max="11781" width="3.125" style="109" customWidth="1"/>
    <col min="11782" max="11782" width="19.75" style="109" customWidth="1"/>
    <col min="11783" max="11783" width="12.875" style="109" customWidth="1"/>
    <col min="11784" max="11784" width="5.75" style="109" customWidth="1"/>
    <col min="11785" max="11785" width="3.75" style="109" customWidth="1"/>
    <col min="11786" max="11786" width="8.125" style="109" customWidth="1"/>
    <col min="11787" max="11787" width="2.5" style="109" customWidth="1"/>
    <col min="11788" max="11788" width="2.75" style="109" customWidth="1"/>
    <col min="11789" max="11789" width="11.375" style="109" customWidth="1"/>
    <col min="11790" max="11790" width="12.875" style="109" customWidth="1"/>
    <col min="11791" max="11791" width="5.625" style="109" customWidth="1"/>
    <col min="11792" max="11792" width="4" style="109" customWidth="1"/>
    <col min="11793" max="11793" width="8.125" style="109" customWidth="1"/>
    <col min="11794" max="11794" width="12.75" style="109" customWidth="1"/>
    <col min="11795" max="11795" width="19.75" style="109" customWidth="1"/>
    <col min="11796" max="11796" width="10.5" style="109" customWidth="1"/>
    <col min="11797" max="11797" width="11.5" style="109" customWidth="1"/>
    <col min="11798" max="11798" width="12" style="109" customWidth="1"/>
    <col min="11799" max="12034" width="9" style="109"/>
    <col min="12035" max="12035" width="2.875" style="109" customWidth="1"/>
    <col min="12036" max="12037" width="3.125" style="109" customWidth="1"/>
    <col min="12038" max="12038" width="19.75" style="109" customWidth="1"/>
    <col min="12039" max="12039" width="12.875" style="109" customWidth="1"/>
    <col min="12040" max="12040" width="5.75" style="109" customWidth="1"/>
    <col min="12041" max="12041" width="3.75" style="109" customWidth="1"/>
    <col min="12042" max="12042" width="8.125" style="109" customWidth="1"/>
    <col min="12043" max="12043" width="2.5" style="109" customWidth="1"/>
    <col min="12044" max="12044" width="2.75" style="109" customWidth="1"/>
    <col min="12045" max="12045" width="11.375" style="109" customWidth="1"/>
    <col min="12046" max="12046" width="12.875" style="109" customWidth="1"/>
    <col min="12047" max="12047" width="5.625" style="109" customWidth="1"/>
    <col min="12048" max="12048" width="4" style="109" customWidth="1"/>
    <col min="12049" max="12049" width="8.125" style="109" customWidth="1"/>
    <col min="12050" max="12050" width="12.75" style="109" customWidth="1"/>
    <col min="12051" max="12051" width="19.75" style="109" customWidth="1"/>
    <col min="12052" max="12052" width="10.5" style="109" customWidth="1"/>
    <col min="12053" max="12053" width="11.5" style="109" customWidth="1"/>
    <col min="12054" max="12054" width="12" style="109" customWidth="1"/>
    <col min="12055" max="12290" width="9" style="109"/>
    <col min="12291" max="12291" width="2.875" style="109" customWidth="1"/>
    <col min="12292" max="12293" width="3.125" style="109" customWidth="1"/>
    <col min="12294" max="12294" width="19.75" style="109" customWidth="1"/>
    <col min="12295" max="12295" width="12.875" style="109" customWidth="1"/>
    <col min="12296" max="12296" width="5.75" style="109" customWidth="1"/>
    <col min="12297" max="12297" width="3.75" style="109" customWidth="1"/>
    <col min="12298" max="12298" width="8.125" style="109" customWidth="1"/>
    <col min="12299" max="12299" width="2.5" style="109" customWidth="1"/>
    <col min="12300" max="12300" width="2.75" style="109" customWidth="1"/>
    <col min="12301" max="12301" width="11.375" style="109" customWidth="1"/>
    <col min="12302" max="12302" width="12.875" style="109" customWidth="1"/>
    <col min="12303" max="12303" width="5.625" style="109" customWidth="1"/>
    <col min="12304" max="12304" width="4" style="109" customWidth="1"/>
    <col min="12305" max="12305" width="8.125" style="109" customWidth="1"/>
    <col min="12306" max="12306" width="12.75" style="109" customWidth="1"/>
    <col min="12307" max="12307" width="19.75" style="109" customWidth="1"/>
    <col min="12308" max="12308" width="10.5" style="109" customWidth="1"/>
    <col min="12309" max="12309" width="11.5" style="109" customWidth="1"/>
    <col min="12310" max="12310" width="12" style="109" customWidth="1"/>
    <col min="12311" max="12546" width="9" style="109"/>
    <col min="12547" max="12547" width="2.875" style="109" customWidth="1"/>
    <col min="12548" max="12549" width="3.125" style="109" customWidth="1"/>
    <col min="12550" max="12550" width="19.75" style="109" customWidth="1"/>
    <col min="12551" max="12551" width="12.875" style="109" customWidth="1"/>
    <col min="12552" max="12552" width="5.75" style="109" customWidth="1"/>
    <col min="12553" max="12553" width="3.75" style="109" customWidth="1"/>
    <col min="12554" max="12554" width="8.125" style="109" customWidth="1"/>
    <col min="12555" max="12555" width="2.5" style="109" customWidth="1"/>
    <col min="12556" max="12556" width="2.75" style="109" customWidth="1"/>
    <col min="12557" max="12557" width="11.375" style="109" customWidth="1"/>
    <col min="12558" max="12558" width="12.875" style="109" customWidth="1"/>
    <col min="12559" max="12559" width="5.625" style="109" customWidth="1"/>
    <col min="12560" max="12560" width="4" style="109" customWidth="1"/>
    <col min="12561" max="12561" width="8.125" style="109" customWidth="1"/>
    <col min="12562" max="12562" width="12.75" style="109" customWidth="1"/>
    <col min="12563" max="12563" width="19.75" style="109" customWidth="1"/>
    <col min="12564" max="12564" width="10.5" style="109" customWidth="1"/>
    <col min="12565" max="12565" width="11.5" style="109" customWidth="1"/>
    <col min="12566" max="12566" width="12" style="109" customWidth="1"/>
    <col min="12567" max="12802" width="9" style="109"/>
    <col min="12803" max="12803" width="2.875" style="109" customWidth="1"/>
    <col min="12804" max="12805" width="3.125" style="109" customWidth="1"/>
    <col min="12806" max="12806" width="19.75" style="109" customWidth="1"/>
    <col min="12807" max="12807" width="12.875" style="109" customWidth="1"/>
    <col min="12808" max="12808" width="5.75" style="109" customWidth="1"/>
    <col min="12809" max="12809" width="3.75" style="109" customWidth="1"/>
    <col min="12810" max="12810" width="8.125" style="109" customWidth="1"/>
    <col min="12811" max="12811" width="2.5" style="109" customWidth="1"/>
    <col min="12812" max="12812" width="2.75" style="109" customWidth="1"/>
    <col min="12813" max="12813" width="11.375" style="109" customWidth="1"/>
    <col min="12814" max="12814" width="12.875" style="109" customWidth="1"/>
    <col min="12815" max="12815" width="5.625" style="109" customWidth="1"/>
    <col min="12816" max="12816" width="4" style="109" customWidth="1"/>
    <col min="12817" max="12817" width="8.125" style="109" customWidth="1"/>
    <col min="12818" max="12818" width="12.75" style="109" customWidth="1"/>
    <col min="12819" max="12819" width="19.75" style="109" customWidth="1"/>
    <col min="12820" max="12820" width="10.5" style="109" customWidth="1"/>
    <col min="12821" max="12821" width="11.5" style="109" customWidth="1"/>
    <col min="12822" max="12822" width="12" style="109" customWidth="1"/>
    <col min="12823" max="13058" width="9" style="109"/>
    <col min="13059" max="13059" width="2.875" style="109" customWidth="1"/>
    <col min="13060" max="13061" width="3.125" style="109" customWidth="1"/>
    <col min="13062" max="13062" width="19.75" style="109" customWidth="1"/>
    <col min="13063" max="13063" width="12.875" style="109" customWidth="1"/>
    <col min="13064" max="13064" width="5.75" style="109" customWidth="1"/>
    <col min="13065" max="13065" width="3.75" style="109" customWidth="1"/>
    <col min="13066" max="13066" width="8.125" style="109" customWidth="1"/>
    <col min="13067" max="13067" width="2.5" style="109" customWidth="1"/>
    <col min="13068" max="13068" width="2.75" style="109" customWidth="1"/>
    <col min="13069" max="13069" width="11.375" style="109" customWidth="1"/>
    <col min="13070" max="13070" width="12.875" style="109" customWidth="1"/>
    <col min="13071" max="13071" width="5.625" style="109" customWidth="1"/>
    <col min="13072" max="13072" width="4" style="109" customWidth="1"/>
    <col min="13073" max="13073" width="8.125" style="109" customWidth="1"/>
    <col min="13074" max="13074" width="12.75" style="109" customWidth="1"/>
    <col min="13075" max="13075" width="19.75" style="109" customWidth="1"/>
    <col min="13076" max="13076" width="10.5" style="109" customWidth="1"/>
    <col min="13077" max="13077" width="11.5" style="109" customWidth="1"/>
    <col min="13078" max="13078" width="12" style="109" customWidth="1"/>
    <col min="13079" max="13314" width="9" style="109"/>
    <col min="13315" max="13315" width="2.875" style="109" customWidth="1"/>
    <col min="13316" max="13317" width="3.125" style="109" customWidth="1"/>
    <col min="13318" max="13318" width="19.75" style="109" customWidth="1"/>
    <col min="13319" max="13319" width="12.875" style="109" customWidth="1"/>
    <col min="13320" max="13320" width="5.75" style="109" customWidth="1"/>
    <col min="13321" max="13321" width="3.75" style="109" customWidth="1"/>
    <col min="13322" max="13322" width="8.125" style="109" customWidth="1"/>
    <col min="13323" max="13323" width="2.5" style="109" customWidth="1"/>
    <col min="13324" max="13324" width="2.75" style="109" customWidth="1"/>
    <col min="13325" max="13325" width="11.375" style="109" customWidth="1"/>
    <col min="13326" max="13326" width="12.875" style="109" customWidth="1"/>
    <col min="13327" max="13327" width="5.625" style="109" customWidth="1"/>
    <col min="13328" max="13328" width="4" style="109" customWidth="1"/>
    <col min="13329" max="13329" width="8.125" style="109" customWidth="1"/>
    <col min="13330" max="13330" width="12.75" style="109" customWidth="1"/>
    <col min="13331" max="13331" width="19.75" style="109" customWidth="1"/>
    <col min="13332" max="13332" width="10.5" style="109" customWidth="1"/>
    <col min="13333" max="13333" width="11.5" style="109" customWidth="1"/>
    <col min="13334" max="13334" width="12" style="109" customWidth="1"/>
    <col min="13335" max="13570" width="9" style="109"/>
    <col min="13571" max="13571" width="2.875" style="109" customWidth="1"/>
    <col min="13572" max="13573" width="3.125" style="109" customWidth="1"/>
    <col min="13574" max="13574" width="19.75" style="109" customWidth="1"/>
    <col min="13575" max="13575" width="12.875" style="109" customWidth="1"/>
    <col min="13576" max="13576" width="5.75" style="109" customWidth="1"/>
    <col min="13577" max="13577" width="3.75" style="109" customWidth="1"/>
    <col min="13578" max="13578" width="8.125" style="109" customWidth="1"/>
    <col min="13579" max="13579" width="2.5" style="109" customWidth="1"/>
    <col min="13580" max="13580" width="2.75" style="109" customWidth="1"/>
    <col min="13581" max="13581" width="11.375" style="109" customWidth="1"/>
    <col min="13582" max="13582" width="12.875" style="109" customWidth="1"/>
    <col min="13583" max="13583" width="5.625" style="109" customWidth="1"/>
    <col min="13584" max="13584" width="4" style="109" customWidth="1"/>
    <col min="13585" max="13585" width="8.125" style="109" customWidth="1"/>
    <col min="13586" max="13586" width="12.75" style="109" customWidth="1"/>
    <col min="13587" max="13587" width="19.75" style="109" customWidth="1"/>
    <col min="13588" max="13588" width="10.5" style="109" customWidth="1"/>
    <col min="13589" max="13589" width="11.5" style="109" customWidth="1"/>
    <col min="13590" max="13590" width="12" style="109" customWidth="1"/>
    <col min="13591" max="13826" width="9" style="109"/>
    <col min="13827" max="13827" width="2.875" style="109" customWidth="1"/>
    <col min="13828" max="13829" width="3.125" style="109" customWidth="1"/>
    <col min="13830" max="13830" width="19.75" style="109" customWidth="1"/>
    <col min="13831" max="13831" width="12.875" style="109" customWidth="1"/>
    <col min="13832" max="13832" width="5.75" style="109" customWidth="1"/>
    <col min="13833" max="13833" width="3.75" style="109" customWidth="1"/>
    <col min="13834" max="13834" width="8.125" style="109" customWidth="1"/>
    <col min="13835" max="13835" width="2.5" style="109" customWidth="1"/>
    <col min="13836" max="13836" width="2.75" style="109" customWidth="1"/>
    <col min="13837" max="13837" width="11.375" style="109" customWidth="1"/>
    <col min="13838" max="13838" width="12.875" style="109" customWidth="1"/>
    <col min="13839" max="13839" width="5.625" style="109" customWidth="1"/>
    <col min="13840" max="13840" width="4" style="109" customWidth="1"/>
    <col min="13841" max="13841" width="8.125" style="109" customWidth="1"/>
    <col min="13842" max="13842" width="12.75" style="109" customWidth="1"/>
    <col min="13843" max="13843" width="19.75" style="109" customWidth="1"/>
    <col min="13844" max="13844" width="10.5" style="109" customWidth="1"/>
    <col min="13845" max="13845" width="11.5" style="109" customWidth="1"/>
    <col min="13846" max="13846" width="12" style="109" customWidth="1"/>
    <col min="13847" max="14082" width="9" style="109"/>
    <col min="14083" max="14083" width="2.875" style="109" customWidth="1"/>
    <col min="14084" max="14085" width="3.125" style="109" customWidth="1"/>
    <col min="14086" max="14086" width="19.75" style="109" customWidth="1"/>
    <col min="14087" max="14087" width="12.875" style="109" customWidth="1"/>
    <col min="14088" max="14088" width="5.75" style="109" customWidth="1"/>
    <col min="14089" max="14089" width="3.75" style="109" customWidth="1"/>
    <col min="14090" max="14090" width="8.125" style="109" customWidth="1"/>
    <col min="14091" max="14091" width="2.5" style="109" customWidth="1"/>
    <col min="14092" max="14092" width="2.75" style="109" customWidth="1"/>
    <col min="14093" max="14093" width="11.375" style="109" customWidth="1"/>
    <col min="14094" max="14094" width="12.875" style="109" customWidth="1"/>
    <col min="14095" max="14095" width="5.625" style="109" customWidth="1"/>
    <col min="14096" max="14096" width="4" style="109" customWidth="1"/>
    <col min="14097" max="14097" width="8.125" style="109" customWidth="1"/>
    <col min="14098" max="14098" width="12.75" style="109" customWidth="1"/>
    <col min="14099" max="14099" width="19.75" style="109" customWidth="1"/>
    <col min="14100" max="14100" width="10.5" style="109" customWidth="1"/>
    <col min="14101" max="14101" width="11.5" style="109" customWidth="1"/>
    <col min="14102" max="14102" width="12" style="109" customWidth="1"/>
    <col min="14103" max="14338" width="9" style="109"/>
    <col min="14339" max="14339" width="2.875" style="109" customWidth="1"/>
    <col min="14340" max="14341" width="3.125" style="109" customWidth="1"/>
    <col min="14342" max="14342" width="19.75" style="109" customWidth="1"/>
    <col min="14343" max="14343" width="12.875" style="109" customWidth="1"/>
    <col min="14344" max="14344" width="5.75" style="109" customWidth="1"/>
    <col min="14345" max="14345" width="3.75" style="109" customWidth="1"/>
    <col min="14346" max="14346" width="8.125" style="109" customWidth="1"/>
    <col min="14347" max="14347" width="2.5" style="109" customWidth="1"/>
    <col min="14348" max="14348" width="2.75" style="109" customWidth="1"/>
    <col min="14349" max="14349" width="11.375" style="109" customWidth="1"/>
    <col min="14350" max="14350" width="12.875" style="109" customWidth="1"/>
    <col min="14351" max="14351" width="5.625" style="109" customWidth="1"/>
    <col min="14352" max="14352" width="4" style="109" customWidth="1"/>
    <col min="14353" max="14353" width="8.125" style="109" customWidth="1"/>
    <col min="14354" max="14354" width="12.75" style="109" customWidth="1"/>
    <col min="14355" max="14355" width="19.75" style="109" customWidth="1"/>
    <col min="14356" max="14356" width="10.5" style="109" customWidth="1"/>
    <col min="14357" max="14357" width="11.5" style="109" customWidth="1"/>
    <col min="14358" max="14358" width="12" style="109" customWidth="1"/>
    <col min="14359" max="14594" width="9" style="109"/>
    <col min="14595" max="14595" width="2.875" style="109" customWidth="1"/>
    <col min="14596" max="14597" width="3.125" style="109" customWidth="1"/>
    <col min="14598" max="14598" width="19.75" style="109" customWidth="1"/>
    <col min="14599" max="14599" width="12.875" style="109" customWidth="1"/>
    <col min="14600" max="14600" width="5.75" style="109" customWidth="1"/>
    <col min="14601" max="14601" width="3.75" style="109" customWidth="1"/>
    <col min="14602" max="14602" width="8.125" style="109" customWidth="1"/>
    <col min="14603" max="14603" width="2.5" style="109" customWidth="1"/>
    <col min="14604" max="14604" width="2.75" style="109" customWidth="1"/>
    <col min="14605" max="14605" width="11.375" style="109" customWidth="1"/>
    <col min="14606" max="14606" width="12.875" style="109" customWidth="1"/>
    <col min="14607" max="14607" width="5.625" style="109" customWidth="1"/>
    <col min="14608" max="14608" width="4" style="109" customWidth="1"/>
    <col min="14609" max="14609" width="8.125" style="109" customWidth="1"/>
    <col min="14610" max="14610" width="12.75" style="109" customWidth="1"/>
    <col min="14611" max="14611" width="19.75" style="109" customWidth="1"/>
    <col min="14612" max="14612" width="10.5" style="109" customWidth="1"/>
    <col min="14613" max="14613" width="11.5" style="109" customWidth="1"/>
    <col min="14614" max="14614" width="12" style="109" customWidth="1"/>
    <col min="14615" max="14850" width="9" style="109"/>
    <col min="14851" max="14851" width="2.875" style="109" customWidth="1"/>
    <col min="14852" max="14853" width="3.125" style="109" customWidth="1"/>
    <col min="14854" max="14854" width="19.75" style="109" customWidth="1"/>
    <col min="14855" max="14855" width="12.875" style="109" customWidth="1"/>
    <col min="14856" max="14856" width="5.75" style="109" customWidth="1"/>
    <col min="14857" max="14857" width="3.75" style="109" customWidth="1"/>
    <col min="14858" max="14858" width="8.125" style="109" customWidth="1"/>
    <col min="14859" max="14859" width="2.5" style="109" customWidth="1"/>
    <col min="14860" max="14860" width="2.75" style="109" customWidth="1"/>
    <col min="14861" max="14861" width="11.375" style="109" customWidth="1"/>
    <col min="14862" max="14862" width="12.875" style="109" customWidth="1"/>
    <col min="14863" max="14863" width="5.625" style="109" customWidth="1"/>
    <col min="14864" max="14864" width="4" style="109" customWidth="1"/>
    <col min="14865" max="14865" width="8.125" style="109" customWidth="1"/>
    <col min="14866" max="14866" width="12.75" style="109" customWidth="1"/>
    <col min="14867" max="14867" width="19.75" style="109" customWidth="1"/>
    <col min="14868" max="14868" width="10.5" style="109" customWidth="1"/>
    <col min="14869" max="14869" width="11.5" style="109" customWidth="1"/>
    <col min="14870" max="14870" width="12" style="109" customWidth="1"/>
    <col min="14871" max="15106" width="9" style="109"/>
    <col min="15107" max="15107" width="2.875" style="109" customWidth="1"/>
    <col min="15108" max="15109" width="3.125" style="109" customWidth="1"/>
    <col min="15110" max="15110" width="19.75" style="109" customWidth="1"/>
    <col min="15111" max="15111" width="12.875" style="109" customWidth="1"/>
    <col min="15112" max="15112" width="5.75" style="109" customWidth="1"/>
    <col min="15113" max="15113" width="3.75" style="109" customWidth="1"/>
    <col min="15114" max="15114" width="8.125" style="109" customWidth="1"/>
    <col min="15115" max="15115" width="2.5" style="109" customWidth="1"/>
    <col min="15116" max="15116" width="2.75" style="109" customWidth="1"/>
    <col min="15117" max="15117" width="11.375" style="109" customWidth="1"/>
    <col min="15118" max="15118" width="12.875" style="109" customWidth="1"/>
    <col min="15119" max="15119" width="5.625" style="109" customWidth="1"/>
    <col min="15120" max="15120" width="4" style="109" customWidth="1"/>
    <col min="15121" max="15121" width="8.125" style="109" customWidth="1"/>
    <col min="15122" max="15122" width="12.75" style="109" customWidth="1"/>
    <col min="15123" max="15123" width="19.75" style="109" customWidth="1"/>
    <col min="15124" max="15124" width="10.5" style="109" customWidth="1"/>
    <col min="15125" max="15125" width="11.5" style="109" customWidth="1"/>
    <col min="15126" max="15126" width="12" style="109" customWidth="1"/>
    <col min="15127" max="15362" width="9" style="109"/>
    <col min="15363" max="15363" width="2.875" style="109" customWidth="1"/>
    <col min="15364" max="15365" width="3.125" style="109" customWidth="1"/>
    <col min="15366" max="15366" width="19.75" style="109" customWidth="1"/>
    <col min="15367" max="15367" width="12.875" style="109" customWidth="1"/>
    <col min="15368" max="15368" width="5.75" style="109" customWidth="1"/>
    <col min="15369" max="15369" width="3.75" style="109" customWidth="1"/>
    <col min="15370" max="15370" width="8.125" style="109" customWidth="1"/>
    <col min="15371" max="15371" width="2.5" style="109" customWidth="1"/>
    <col min="15372" max="15372" width="2.75" style="109" customWidth="1"/>
    <col min="15373" max="15373" width="11.375" style="109" customWidth="1"/>
    <col min="15374" max="15374" width="12.875" style="109" customWidth="1"/>
    <col min="15375" max="15375" width="5.625" style="109" customWidth="1"/>
    <col min="15376" max="15376" width="4" style="109" customWidth="1"/>
    <col min="15377" max="15377" width="8.125" style="109" customWidth="1"/>
    <col min="15378" max="15378" width="12.75" style="109" customWidth="1"/>
    <col min="15379" max="15379" width="19.75" style="109" customWidth="1"/>
    <col min="15380" max="15380" width="10.5" style="109" customWidth="1"/>
    <col min="15381" max="15381" width="11.5" style="109" customWidth="1"/>
    <col min="15382" max="15382" width="12" style="109" customWidth="1"/>
    <col min="15383" max="15618" width="9" style="109"/>
    <col min="15619" max="15619" width="2.875" style="109" customWidth="1"/>
    <col min="15620" max="15621" width="3.125" style="109" customWidth="1"/>
    <col min="15622" max="15622" width="19.75" style="109" customWidth="1"/>
    <col min="15623" max="15623" width="12.875" style="109" customWidth="1"/>
    <col min="15624" max="15624" width="5.75" style="109" customWidth="1"/>
    <col min="15625" max="15625" width="3.75" style="109" customWidth="1"/>
    <col min="15626" max="15626" width="8.125" style="109" customWidth="1"/>
    <col min="15627" max="15627" width="2.5" style="109" customWidth="1"/>
    <col min="15628" max="15628" width="2.75" style="109" customWidth="1"/>
    <col min="15629" max="15629" width="11.375" style="109" customWidth="1"/>
    <col min="15630" max="15630" width="12.875" style="109" customWidth="1"/>
    <col min="15631" max="15631" width="5.625" style="109" customWidth="1"/>
    <col min="15632" max="15632" width="4" style="109" customWidth="1"/>
    <col min="15633" max="15633" width="8.125" style="109" customWidth="1"/>
    <col min="15634" max="15634" width="12.75" style="109" customWidth="1"/>
    <col min="15635" max="15635" width="19.75" style="109" customWidth="1"/>
    <col min="15636" max="15636" width="10.5" style="109" customWidth="1"/>
    <col min="15637" max="15637" width="11.5" style="109" customWidth="1"/>
    <col min="15638" max="15638" width="12" style="109" customWidth="1"/>
    <col min="15639" max="15874" width="9" style="109"/>
    <col min="15875" max="15875" width="2.875" style="109" customWidth="1"/>
    <col min="15876" max="15877" width="3.125" style="109" customWidth="1"/>
    <col min="15878" max="15878" width="19.75" style="109" customWidth="1"/>
    <col min="15879" max="15879" width="12.875" style="109" customWidth="1"/>
    <col min="15880" max="15880" width="5.75" style="109" customWidth="1"/>
    <col min="15881" max="15881" width="3.75" style="109" customWidth="1"/>
    <col min="15882" max="15882" width="8.125" style="109" customWidth="1"/>
    <col min="15883" max="15883" width="2.5" style="109" customWidth="1"/>
    <col min="15884" max="15884" width="2.75" style="109" customWidth="1"/>
    <col min="15885" max="15885" width="11.375" style="109" customWidth="1"/>
    <col min="15886" max="15886" width="12.875" style="109" customWidth="1"/>
    <col min="15887" max="15887" width="5.625" style="109" customWidth="1"/>
    <col min="15888" max="15888" width="4" style="109" customWidth="1"/>
    <col min="15889" max="15889" width="8.125" style="109" customWidth="1"/>
    <col min="15890" max="15890" width="12.75" style="109" customWidth="1"/>
    <col min="15891" max="15891" width="19.75" style="109" customWidth="1"/>
    <col min="15892" max="15892" width="10.5" style="109" customWidth="1"/>
    <col min="15893" max="15893" width="11.5" style="109" customWidth="1"/>
    <col min="15894" max="15894" width="12" style="109" customWidth="1"/>
    <col min="15895" max="16130" width="9" style="109"/>
    <col min="16131" max="16131" width="2.875" style="109" customWidth="1"/>
    <col min="16132" max="16133" width="3.125" style="109" customWidth="1"/>
    <col min="16134" max="16134" width="19.75" style="109" customWidth="1"/>
    <col min="16135" max="16135" width="12.875" style="109" customWidth="1"/>
    <col min="16136" max="16136" width="5.75" style="109" customWidth="1"/>
    <col min="16137" max="16137" width="3.75" style="109" customWidth="1"/>
    <col min="16138" max="16138" width="8.125" style="109" customWidth="1"/>
    <col min="16139" max="16139" width="2.5" style="109" customWidth="1"/>
    <col min="16140" max="16140" width="2.75" style="109" customWidth="1"/>
    <col min="16141" max="16141" width="11.375" style="109" customWidth="1"/>
    <col min="16142" max="16142" width="12.875" style="109" customWidth="1"/>
    <col min="16143" max="16143" width="5.625" style="109" customWidth="1"/>
    <col min="16144" max="16144" width="4" style="109" customWidth="1"/>
    <col min="16145" max="16145" width="8.125" style="109" customWidth="1"/>
    <col min="16146" max="16146" width="12.75" style="109" customWidth="1"/>
    <col min="16147" max="16147" width="19.75" style="109" customWidth="1"/>
    <col min="16148" max="16148" width="10.5" style="109" customWidth="1"/>
    <col min="16149" max="16149" width="11.5" style="109" customWidth="1"/>
    <col min="16150" max="16150" width="12" style="109" customWidth="1"/>
    <col min="16151" max="16384" width="9" style="109"/>
  </cols>
  <sheetData>
    <row r="1" spans="1:20" ht="30" customHeight="1">
      <c r="A1" s="366" t="str">
        <f>R1&amp;柜体!N3</f>
        <v>领料单——左岸都市II</v>
      </c>
      <c r="B1" s="366"/>
      <c r="C1" s="366"/>
      <c r="D1" s="366"/>
      <c r="E1" s="366"/>
      <c r="F1" s="366"/>
      <c r="G1" s="366"/>
      <c r="H1" s="366"/>
      <c r="I1" s="373"/>
      <c r="J1" s="366" t="str">
        <f>R2&amp;柜体!N3</f>
        <v>装箱清单——左岸都市II</v>
      </c>
      <c r="K1" s="366"/>
      <c r="L1" s="366"/>
      <c r="M1" s="366"/>
      <c r="N1" s="366"/>
      <c r="O1" s="366"/>
      <c r="P1" s="366"/>
      <c r="Q1" s="366"/>
      <c r="R1" s="178" t="s">
        <v>571</v>
      </c>
      <c r="S1" s="107"/>
    </row>
    <row r="2" spans="1:20" ht="15" customHeight="1">
      <c r="A2" s="362" t="s">
        <v>532</v>
      </c>
      <c r="B2" s="363"/>
      <c r="C2" s="363"/>
      <c r="D2" s="180" t="str">
        <f>柜体!D3</f>
        <v>胡志强</v>
      </c>
      <c r="E2" s="360" t="s">
        <v>531</v>
      </c>
      <c r="F2" s="360"/>
      <c r="G2" s="360" t="str">
        <f>柜体!X4</f>
        <v>西安</v>
      </c>
      <c r="H2" s="361"/>
      <c r="I2" s="373"/>
      <c r="J2" s="362" t="s">
        <v>532</v>
      </c>
      <c r="K2" s="363"/>
      <c r="L2" s="363"/>
      <c r="M2" s="180" t="str">
        <f>D2</f>
        <v>胡志强</v>
      </c>
      <c r="N2" s="360" t="s">
        <v>531</v>
      </c>
      <c r="O2" s="360"/>
      <c r="P2" s="360" t="str">
        <f>G2</f>
        <v>西安</v>
      </c>
      <c r="Q2" s="361"/>
      <c r="R2" s="178" t="s">
        <v>572</v>
      </c>
      <c r="S2" s="110"/>
    </row>
    <row r="3" spans="1:20" ht="15" customHeight="1">
      <c r="A3" s="350" t="s">
        <v>530</v>
      </c>
      <c r="B3" s="351"/>
      <c r="C3" s="351"/>
      <c r="D3" s="174" t="str">
        <f>柜体!D4</f>
        <v>S400369032</v>
      </c>
      <c r="E3" s="181" t="s">
        <v>529</v>
      </c>
      <c r="F3" s="357">
        <f>+柜体!X5</f>
        <v>0</v>
      </c>
      <c r="G3" s="358"/>
      <c r="H3" s="359"/>
      <c r="I3" s="373"/>
      <c r="J3" s="350" t="s">
        <v>530</v>
      </c>
      <c r="K3" s="351"/>
      <c r="L3" s="351"/>
      <c r="M3" s="174" t="str">
        <f>D3</f>
        <v>S400369032</v>
      </c>
      <c r="N3" s="181" t="s">
        <v>529</v>
      </c>
      <c r="O3" s="357">
        <f>+F3</f>
        <v>0</v>
      </c>
      <c r="P3" s="358"/>
      <c r="Q3" s="359"/>
    </row>
    <row r="4" spans="1:20" ht="15" customHeight="1">
      <c r="A4" s="346" t="s">
        <v>533</v>
      </c>
      <c r="B4" s="338"/>
      <c r="C4" s="338"/>
      <c r="D4" s="338"/>
      <c r="E4" s="179" t="s">
        <v>534</v>
      </c>
      <c r="F4" s="179" t="s">
        <v>535</v>
      </c>
      <c r="G4" s="179" t="s">
        <v>536</v>
      </c>
      <c r="H4" s="152" t="s">
        <v>537</v>
      </c>
      <c r="I4" s="373"/>
      <c r="J4" s="354" t="s">
        <v>533</v>
      </c>
      <c r="K4" s="337"/>
      <c r="L4" s="337"/>
      <c r="M4" s="337"/>
      <c r="N4" s="179" t="s">
        <v>534</v>
      </c>
      <c r="O4" s="179" t="s">
        <v>535</v>
      </c>
      <c r="P4" s="179" t="s">
        <v>536</v>
      </c>
      <c r="Q4" s="152" t="s">
        <v>537</v>
      </c>
    </row>
    <row r="5" spans="1:20" ht="15" customHeight="1">
      <c r="A5" s="344" t="s">
        <v>538</v>
      </c>
      <c r="B5" s="347" t="str">
        <f>+柜体!$D$5</f>
        <v>深胡桃双贴三聚氰胺E0级刨花板</v>
      </c>
      <c r="C5" s="347"/>
      <c r="D5" s="347"/>
      <c r="E5" s="145" t="s">
        <v>539</v>
      </c>
      <c r="F5" s="146">
        <f>+ROUNDUP(柜体!AH20,1)</f>
        <v>0.79999999999999993</v>
      </c>
      <c r="G5" s="145" t="s">
        <v>540</v>
      </c>
      <c r="H5" s="147"/>
      <c r="I5" s="373"/>
      <c r="J5" s="344" t="s">
        <v>541</v>
      </c>
      <c r="K5" s="365"/>
      <c r="L5" s="365"/>
      <c r="M5" s="365"/>
      <c r="N5" s="166"/>
      <c r="O5" s="145"/>
      <c r="P5" s="145"/>
      <c r="Q5" s="167"/>
      <c r="R5" s="112"/>
      <c r="S5" s="113"/>
    </row>
    <row r="6" spans="1:20" ht="15" customHeight="1">
      <c r="A6" s="345"/>
      <c r="B6" s="336" t="str">
        <f>+柜体!$D$5</f>
        <v>深胡桃双贴三聚氰胺E0级刨花板</v>
      </c>
      <c r="C6" s="336"/>
      <c r="D6" s="336"/>
      <c r="E6" s="115" t="s">
        <v>543</v>
      </c>
      <c r="F6" s="114">
        <f>+ROUNDUP(柜体!AI20,1)</f>
        <v>0.1</v>
      </c>
      <c r="G6" s="115" t="s">
        <v>540</v>
      </c>
      <c r="H6" s="148"/>
      <c r="I6" s="373"/>
      <c r="J6" s="345"/>
      <c r="K6" s="334"/>
      <c r="L6" s="334"/>
      <c r="M6" s="334"/>
      <c r="N6" s="115"/>
      <c r="O6" s="116"/>
      <c r="P6" s="115"/>
      <c r="Q6" s="155"/>
      <c r="R6" s="112"/>
    </row>
    <row r="7" spans="1:20" ht="15" customHeight="1">
      <c r="A7" s="345"/>
      <c r="B7" s="336" t="str">
        <f>+柜体!$D$5</f>
        <v>深胡桃双贴三聚氰胺E0级刨花板</v>
      </c>
      <c r="C7" s="336"/>
      <c r="D7" s="336"/>
      <c r="E7" s="115" t="s">
        <v>544</v>
      </c>
      <c r="F7" s="114">
        <f>+ROUNDUP(柜体!AJ20,1)</f>
        <v>1</v>
      </c>
      <c r="G7" s="115" t="s">
        <v>540</v>
      </c>
      <c r="H7" s="148"/>
      <c r="I7" s="373"/>
      <c r="J7" s="345"/>
      <c r="K7" s="334"/>
      <c r="L7" s="334"/>
      <c r="M7" s="334"/>
      <c r="N7" s="115"/>
      <c r="O7" s="115"/>
      <c r="P7" s="115"/>
      <c r="Q7" s="155"/>
      <c r="R7" s="112"/>
    </row>
    <row r="8" spans="1:20" ht="15" customHeight="1">
      <c r="A8" s="345"/>
      <c r="B8" s="336" t="str">
        <f>+IF((附页!$W$25&gt;0),附页!$V$31,"")</f>
        <v/>
      </c>
      <c r="C8" s="336"/>
      <c r="D8" s="336"/>
      <c r="E8" s="115" t="str">
        <f>+IF((附页!$W$25&gt;0),"25*1220*2440","")</f>
        <v/>
      </c>
      <c r="F8" s="114" t="str">
        <f>+IF((附页!$W$25&gt;0),附页!AH27,"")</f>
        <v/>
      </c>
      <c r="G8" s="115" t="str">
        <f>+IF((附页!$W$25&gt;0),"张","")</f>
        <v/>
      </c>
      <c r="H8" s="148"/>
      <c r="I8" s="373"/>
      <c r="J8" s="345"/>
      <c r="K8" s="334" t="s">
        <v>545</v>
      </c>
      <c r="L8" s="334"/>
      <c r="M8" s="334"/>
      <c r="N8" s="115"/>
      <c r="O8" s="115"/>
      <c r="P8" s="115"/>
      <c r="Q8" s="155"/>
      <c r="R8" s="112"/>
    </row>
    <row r="9" spans="1:20" ht="15" customHeight="1">
      <c r="A9" s="345"/>
      <c r="B9" s="336" t="str">
        <f>+IF((附页!$W$25&gt;0),附页!$V$31,"")</f>
        <v/>
      </c>
      <c r="C9" s="336"/>
      <c r="D9" s="336"/>
      <c r="E9" s="115" t="str">
        <f>+IF((附页!$W$25&gt;0),"18*1220*2440","")</f>
        <v/>
      </c>
      <c r="F9" s="114" t="str">
        <f>+IF((附页!$W$25&gt;0),附页!AI27,"")</f>
        <v/>
      </c>
      <c r="G9" s="115" t="str">
        <f>+IF((附页!$W$25&gt;0),"张","")</f>
        <v/>
      </c>
      <c r="H9" s="148"/>
      <c r="I9" s="373"/>
      <c r="J9" s="345"/>
      <c r="K9" s="334"/>
      <c r="L9" s="334"/>
      <c r="M9" s="334"/>
      <c r="N9" s="115" t="s">
        <v>546</v>
      </c>
      <c r="O9" s="115">
        <f>$O$25*4+$O$34*4</f>
        <v>20</v>
      </c>
      <c r="P9" s="115" t="s">
        <v>542</v>
      </c>
      <c r="Q9" s="155"/>
      <c r="R9" s="112" t="s">
        <v>201</v>
      </c>
      <c r="S9" s="117" t="s">
        <v>393</v>
      </c>
      <c r="T9" s="118"/>
    </row>
    <row r="10" spans="1:20" ht="15" customHeight="1">
      <c r="A10" s="346"/>
      <c r="B10" s="338" t="str">
        <f>+IF((附页!$W$25&gt;0),附页!$V$31,"")</f>
        <v/>
      </c>
      <c r="C10" s="338"/>
      <c r="D10" s="338"/>
      <c r="E10" s="149" t="str">
        <f>+IF((附页!$W$25&gt;0),"12*1220*2440","")</f>
        <v/>
      </c>
      <c r="F10" s="150" t="str">
        <f>+IF((附页!$W$25&gt;0),附页!AJ27,"")</f>
        <v/>
      </c>
      <c r="G10" s="149" t="str">
        <f>+IF((附页!$W$25&gt;0),"张","")</f>
        <v/>
      </c>
      <c r="H10" s="151"/>
      <c r="I10" s="373"/>
      <c r="J10" s="345"/>
      <c r="K10" s="334"/>
      <c r="L10" s="334"/>
      <c r="M10" s="334"/>
      <c r="N10" s="115"/>
      <c r="O10" s="115"/>
      <c r="P10" s="115"/>
      <c r="Q10" s="155"/>
      <c r="R10" s="112"/>
      <c r="S10" s="117" t="s">
        <v>394</v>
      </c>
      <c r="T10" s="118"/>
    </row>
    <row r="11" spans="1:20" ht="15" customHeight="1">
      <c r="A11" s="344" t="s">
        <v>547</v>
      </c>
      <c r="B11" s="355" t="s">
        <v>548</v>
      </c>
      <c r="C11" s="355"/>
      <c r="D11" s="355"/>
      <c r="E11" s="153" t="s">
        <v>549</v>
      </c>
      <c r="F11" s="154">
        <f>SUM(F17,F20,F28,F31,F24)*5.5+SUM(F18,F25,F29,F32)*4+SUM(F19,F26,F30,F33)*3+SUM(F21,F22,F23,F27,F34)*9.5</f>
        <v>238.74199999999996</v>
      </c>
      <c r="G11" s="153" t="s">
        <v>550</v>
      </c>
      <c r="H11" s="147"/>
      <c r="I11" s="373"/>
      <c r="J11" s="345"/>
      <c r="K11" s="334"/>
      <c r="L11" s="334"/>
      <c r="M11" s="334"/>
      <c r="N11" s="115"/>
      <c r="O11" s="115"/>
      <c r="P11" s="115"/>
      <c r="Q11" s="155"/>
      <c r="R11" s="112" t="s">
        <v>202</v>
      </c>
      <c r="S11" s="117" t="s">
        <v>395</v>
      </c>
      <c r="T11" s="118"/>
    </row>
    <row r="12" spans="1:20" ht="15" customHeight="1">
      <c r="A12" s="345"/>
      <c r="B12" s="356"/>
      <c r="C12" s="356"/>
      <c r="D12" s="356"/>
      <c r="E12" s="116"/>
      <c r="F12" s="119"/>
      <c r="G12" s="116"/>
      <c r="H12" s="148"/>
      <c r="I12" s="373"/>
      <c r="J12" s="345"/>
      <c r="K12" s="334"/>
      <c r="L12" s="334"/>
      <c r="M12" s="334"/>
      <c r="N12" s="115"/>
      <c r="O12" s="115"/>
      <c r="P12" s="115"/>
      <c r="Q12" s="155"/>
      <c r="R12" s="112"/>
      <c r="S12" s="118"/>
      <c r="T12" s="118"/>
    </row>
    <row r="13" spans="1:20" ht="15" customHeight="1">
      <c r="A13" s="345"/>
      <c r="B13" s="356"/>
      <c r="C13" s="356"/>
      <c r="D13" s="356"/>
      <c r="E13" s="116"/>
      <c r="F13" s="119"/>
      <c r="G13" s="116"/>
      <c r="H13" s="148"/>
      <c r="I13" s="373"/>
      <c r="J13" s="345"/>
      <c r="K13" s="334" t="s">
        <v>551</v>
      </c>
      <c r="L13" s="334"/>
      <c r="M13" s="334"/>
      <c r="N13" s="115" t="s">
        <v>552</v>
      </c>
      <c r="O13" s="115">
        <v>14</v>
      </c>
      <c r="P13" s="115" t="s">
        <v>553</v>
      </c>
      <c r="Q13" s="155"/>
      <c r="R13" s="112"/>
      <c r="S13" s="118"/>
      <c r="T13" s="118"/>
    </row>
    <row r="14" spans="1:20" ht="15" customHeight="1">
      <c r="A14" s="345"/>
      <c r="B14" s="356"/>
      <c r="C14" s="356"/>
      <c r="D14" s="356"/>
      <c r="E14" s="116"/>
      <c r="F14" s="119"/>
      <c r="G14" s="116"/>
      <c r="H14" s="155"/>
      <c r="I14" s="373"/>
      <c r="J14" s="345"/>
      <c r="K14" s="334"/>
      <c r="L14" s="334"/>
      <c r="M14" s="334"/>
      <c r="N14" s="115"/>
      <c r="O14" s="115"/>
      <c r="P14" s="115"/>
      <c r="Q14" s="155"/>
      <c r="R14" s="112"/>
      <c r="S14" s="117" t="s">
        <v>391</v>
      </c>
      <c r="T14" s="118"/>
    </row>
    <row r="15" spans="1:20" ht="15" customHeight="1">
      <c r="A15" s="345"/>
      <c r="B15" s="356" t="str">
        <f>+IF(OR([3]包覆!V16&gt;0), "汉高溶剂胶主剂","")</f>
        <v/>
      </c>
      <c r="C15" s="356"/>
      <c r="D15" s="356"/>
      <c r="E15" s="116" t="str">
        <f>+IF(OR([3]包覆!V16&gt;0), "DS3203","")</f>
        <v/>
      </c>
      <c r="F15" s="119" t="str">
        <f>+IF(OR([3]包覆!V16&gt;0),F16*15,"")</f>
        <v/>
      </c>
      <c r="G15" s="116" t="str">
        <f>+IF(OR([3]包覆!V16&gt;0), "克","")</f>
        <v/>
      </c>
      <c r="H15" s="175"/>
      <c r="I15" s="373"/>
      <c r="J15" s="345"/>
      <c r="K15" s="334"/>
      <c r="L15" s="334"/>
      <c r="M15" s="334"/>
      <c r="N15" s="115"/>
      <c r="O15" s="115"/>
      <c r="P15" s="115"/>
      <c r="Q15" s="155"/>
      <c r="R15" s="112"/>
      <c r="S15" s="117" t="s">
        <v>392</v>
      </c>
      <c r="T15" s="118"/>
    </row>
    <row r="16" spans="1:20" ht="15" customHeight="1">
      <c r="A16" s="346"/>
      <c r="B16" s="353" t="str">
        <f>+IF(OR([3]包覆!V16&gt;0), "汉高溶剂胶固化剂","")</f>
        <v/>
      </c>
      <c r="C16" s="353"/>
      <c r="D16" s="353"/>
      <c r="E16" s="156" t="str">
        <f>+IF(OR([3]包覆!V16&gt;0), "H46","")</f>
        <v/>
      </c>
      <c r="F16" s="157" t="str">
        <f>+IF(OR([3]包覆!V16&gt;0),ROUNDUP(130*128/1000*(#REF!+#REF!+#REF!)/16*1,0),"")</f>
        <v/>
      </c>
      <c r="G16" s="156" t="str">
        <f>+IF(OR([3]包覆!V16&gt;0), "克","")</f>
        <v/>
      </c>
      <c r="H16" s="176"/>
      <c r="I16" s="373"/>
      <c r="J16" s="345"/>
      <c r="K16" s="334" t="s">
        <v>554</v>
      </c>
      <c r="L16" s="334"/>
      <c r="M16" s="334"/>
      <c r="N16" s="116" t="s">
        <v>555</v>
      </c>
      <c r="O16" s="121">
        <f>O13+O14</f>
        <v>14</v>
      </c>
      <c r="P16" s="116" t="s">
        <v>542</v>
      </c>
      <c r="Q16" s="155"/>
      <c r="R16" s="112"/>
      <c r="S16" s="117" t="s">
        <v>203</v>
      </c>
      <c r="T16" s="118"/>
    </row>
    <row r="17" spans="1:22" ht="15" customHeight="1">
      <c r="A17" s="344" t="s">
        <v>556</v>
      </c>
      <c r="B17" s="355" t="str">
        <f>+柜体!$V$26</f>
        <v>深胡桃PVC封边条</v>
      </c>
      <c r="C17" s="355"/>
      <c r="D17" s="355"/>
      <c r="E17" s="153" t="s">
        <v>557</v>
      </c>
      <c r="F17" s="154">
        <f>+柜体!AK20</f>
        <v>39.379999999999995</v>
      </c>
      <c r="G17" s="153" t="s">
        <v>558</v>
      </c>
      <c r="H17" s="147"/>
      <c r="I17" s="373"/>
      <c r="J17" s="345"/>
      <c r="K17" s="334"/>
      <c r="L17" s="334"/>
      <c r="M17" s="334"/>
      <c r="N17" s="115"/>
      <c r="O17" s="121"/>
      <c r="P17" s="115"/>
      <c r="Q17" s="155"/>
      <c r="R17" s="112"/>
      <c r="S17" s="120" t="s">
        <v>205</v>
      </c>
      <c r="T17" s="118"/>
    </row>
    <row r="18" spans="1:22" ht="15" customHeight="1">
      <c r="A18" s="345"/>
      <c r="B18" s="356" t="str">
        <f>+柜体!$V$26</f>
        <v>深胡桃PVC封边条</v>
      </c>
      <c r="C18" s="356"/>
      <c r="D18" s="356"/>
      <c r="E18" s="116" t="s">
        <v>559</v>
      </c>
      <c r="F18" s="119">
        <f>柜体!AN20</f>
        <v>5.5380000000000003</v>
      </c>
      <c r="G18" s="116" t="s">
        <v>558</v>
      </c>
      <c r="H18" s="148"/>
      <c r="I18" s="373"/>
      <c r="J18" s="345"/>
      <c r="K18" s="334"/>
      <c r="L18" s="334"/>
      <c r="M18" s="334"/>
      <c r="N18" s="115"/>
      <c r="O18" s="115"/>
      <c r="P18" s="115"/>
      <c r="Q18" s="155"/>
      <c r="R18" s="112"/>
      <c r="S18" s="117" t="s">
        <v>206</v>
      </c>
      <c r="U18" s="122" t="s">
        <v>199</v>
      </c>
      <c r="V18" s="122"/>
    </row>
    <row r="19" spans="1:22" ht="15" customHeight="1">
      <c r="A19" s="345"/>
      <c r="B19" s="356"/>
      <c r="C19" s="356"/>
      <c r="D19" s="356"/>
      <c r="E19" s="116"/>
      <c r="F19" s="119"/>
      <c r="G19" s="116"/>
      <c r="H19" s="148"/>
      <c r="I19" s="373"/>
      <c r="J19" s="345"/>
      <c r="K19" s="336" t="s">
        <v>560</v>
      </c>
      <c r="L19" s="336"/>
      <c r="M19" s="336"/>
      <c r="N19" s="132" t="s">
        <v>552</v>
      </c>
      <c r="O19" s="115">
        <v>20</v>
      </c>
      <c r="P19" s="115" t="s">
        <v>553</v>
      </c>
      <c r="Q19" s="155"/>
      <c r="R19" s="112"/>
      <c r="S19" s="117" t="s">
        <v>207</v>
      </c>
      <c r="U19" s="122" t="s">
        <v>200</v>
      </c>
      <c r="V19" s="122"/>
    </row>
    <row r="20" spans="1:22" ht="15" customHeight="1">
      <c r="A20" s="345"/>
      <c r="B20" s="356"/>
      <c r="C20" s="356"/>
      <c r="D20" s="356"/>
      <c r="E20" s="116"/>
      <c r="F20" s="119"/>
      <c r="G20" s="116"/>
      <c r="H20" s="148"/>
      <c r="I20" s="373"/>
      <c r="J20" s="345"/>
      <c r="K20" s="334"/>
      <c r="L20" s="334"/>
      <c r="M20" s="334"/>
      <c r="N20" s="132"/>
      <c r="O20" s="115"/>
      <c r="P20" s="115"/>
      <c r="Q20" s="155"/>
      <c r="R20" s="112"/>
      <c r="S20" s="117" t="s">
        <v>208</v>
      </c>
      <c r="U20" s="122" t="s">
        <v>200</v>
      </c>
      <c r="V20" s="122"/>
    </row>
    <row r="21" spans="1:22" ht="15" customHeight="1">
      <c r="A21" s="345"/>
      <c r="B21" s="356"/>
      <c r="C21" s="356"/>
      <c r="D21" s="356"/>
      <c r="E21" s="116"/>
      <c r="F21" s="119"/>
      <c r="G21" s="116"/>
      <c r="H21" s="148"/>
      <c r="I21" s="373"/>
      <c r="J21" s="345"/>
      <c r="K21" s="336"/>
      <c r="L21" s="336"/>
      <c r="M21" s="336"/>
      <c r="N21" s="197"/>
      <c r="O21" s="195"/>
      <c r="P21" s="195"/>
      <c r="Q21" s="198"/>
      <c r="R21" s="112"/>
      <c r="S21" s="117"/>
      <c r="U21" s="122"/>
      <c r="V21" s="122"/>
    </row>
    <row r="22" spans="1:22" ht="15" customHeight="1">
      <c r="A22" s="345"/>
      <c r="B22" s="356"/>
      <c r="C22" s="356"/>
      <c r="D22" s="356"/>
      <c r="E22" s="116"/>
      <c r="F22" s="119"/>
      <c r="G22" s="116"/>
      <c r="H22" s="148"/>
      <c r="I22" s="373"/>
      <c r="J22" s="345"/>
      <c r="K22" s="334"/>
      <c r="L22" s="334"/>
      <c r="M22" s="334"/>
      <c r="N22" s="115"/>
      <c r="O22" s="115"/>
      <c r="P22" s="115"/>
      <c r="Q22" s="155"/>
      <c r="R22" s="112"/>
      <c r="S22" s="117"/>
      <c r="U22" s="122"/>
      <c r="V22" s="122"/>
    </row>
    <row r="23" spans="1:22" ht="15" customHeight="1">
      <c r="A23" s="345"/>
      <c r="B23" s="356"/>
      <c r="C23" s="356"/>
      <c r="D23" s="356"/>
      <c r="E23" s="116"/>
      <c r="F23" s="119"/>
      <c r="G23" s="116"/>
      <c r="H23" s="148"/>
      <c r="I23" s="373"/>
      <c r="J23" s="345"/>
      <c r="K23" s="334"/>
      <c r="L23" s="334"/>
      <c r="M23" s="334"/>
      <c r="N23" s="115"/>
      <c r="O23" s="115"/>
      <c r="P23" s="115"/>
      <c r="Q23" s="155"/>
      <c r="R23" s="112"/>
      <c r="S23" s="117"/>
      <c r="U23" s="122"/>
      <c r="V23" s="122"/>
    </row>
    <row r="24" spans="1:22" ht="15" customHeight="1">
      <c r="A24" s="345"/>
      <c r="B24" s="356"/>
      <c r="C24" s="356"/>
      <c r="D24" s="356"/>
      <c r="E24" s="116"/>
      <c r="F24" s="119"/>
      <c r="G24" s="116"/>
      <c r="H24" s="148"/>
      <c r="I24" s="373"/>
      <c r="J24" s="345"/>
      <c r="K24" s="334"/>
      <c r="L24" s="334"/>
      <c r="M24" s="334"/>
      <c r="N24" s="115"/>
      <c r="O24" s="115"/>
      <c r="P24" s="115"/>
      <c r="Q24" s="168"/>
      <c r="R24" s="112"/>
      <c r="S24" s="117"/>
      <c r="U24" s="122"/>
      <c r="V24" s="122"/>
    </row>
    <row r="25" spans="1:22" ht="15" customHeight="1">
      <c r="A25" s="345"/>
      <c r="B25" s="356"/>
      <c r="C25" s="356"/>
      <c r="D25" s="356"/>
      <c r="E25" s="116"/>
      <c r="F25" s="119"/>
      <c r="G25" s="116"/>
      <c r="H25" s="148"/>
      <c r="I25" s="373"/>
      <c r="J25" s="345"/>
      <c r="K25" s="334" t="s">
        <v>561</v>
      </c>
      <c r="L25" s="334"/>
      <c r="M25" s="334"/>
      <c r="N25" s="115"/>
      <c r="O25" s="115">
        <v>5</v>
      </c>
      <c r="P25" s="115" t="s">
        <v>542</v>
      </c>
      <c r="Q25" s="155"/>
      <c r="R25" s="112"/>
      <c r="S25" s="117" t="s">
        <v>209</v>
      </c>
      <c r="U25" s="122"/>
      <c r="V25" s="122"/>
    </row>
    <row r="26" spans="1:22" ht="15" customHeight="1">
      <c r="A26" s="345"/>
      <c r="B26" s="356"/>
      <c r="C26" s="356"/>
      <c r="D26" s="356"/>
      <c r="E26" s="115"/>
      <c r="F26" s="119"/>
      <c r="G26" s="116"/>
      <c r="H26" s="175"/>
      <c r="I26" s="373"/>
      <c r="J26" s="345"/>
      <c r="K26" s="334"/>
      <c r="L26" s="334"/>
      <c r="M26" s="334"/>
      <c r="N26" s="115"/>
      <c r="O26" s="115"/>
      <c r="P26" s="116"/>
      <c r="Q26" s="155"/>
      <c r="R26" s="112"/>
      <c r="S26" s="117" t="s">
        <v>210</v>
      </c>
      <c r="U26" s="122"/>
      <c r="V26" s="122"/>
    </row>
    <row r="27" spans="1:22" ht="15" customHeight="1">
      <c r="A27" s="345"/>
      <c r="B27" s="356"/>
      <c r="C27" s="356"/>
      <c r="D27" s="356"/>
      <c r="E27" s="115"/>
      <c r="F27" s="119"/>
      <c r="G27" s="116"/>
      <c r="H27" s="175"/>
      <c r="I27" s="373"/>
      <c r="J27" s="345"/>
      <c r="K27" s="334" t="str">
        <f>+柜体!V28</f>
        <v>透明中性玻璃胶</v>
      </c>
      <c r="L27" s="334"/>
      <c r="M27" s="334"/>
      <c r="N27" s="125"/>
      <c r="O27" s="115">
        <v>1</v>
      </c>
      <c r="P27" s="116" t="s">
        <v>562</v>
      </c>
      <c r="Q27" s="155"/>
      <c r="R27" s="112"/>
      <c r="S27" s="123" t="s">
        <v>211</v>
      </c>
      <c r="T27" s="124"/>
      <c r="U27" s="124"/>
      <c r="V27" s="124"/>
    </row>
    <row r="28" spans="1:22" ht="15" customHeight="1">
      <c r="A28" s="345"/>
      <c r="B28" s="356" t="str">
        <f>+IF((附页!$W$25&gt;0),附页!$V$32,"")</f>
        <v/>
      </c>
      <c r="C28" s="356"/>
      <c r="D28" s="356"/>
      <c r="E28" s="115" t="str">
        <f>+IF((附页!$W$25&gt;0),"1.0*29","")</f>
        <v/>
      </c>
      <c r="F28" s="119" t="str">
        <f>+IF((附页!$W$25&gt;0),附页!AK26,"")</f>
        <v/>
      </c>
      <c r="G28" s="116" t="str">
        <f>+IF((附页!$W$25&gt;0),"米","")</f>
        <v/>
      </c>
      <c r="H28" s="158"/>
      <c r="I28" s="373"/>
      <c r="J28" s="345"/>
      <c r="K28" s="334" t="s">
        <v>563</v>
      </c>
      <c r="L28" s="334"/>
      <c r="M28" s="334"/>
      <c r="N28" s="125" t="str">
        <f>+柜体!V27</f>
        <v>胡桃</v>
      </c>
      <c r="O28" s="115">
        <f>F44+F45+F46+O13+O14+O15+O24*2</f>
        <v>14</v>
      </c>
      <c r="P28" s="115" t="s">
        <v>542</v>
      </c>
      <c r="Q28" s="155"/>
      <c r="R28" s="112"/>
      <c r="S28" s="117" t="s">
        <v>212</v>
      </c>
      <c r="T28" s="124"/>
      <c r="U28" s="124"/>
      <c r="V28" s="124"/>
    </row>
    <row r="29" spans="1:22" ht="15" customHeight="1">
      <c r="A29" s="345"/>
      <c r="B29" s="356" t="str">
        <f>+IF((附页!$W$25&gt;0),附页!$V$32,"")</f>
        <v/>
      </c>
      <c r="C29" s="356"/>
      <c r="D29" s="356"/>
      <c r="E29" s="115" t="str">
        <f>+IF((附页!$W$25&gt;0),"1.0*22","")</f>
        <v/>
      </c>
      <c r="F29" s="119" t="str">
        <f>+IF((附页!$W$25&gt;0),附页!AN26,"")</f>
        <v/>
      </c>
      <c r="G29" s="116" t="str">
        <f>+IF((附页!$W$25&gt;0),"米","")</f>
        <v/>
      </c>
      <c r="H29" s="159"/>
      <c r="I29" s="373"/>
      <c r="J29" s="345"/>
      <c r="K29" s="334" t="s">
        <v>564</v>
      </c>
      <c r="L29" s="334"/>
      <c r="M29" s="334"/>
      <c r="N29" s="125" t="str">
        <f>+N28</f>
        <v>胡桃</v>
      </c>
      <c r="O29" s="115">
        <v>140</v>
      </c>
      <c r="P29" s="115" t="s">
        <v>542</v>
      </c>
      <c r="Q29" s="155"/>
      <c r="R29" s="112"/>
      <c r="S29" s="117" t="s">
        <v>396</v>
      </c>
      <c r="T29" s="124"/>
      <c r="U29" s="124"/>
      <c r="V29" s="124"/>
    </row>
    <row r="30" spans="1:22" ht="15" customHeight="1">
      <c r="A30" s="345"/>
      <c r="B30" s="356" t="str">
        <f>+IF((附页!$W$25&gt;0),附页!$V$32,"")</f>
        <v/>
      </c>
      <c r="C30" s="356"/>
      <c r="D30" s="356"/>
      <c r="E30" s="115" t="str">
        <f>+IF((附页!$W$25&gt;0),"1.0*16","")</f>
        <v/>
      </c>
      <c r="F30" s="119" t="str">
        <f>+IF((附页!$W$25&gt;0),附页!AQ26,"")</f>
        <v/>
      </c>
      <c r="G30" s="115" t="str">
        <f>+IF((附页!$W$25&gt;0),"米","")</f>
        <v/>
      </c>
      <c r="H30" s="159"/>
      <c r="I30" s="373"/>
      <c r="J30" s="345"/>
      <c r="K30" s="334"/>
      <c r="L30" s="334"/>
      <c r="M30" s="334"/>
      <c r="N30" s="115"/>
      <c r="O30" s="116"/>
      <c r="P30" s="116"/>
      <c r="Q30" s="164"/>
      <c r="R30" s="112"/>
      <c r="S30" s="117" t="s">
        <v>214</v>
      </c>
      <c r="T30" s="126"/>
      <c r="U30" s="126"/>
      <c r="V30" s="127"/>
    </row>
    <row r="31" spans="1:22" ht="15" customHeight="1">
      <c r="A31" s="345"/>
      <c r="B31" s="356" t="str">
        <f>+IF((附页!$W$25&gt;0),附页!$V$32,"")</f>
        <v/>
      </c>
      <c r="C31" s="356"/>
      <c r="D31" s="356"/>
      <c r="E31" s="115" t="str">
        <f>+IF((附页!$W$25&gt;0),"0.4*29","")</f>
        <v/>
      </c>
      <c r="F31" s="119" t="str">
        <f>+IF((附页!$W$25&gt;0),附页!AT26,"")</f>
        <v/>
      </c>
      <c r="G31" s="115" t="str">
        <f>+IF((附页!$W$25&gt;0),"米","")</f>
        <v/>
      </c>
      <c r="H31" s="159"/>
      <c r="I31" s="373"/>
      <c r="J31" s="375"/>
      <c r="K31" s="349"/>
      <c r="L31" s="349"/>
      <c r="M31" s="349"/>
      <c r="N31" s="111"/>
      <c r="O31" s="144"/>
      <c r="P31" s="144"/>
      <c r="Q31" s="169"/>
      <c r="R31" s="112"/>
      <c r="S31" s="117" t="s">
        <v>397</v>
      </c>
      <c r="T31" s="126"/>
      <c r="U31" s="126"/>
      <c r="V31" s="126"/>
    </row>
    <row r="32" spans="1:22" ht="15" customHeight="1">
      <c r="A32" s="345"/>
      <c r="B32" s="356" t="str">
        <f>+IF((附页!$W$25&gt;0),附页!$V$32,"")</f>
        <v/>
      </c>
      <c r="C32" s="356"/>
      <c r="D32" s="356"/>
      <c r="E32" s="115" t="str">
        <f>+IF((附页!$W$25&gt;0),"0.4*22","")</f>
        <v/>
      </c>
      <c r="F32" s="119" t="str">
        <f>+IF((附页!$W$25&gt;0),附页!AV26,"")</f>
        <v/>
      </c>
      <c r="G32" s="115" t="str">
        <f>+IF((附页!$W$25&gt;0),"米","")</f>
        <v/>
      </c>
      <c r="H32" s="159"/>
      <c r="I32" s="373"/>
      <c r="J32" s="375"/>
      <c r="K32" s="374"/>
      <c r="L32" s="374"/>
      <c r="M32" s="374"/>
      <c r="N32" s="130"/>
      <c r="O32" s="130"/>
      <c r="P32" s="130"/>
      <c r="Q32" s="170"/>
      <c r="R32" s="112"/>
      <c r="S32" s="117" t="s">
        <v>398</v>
      </c>
      <c r="T32" s="126"/>
      <c r="U32" s="126"/>
      <c r="V32" s="126"/>
    </row>
    <row r="33" spans="1:22" ht="15" customHeight="1">
      <c r="A33" s="345"/>
      <c r="B33" s="356" t="str">
        <f>+IF((附页!$W$25&gt;0),附页!$V$32,"")</f>
        <v/>
      </c>
      <c r="C33" s="356"/>
      <c r="D33" s="356"/>
      <c r="E33" s="115" t="str">
        <f>+IF((附页!$W$25&gt;0),"0.4*16","")</f>
        <v/>
      </c>
      <c r="F33" s="119" t="str">
        <f>+IF((附页!$W$25&gt;0),附页!AX26,"")</f>
        <v/>
      </c>
      <c r="G33" s="115" t="str">
        <f>+IF((附页!$W$25&gt;0),"米","")</f>
        <v/>
      </c>
      <c r="H33" s="159"/>
      <c r="I33" s="373"/>
      <c r="J33" s="345"/>
      <c r="K33" s="364"/>
      <c r="L33" s="364"/>
      <c r="M33" s="364"/>
      <c r="N33" s="130"/>
      <c r="O33" s="130"/>
      <c r="P33" s="130"/>
      <c r="Q33" s="170"/>
      <c r="R33" s="112"/>
      <c r="S33" s="128"/>
      <c r="T33" s="126"/>
      <c r="U33" s="126"/>
      <c r="V33" s="126"/>
    </row>
    <row r="34" spans="1:22" ht="15" customHeight="1">
      <c r="A34" s="346"/>
      <c r="B34" s="353" t="str">
        <f>+IF((附页!$W$25&gt;0),附页!$V$32,"")</f>
        <v/>
      </c>
      <c r="C34" s="353"/>
      <c r="D34" s="353"/>
      <c r="E34" s="149" t="str">
        <f>+IF((附页!$W$25&gt;0),"1.0*49","")</f>
        <v/>
      </c>
      <c r="F34" s="157" t="str">
        <f>+IF((附页!$W$25&gt;0),附页!BH26,"")</f>
        <v/>
      </c>
      <c r="G34" s="149" t="str">
        <f>+IF((附页!$W$25&gt;0),"米","")</f>
        <v/>
      </c>
      <c r="H34" s="160"/>
      <c r="I34" s="373"/>
      <c r="J34" s="345"/>
      <c r="K34" s="352"/>
      <c r="L34" s="352"/>
      <c r="M34" s="352"/>
      <c r="N34" s="143"/>
      <c r="O34" s="143"/>
      <c r="P34" s="143"/>
      <c r="Q34" s="171"/>
      <c r="R34" s="112"/>
      <c r="S34" s="129"/>
      <c r="T34" s="126"/>
      <c r="U34" s="126"/>
      <c r="V34" s="126"/>
    </row>
    <row r="35" spans="1:22" ht="15" customHeight="1">
      <c r="A35" s="370" t="s">
        <v>568</v>
      </c>
      <c r="B35" s="347"/>
      <c r="C35" s="347"/>
      <c r="D35" s="347"/>
      <c r="E35" s="145"/>
      <c r="F35" s="146"/>
      <c r="G35" s="145"/>
      <c r="H35" s="161"/>
      <c r="I35" s="373"/>
      <c r="J35" s="345"/>
      <c r="K35" s="334"/>
      <c r="L35" s="334"/>
      <c r="M35" s="334"/>
      <c r="N35" s="115"/>
      <c r="O35" s="115"/>
      <c r="P35" s="115"/>
      <c r="Q35" s="155"/>
      <c r="R35" s="112"/>
      <c r="S35" s="129"/>
      <c r="T35" s="126"/>
      <c r="U35" s="126"/>
      <c r="V35" s="126"/>
    </row>
    <row r="36" spans="1:22" ht="15" customHeight="1">
      <c r="A36" s="371"/>
      <c r="B36" s="336"/>
      <c r="C36" s="336"/>
      <c r="D36" s="336"/>
      <c r="E36" s="182"/>
      <c r="F36" s="114"/>
      <c r="G36" s="182"/>
      <c r="H36" s="158"/>
      <c r="I36" s="373"/>
      <c r="J36" s="345"/>
      <c r="K36" s="341"/>
      <c r="L36" s="342"/>
      <c r="M36" s="343"/>
      <c r="N36" s="195"/>
      <c r="O36" s="195"/>
      <c r="P36" s="195"/>
      <c r="Q36" s="199"/>
      <c r="R36" s="112"/>
      <c r="S36" s="129"/>
      <c r="T36" s="126"/>
      <c r="U36" s="126"/>
      <c r="V36" s="126"/>
    </row>
    <row r="37" spans="1:22" ht="15" customHeight="1">
      <c r="A37" s="371"/>
      <c r="B37" s="336"/>
      <c r="C37" s="336"/>
      <c r="D37" s="336"/>
      <c r="E37" s="182"/>
      <c r="F37" s="114"/>
      <c r="G37" s="182"/>
      <c r="H37" s="158"/>
      <c r="I37" s="373"/>
      <c r="J37" s="345"/>
      <c r="K37" s="341"/>
      <c r="L37" s="342"/>
      <c r="M37" s="343"/>
      <c r="N37" s="195"/>
      <c r="O37" s="195"/>
      <c r="P37" s="195"/>
      <c r="Q37" s="199"/>
      <c r="R37" s="112"/>
      <c r="S37" s="129"/>
      <c r="T37" s="126"/>
      <c r="U37" s="126"/>
      <c r="V37" s="126"/>
    </row>
    <row r="38" spans="1:22" ht="15" customHeight="1">
      <c r="A38" s="371"/>
      <c r="B38" s="336"/>
      <c r="C38" s="336"/>
      <c r="D38" s="336"/>
      <c r="E38" s="182"/>
      <c r="F38" s="114"/>
      <c r="G38" s="182"/>
      <c r="H38" s="158"/>
      <c r="I38" s="373"/>
      <c r="J38" s="345"/>
      <c r="K38" s="341"/>
      <c r="L38" s="342"/>
      <c r="M38" s="343"/>
      <c r="N38" s="195"/>
      <c r="O38" s="195"/>
      <c r="P38" s="195"/>
      <c r="Q38" s="199"/>
      <c r="R38" s="112"/>
    </row>
    <row r="39" spans="1:22" ht="15" customHeight="1">
      <c r="A39" s="372"/>
      <c r="B39" s="338"/>
      <c r="C39" s="338"/>
      <c r="D39" s="338"/>
      <c r="E39" s="184"/>
      <c r="F39" s="150"/>
      <c r="G39" s="184"/>
      <c r="H39" s="160"/>
      <c r="I39" s="373"/>
      <c r="J39" s="345"/>
      <c r="K39" s="341"/>
      <c r="L39" s="342"/>
      <c r="M39" s="343"/>
      <c r="N39" s="195"/>
      <c r="O39" s="195"/>
      <c r="P39" s="195"/>
      <c r="Q39" s="199"/>
      <c r="R39" s="112"/>
    </row>
    <row r="40" spans="1:22" ht="15" customHeight="1">
      <c r="A40" s="370" t="s">
        <v>569</v>
      </c>
      <c r="B40" s="367"/>
      <c r="C40" s="368"/>
      <c r="D40" s="369"/>
      <c r="E40" s="187"/>
      <c r="F40" s="188"/>
      <c r="G40" s="187"/>
      <c r="H40" s="189"/>
      <c r="I40" s="373"/>
      <c r="J40" s="345"/>
      <c r="K40" s="341"/>
      <c r="L40" s="342"/>
      <c r="M40" s="343"/>
      <c r="N40" s="195"/>
      <c r="O40" s="195"/>
      <c r="P40" s="195"/>
      <c r="Q40" s="199"/>
      <c r="R40" s="112"/>
    </row>
    <row r="41" spans="1:22" ht="15" customHeight="1">
      <c r="A41" s="371"/>
      <c r="B41" s="341"/>
      <c r="C41" s="342"/>
      <c r="D41" s="343"/>
      <c r="E41" s="183"/>
      <c r="F41" s="185"/>
      <c r="G41" s="183"/>
      <c r="H41" s="186"/>
      <c r="I41" s="373"/>
      <c r="J41" s="345"/>
      <c r="K41" s="341"/>
      <c r="L41" s="342"/>
      <c r="M41" s="343"/>
      <c r="N41" s="195"/>
      <c r="O41" s="195"/>
      <c r="P41" s="195"/>
      <c r="Q41" s="199"/>
      <c r="R41" s="112"/>
    </row>
    <row r="42" spans="1:22" ht="15" customHeight="1">
      <c r="A42" s="372"/>
      <c r="B42" s="338"/>
      <c r="C42" s="338"/>
      <c r="D42" s="338"/>
      <c r="E42" s="162"/>
      <c r="F42" s="150"/>
      <c r="G42" s="149"/>
      <c r="H42" s="160"/>
      <c r="I42" s="373"/>
      <c r="J42" s="345"/>
      <c r="K42" s="341"/>
      <c r="L42" s="342"/>
      <c r="M42" s="343"/>
      <c r="N42" s="195"/>
      <c r="O42" s="195"/>
      <c r="P42" s="195"/>
      <c r="Q42" s="199"/>
      <c r="R42" s="112"/>
    </row>
    <row r="43" spans="1:22" ht="15" customHeight="1">
      <c r="A43" s="344" t="s">
        <v>565</v>
      </c>
      <c r="B43" s="347"/>
      <c r="C43" s="347"/>
      <c r="D43" s="347"/>
      <c r="E43" s="145"/>
      <c r="F43" s="146"/>
      <c r="G43" s="145"/>
      <c r="H43" s="161"/>
      <c r="I43" s="373"/>
      <c r="J43" s="345"/>
      <c r="K43" s="341"/>
      <c r="L43" s="342"/>
      <c r="M43" s="343"/>
      <c r="N43" s="195"/>
      <c r="O43" s="195"/>
      <c r="P43" s="195"/>
      <c r="Q43" s="199"/>
      <c r="R43" s="112"/>
    </row>
    <row r="44" spans="1:22" ht="15" customHeight="1">
      <c r="A44" s="345"/>
      <c r="B44" s="334"/>
      <c r="C44" s="334"/>
      <c r="D44" s="334"/>
      <c r="E44" s="115"/>
      <c r="F44" s="115"/>
      <c r="G44" s="115"/>
      <c r="H44" s="155"/>
      <c r="I44" s="373"/>
      <c r="J44" s="345"/>
      <c r="K44" s="341"/>
      <c r="L44" s="342"/>
      <c r="M44" s="343"/>
      <c r="N44" s="195"/>
      <c r="O44" s="200"/>
      <c r="P44" s="195"/>
      <c r="Q44" s="199"/>
      <c r="R44" s="112"/>
    </row>
    <row r="45" spans="1:22" ht="15" customHeight="1">
      <c r="A45" s="345"/>
      <c r="B45" s="334"/>
      <c r="C45" s="334"/>
      <c r="D45" s="334"/>
      <c r="E45" s="115"/>
      <c r="F45" s="115"/>
      <c r="G45" s="115"/>
      <c r="H45" s="177"/>
      <c r="I45" s="373"/>
      <c r="J45" s="345"/>
      <c r="K45" s="336"/>
      <c r="L45" s="336"/>
      <c r="M45" s="336"/>
      <c r="N45" s="195"/>
      <c r="O45" s="195"/>
      <c r="P45" s="195"/>
      <c r="Q45" s="199"/>
      <c r="R45" s="112"/>
    </row>
    <row r="46" spans="1:22" ht="15" customHeight="1">
      <c r="A46" s="345"/>
      <c r="B46" s="334"/>
      <c r="C46" s="334"/>
      <c r="D46" s="334"/>
      <c r="E46" s="115"/>
      <c r="F46" s="115"/>
      <c r="G46" s="115"/>
      <c r="H46" s="155"/>
      <c r="I46" s="373"/>
      <c r="J46" s="345"/>
      <c r="K46" s="336"/>
      <c r="L46" s="336"/>
      <c r="M46" s="336"/>
      <c r="N46" s="195"/>
      <c r="O46" s="196"/>
      <c r="P46" s="195"/>
      <c r="Q46" s="199"/>
      <c r="R46" s="112"/>
    </row>
    <row r="47" spans="1:22" ht="15" customHeight="1">
      <c r="A47" s="345"/>
      <c r="B47" s="334"/>
      <c r="C47" s="334"/>
      <c r="D47" s="334"/>
      <c r="E47" s="116"/>
      <c r="F47" s="121"/>
      <c r="G47" s="116"/>
      <c r="H47" s="177"/>
      <c r="I47" s="373"/>
      <c r="J47" s="345"/>
      <c r="K47" s="336"/>
      <c r="L47" s="336"/>
      <c r="M47" s="336"/>
      <c r="N47" s="131"/>
      <c r="O47" s="131"/>
      <c r="P47" s="131"/>
      <c r="Q47" s="164"/>
      <c r="R47" s="112"/>
      <c r="S47" s="201" t="s">
        <v>582</v>
      </c>
      <c r="T47" s="201"/>
    </row>
    <row r="48" spans="1:22" ht="15" customHeight="1">
      <c r="A48" s="345"/>
      <c r="B48" s="334"/>
      <c r="C48" s="334"/>
      <c r="D48" s="334"/>
      <c r="E48" s="115"/>
      <c r="F48" s="121"/>
      <c r="G48" s="115"/>
      <c r="H48" s="155"/>
      <c r="I48" s="373"/>
      <c r="J48" s="345"/>
      <c r="K48" s="336"/>
      <c r="L48" s="336"/>
      <c r="M48" s="336"/>
      <c r="N48" s="131"/>
      <c r="O48" s="131"/>
      <c r="P48" s="131"/>
      <c r="Q48" s="164"/>
      <c r="R48" s="112"/>
      <c r="S48" s="201" t="s">
        <v>583</v>
      </c>
      <c r="T48" s="201"/>
    </row>
    <row r="49" spans="1:22" ht="15" customHeight="1">
      <c r="A49" s="345"/>
      <c r="B49" s="334"/>
      <c r="C49" s="334"/>
      <c r="D49" s="334"/>
      <c r="E49" s="115"/>
      <c r="F49" s="115"/>
      <c r="G49" s="115"/>
      <c r="H49" s="155"/>
      <c r="I49" s="373"/>
      <c r="J49" s="345"/>
      <c r="K49" s="336"/>
      <c r="L49" s="336"/>
      <c r="M49" s="336"/>
      <c r="N49" s="131"/>
      <c r="O49" s="131"/>
      <c r="P49" s="131"/>
      <c r="Q49" s="164"/>
      <c r="R49" s="112"/>
      <c r="S49" s="201" t="s">
        <v>584</v>
      </c>
      <c r="T49" s="201" t="s">
        <v>585</v>
      </c>
    </row>
    <row r="50" spans="1:22" ht="15" customHeight="1">
      <c r="A50" s="345"/>
      <c r="B50" s="335"/>
      <c r="C50" s="335"/>
      <c r="D50" s="335"/>
      <c r="E50" s="132"/>
      <c r="F50" s="132"/>
      <c r="G50" s="132"/>
      <c r="H50" s="163"/>
      <c r="I50" s="373"/>
      <c r="J50" s="345"/>
      <c r="K50" s="336"/>
      <c r="L50" s="336"/>
      <c r="M50" s="336"/>
      <c r="N50" s="131"/>
      <c r="O50" s="131"/>
      <c r="P50" s="131"/>
      <c r="Q50" s="164"/>
      <c r="R50" s="112"/>
      <c r="S50" s="201" t="s">
        <v>586</v>
      </c>
      <c r="T50" s="201" t="s">
        <v>587</v>
      </c>
    </row>
    <row r="51" spans="1:22" ht="15" customHeight="1">
      <c r="A51" s="345"/>
      <c r="B51" s="140"/>
      <c r="C51" s="141"/>
      <c r="D51" s="142"/>
      <c r="E51" s="133"/>
      <c r="F51" s="132"/>
      <c r="G51" s="132"/>
      <c r="H51" s="155"/>
      <c r="I51" s="373"/>
      <c r="J51" s="345"/>
      <c r="K51" s="336"/>
      <c r="L51" s="336"/>
      <c r="M51" s="336"/>
      <c r="N51" s="131"/>
      <c r="O51" s="131"/>
      <c r="P51" s="131"/>
      <c r="Q51" s="164"/>
      <c r="R51" s="112"/>
      <c r="S51" s="201" t="s">
        <v>588</v>
      </c>
      <c r="T51" s="201" t="s">
        <v>589</v>
      </c>
    </row>
    <row r="52" spans="1:22" ht="15" customHeight="1">
      <c r="A52" s="345"/>
      <c r="B52" s="140"/>
      <c r="C52" s="141"/>
      <c r="D52" s="141"/>
      <c r="E52" s="142"/>
      <c r="F52" s="132"/>
      <c r="G52" s="132"/>
      <c r="H52" s="177"/>
      <c r="I52" s="373"/>
      <c r="J52" s="345"/>
      <c r="K52" s="336"/>
      <c r="L52" s="336"/>
      <c r="M52" s="336"/>
      <c r="N52" s="131"/>
      <c r="O52" s="131"/>
      <c r="P52" s="131"/>
      <c r="Q52" s="164"/>
      <c r="R52" s="112"/>
      <c r="S52" s="201" t="s">
        <v>590</v>
      </c>
      <c r="T52" s="201" t="s">
        <v>591</v>
      </c>
    </row>
    <row r="53" spans="1:22" ht="15" customHeight="1">
      <c r="A53" s="345"/>
      <c r="B53" s="336"/>
      <c r="C53" s="336"/>
      <c r="D53" s="336"/>
      <c r="E53" s="131"/>
      <c r="F53" s="131"/>
      <c r="G53" s="131"/>
      <c r="H53" s="164"/>
      <c r="I53" s="373"/>
      <c r="J53" s="345"/>
      <c r="K53" s="336"/>
      <c r="L53" s="336"/>
      <c r="M53" s="336"/>
      <c r="N53" s="131"/>
      <c r="O53" s="131"/>
      <c r="P53" s="131"/>
      <c r="Q53" s="164"/>
      <c r="R53" s="112"/>
      <c r="S53" s="201" t="s">
        <v>592</v>
      </c>
      <c r="T53" s="201" t="s">
        <v>593</v>
      </c>
    </row>
    <row r="54" spans="1:22" ht="15" customHeight="1">
      <c r="A54" s="345"/>
      <c r="B54" s="336"/>
      <c r="C54" s="336"/>
      <c r="D54" s="336"/>
      <c r="E54" s="115"/>
      <c r="F54" s="131"/>
      <c r="G54" s="116"/>
      <c r="H54" s="164"/>
      <c r="I54" s="373"/>
      <c r="J54" s="345"/>
      <c r="K54" s="336"/>
      <c r="L54" s="336"/>
      <c r="M54" s="336"/>
      <c r="N54" s="131"/>
      <c r="O54" s="131"/>
      <c r="P54" s="131"/>
      <c r="Q54" s="164"/>
      <c r="R54" s="112"/>
      <c r="S54" s="201" t="s">
        <v>594</v>
      </c>
      <c r="T54" s="201" t="s">
        <v>595</v>
      </c>
    </row>
    <row r="55" spans="1:22" ht="15" customHeight="1">
      <c r="A55" s="345"/>
      <c r="B55" s="336"/>
      <c r="C55" s="336"/>
      <c r="D55" s="336"/>
      <c r="E55" s="131"/>
      <c r="F55" s="131"/>
      <c r="G55" s="116"/>
      <c r="H55" s="164"/>
      <c r="I55" s="373"/>
      <c r="J55" s="345"/>
      <c r="K55" s="336"/>
      <c r="L55" s="336"/>
      <c r="M55" s="336"/>
      <c r="N55" s="131"/>
      <c r="O55" s="131"/>
      <c r="P55" s="131"/>
      <c r="Q55" s="164"/>
      <c r="R55" s="112"/>
      <c r="S55" s="201" t="s">
        <v>596</v>
      </c>
      <c r="T55" s="201" t="s">
        <v>597</v>
      </c>
      <c r="U55" s="118" t="s">
        <v>578</v>
      </c>
      <c r="V55" s="118" t="s">
        <v>579</v>
      </c>
    </row>
    <row r="56" spans="1:22" ht="15" customHeight="1">
      <c r="A56" s="345"/>
      <c r="B56" s="334"/>
      <c r="C56" s="334"/>
      <c r="D56" s="334"/>
      <c r="E56" s="115"/>
      <c r="F56" s="115"/>
      <c r="G56" s="115"/>
      <c r="H56" s="155"/>
      <c r="I56" s="373"/>
      <c r="J56" s="345"/>
      <c r="K56" s="336"/>
      <c r="L56" s="336"/>
      <c r="M56" s="336"/>
      <c r="N56" s="131"/>
      <c r="O56" s="131"/>
      <c r="P56" s="131"/>
      <c r="Q56" s="164"/>
      <c r="R56" s="112"/>
      <c r="S56" s="201" t="s">
        <v>598</v>
      </c>
      <c r="T56" s="201" t="s">
        <v>599</v>
      </c>
      <c r="U56" s="118" t="s">
        <v>580</v>
      </c>
      <c r="V56" s="118" t="s">
        <v>581</v>
      </c>
    </row>
    <row r="57" spans="1:22" s="108" customFormat="1" ht="15" customHeight="1">
      <c r="A57" s="345"/>
      <c r="B57" s="334"/>
      <c r="C57" s="334"/>
      <c r="D57" s="334"/>
      <c r="E57" s="115"/>
      <c r="F57" s="115"/>
      <c r="G57" s="115"/>
      <c r="H57" s="155"/>
      <c r="I57" s="373"/>
      <c r="J57" s="345"/>
      <c r="K57" s="336"/>
      <c r="L57" s="336"/>
      <c r="M57" s="336"/>
      <c r="N57" s="131"/>
      <c r="O57" s="131"/>
      <c r="P57" s="131"/>
      <c r="Q57" s="164"/>
      <c r="R57" s="118"/>
      <c r="S57" s="201"/>
      <c r="T57" s="201" t="s">
        <v>600</v>
      </c>
      <c r="V57" s="118" t="s">
        <v>577</v>
      </c>
    </row>
    <row r="58" spans="1:22" s="108" customFormat="1" ht="15" customHeight="1">
      <c r="A58" s="345"/>
      <c r="B58" s="334"/>
      <c r="C58" s="334"/>
      <c r="D58" s="334"/>
      <c r="E58" s="115"/>
      <c r="F58" s="115"/>
      <c r="G58" s="115"/>
      <c r="H58" s="163"/>
      <c r="I58" s="373"/>
      <c r="J58" s="345"/>
      <c r="K58" s="336"/>
      <c r="L58" s="336"/>
      <c r="M58" s="336"/>
      <c r="N58" s="131"/>
      <c r="O58" s="131"/>
      <c r="P58" s="131"/>
      <c r="Q58" s="164"/>
      <c r="S58" s="201"/>
      <c r="T58" s="201" t="s">
        <v>601</v>
      </c>
    </row>
    <row r="59" spans="1:22" s="108" customFormat="1" ht="15" customHeight="1">
      <c r="A59" s="346"/>
      <c r="B59" s="337"/>
      <c r="C59" s="337"/>
      <c r="D59" s="337"/>
      <c r="E59" s="149"/>
      <c r="F59" s="149"/>
      <c r="G59" s="149"/>
      <c r="H59" s="165"/>
      <c r="I59" s="373"/>
      <c r="J59" s="346"/>
      <c r="K59" s="338"/>
      <c r="L59" s="338"/>
      <c r="M59" s="338"/>
      <c r="N59" s="172"/>
      <c r="O59" s="172"/>
      <c r="P59" s="172"/>
      <c r="Q59" s="173"/>
      <c r="S59" s="201"/>
      <c r="T59" s="201" t="s">
        <v>602</v>
      </c>
    </row>
    <row r="60" spans="1:22" s="108" customFormat="1" ht="15" customHeight="1">
      <c r="A60" s="340" t="s">
        <v>566</v>
      </c>
      <c r="B60" s="340"/>
      <c r="C60" s="340"/>
      <c r="D60" s="340"/>
      <c r="E60" s="340"/>
      <c r="F60" s="340"/>
      <c r="G60" s="340"/>
      <c r="H60" s="340"/>
      <c r="I60" s="373"/>
      <c r="J60" s="339" t="s">
        <v>567</v>
      </c>
      <c r="K60" s="339"/>
      <c r="L60" s="339"/>
      <c r="M60" s="339"/>
      <c r="N60" s="339"/>
      <c r="O60" s="339"/>
      <c r="P60" s="339"/>
      <c r="Q60" s="339"/>
    </row>
    <row r="61" spans="1:22" s="108" customFormat="1" ht="15" customHeight="1">
      <c r="A61" s="340"/>
      <c r="B61" s="340"/>
      <c r="C61" s="340"/>
      <c r="D61" s="340"/>
      <c r="E61" s="340"/>
      <c r="F61" s="340"/>
      <c r="G61" s="340"/>
      <c r="H61" s="340"/>
      <c r="I61" s="373"/>
      <c r="J61" s="340"/>
      <c r="K61" s="340"/>
      <c r="L61" s="340"/>
      <c r="M61" s="340"/>
      <c r="N61" s="340"/>
      <c r="O61" s="340"/>
      <c r="P61" s="340"/>
      <c r="Q61" s="340"/>
    </row>
    <row r="62" spans="1:22" s="108" customFormat="1" ht="12.95" customHeight="1">
      <c r="A62" s="328" t="s">
        <v>480</v>
      </c>
      <c r="B62" s="329"/>
      <c r="C62" s="329"/>
      <c r="D62" s="329"/>
      <c r="E62" s="329"/>
      <c r="F62" s="329"/>
      <c r="G62" s="329"/>
      <c r="H62" s="329"/>
      <c r="I62" s="329"/>
      <c r="J62" s="329"/>
      <c r="K62" s="329"/>
      <c r="L62" s="329"/>
      <c r="M62" s="329"/>
      <c r="N62" s="329"/>
      <c r="O62" s="329"/>
      <c r="P62" s="329"/>
      <c r="Q62" s="330"/>
    </row>
    <row r="63" spans="1:22" s="108" customFormat="1" ht="12.95" customHeight="1">
      <c r="A63" s="328"/>
      <c r="B63" s="329"/>
      <c r="C63" s="329"/>
      <c r="D63" s="329"/>
      <c r="E63" s="329"/>
      <c r="F63" s="329"/>
      <c r="G63" s="329"/>
      <c r="H63" s="329"/>
      <c r="I63" s="329"/>
      <c r="J63" s="329"/>
      <c r="K63" s="329"/>
      <c r="L63" s="329"/>
      <c r="M63" s="329"/>
      <c r="N63" s="329"/>
      <c r="O63" s="329"/>
      <c r="P63" s="329"/>
      <c r="Q63" s="330"/>
    </row>
    <row r="64" spans="1:22" s="108" customFormat="1">
      <c r="A64" s="331"/>
      <c r="B64" s="332"/>
      <c r="C64" s="332"/>
      <c r="D64" s="332"/>
      <c r="E64" s="332"/>
      <c r="F64" s="332"/>
      <c r="G64" s="332"/>
      <c r="H64" s="332"/>
      <c r="I64" s="332"/>
      <c r="J64" s="332"/>
      <c r="K64" s="332"/>
      <c r="L64" s="332"/>
      <c r="M64" s="332"/>
      <c r="N64" s="332"/>
      <c r="O64" s="332"/>
      <c r="P64" s="332"/>
      <c r="Q64" s="333"/>
    </row>
    <row r="65" spans="1:17" s="108" customFormat="1">
      <c r="A65" s="134"/>
      <c r="B65" s="325" t="s">
        <v>215</v>
      </c>
      <c r="C65" s="325"/>
      <c r="D65" s="325"/>
      <c r="E65" s="135"/>
      <c r="F65" s="135"/>
      <c r="G65" s="135"/>
      <c r="H65" s="135"/>
      <c r="I65" s="135"/>
      <c r="J65" s="136"/>
      <c r="K65" s="136"/>
      <c r="L65" s="326"/>
      <c r="M65" s="326"/>
      <c r="N65" s="137"/>
      <c r="O65" s="138"/>
      <c r="P65" s="138"/>
      <c r="Q65" s="138"/>
    </row>
    <row r="66" spans="1:17" s="108" customFormat="1" ht="53.25" customHeight="1">
      <c r="A66" s="134"/>
      <c r="B66" s="327" t="s">
        <v>216</v>
      </c>
      <c r="C66" s="327"/>
      <c r="D66" s="327"/>
      <c r="M66" s="348" t="s">
        <v>570</v>
      </c>
      <c r="N66" s="348"/>
      <c r="O66" s="348"/>
      <c r="P66" s="348"/>
    </row>
    <row r="67" spans="1:17" s="108" customFormat="1">
      <c r="A67" s="139"/>
      <c r="B67" s="327" t="s">
        <v>217</v>
      </c>
      <c r="C67" s="327"/>
      <c r="D67" s="327"/>
      <c r="M67" s="348"/>
      <c r="N67" s="348"/>
      <c r="O67" s="348"/>
      <c r="P67" s="348"/>
    </row>
    <row r="68" spans="1:17" s="108" customFormat="1">
      <c r="A68" s="135"/>
      <c r="B68" s="327" t="s">
        <v>218</v>
      </c>
      <c r="C68" s="327"/>
      <c r="D68" s="327"/>
      <c r="M68" s="348"/>
      <c r="N68" s="348"/>
      <c r="O68" s="348"/>
      <c r="P68" s="348"/>
    </row>
    <row r="69" spans="1:17" s="108" customFormat="1">
      <c r="B69" s="324" t="s">
        <v>219</v>
      </c>
      <c r="C69" s="324"/>
      <c r="D69" s="324"/>
      <c r="M69" s="348"/>
      <c r="N69" s="348"/>
      <c r="O69" s="348"/>
      <c r="P69" s="348"/>
    </row>
    <row r="70" spans="1:17" s="108" customFormat="1">
      <c r="B70" s="324" t="s">
        <v>220</v>
      </c>
      <c r="C70" s="324"/>
      <c r="D70" s="324" t="s">
        <v>220</v>
      </c>
      <c r="M70" s="348"/>
      <c r="N70" s="348"/>
      <c r="O70" s="348"/>
      <c r="P70" s="348"/>
    </row>
    <row r="71" spans="1:17" s="108" customFormat="1">
      <c r="M71" s="348"/>
      <c r="N71" s="348"/>
      <c r="O71" s="348"/>
      <c r="P71" s="348"/>
    </row>
    <row r="72" spans="1:17" s="108" customFormat="1">
      <c r="D72" s="108" t="s">
        <v>221</v>
      </c>
      <c r="M72" s="348"/>
      <c r="N72" s="348"/>
      <c r="O72" s="348"/>
      <c r="P72" s="348"/>
    </row>
    <row r="73" spans="1:17" s="108" customFormat="1">
      <c r="D73" s="108" t="s">
        <v>213</v>
      </c>
      <c r="M73" s="348"/>
      <c r="N73" s="348"/>
      <c r="O73" s="348"/>
      <c r="P73" s="348"/>
    </row>
    <row r="74" spans="1:17" s="108" customFormat="1">
      <c r="D74" s="108" t="s">
        <v>222</v>
      </c>
    </row>
    <row r="75" spans="1:17" s="108" customFormat="1"/>
    <row r="76" spans="1:17" s="108" customFormat="1"/>
    <row r="77" spans="1:17" s="108" customFormat="1"/>
    <row r="78" spans="1:17" s="108" customFormat="1"/>
    <row r="79" spans="1:17" s="108" customFormat="1"/>
    <row r="80" spans="1:17" s="108" customFormat="1"/>
    <row r="81" s="108" customFormat="1"/>
    <row r="82" s="108" customFormat="1"/>
    <row r="83" s="108" customFormat="1"/>
    <row r="84" s="108" customFormat="1"/>
    <row r="85" s="108" customFormat="1"/>
    <row r="86" s="108" customFormat="1"/>
    <row r="87" s="108" customFormat="1"/>
    <row r="88" s="108" customFormat="1"/>
    <row r="89" s="108" customFormat="1"/>
    <row r="90" s="108" customFormat="1"/>
    <row r="91" s="108" customFormat="1"/>
    <row r="92" s="108" customFormat="1"/>
    <row r="93" s="108" customFormat="1"/>
    <row r="94" s="108" customFormat="1"/>
    <row r="95" s="108" customFormat="1"/>
    <row r="96" s="108" customFormat="1"/>
    <row r="97" spans="19:22" s="108" customFormat="1"/>
    <row r="98" spans="19:22" s="108" customFormat="1"/>
    <row r="99" spans="19:22" s="108" customFormat="1"/>
    <row r="100" spans="19:22" s="108" customFormat="1"/>
    <row r="101" spans="19:22" s="108" customFormat="1"/>
    <row r="102" spans="19:22" s="108" customFormat="1"/>
    <row r="103" spans="19:22" s="108" customFormat="1"/>
    <row r="104" spans="19:22" s="108" customFormat="1"/>
    <row r="105" spans="19:22" s="108" customFormat="1"/>
    <row r="106" spans="19:22" s="108" customFormat="1">
      <c r="S106" s="118"/>
      <c r="T106" s="118"/>
      <c r="U106" s="118"/>
      <c r="V106" s="118"/>
    </row>
    <row r="107" spans="19:22" s="108" customFormat="1">
      <c r="S107" s="118"/>
      <c r="T107" s="118"/>
      <c r="U107" s="118"/>
      <c r="V107" s="118"/>
    </row>
    <row r="108" spans="19:22" s="108" customFormat="1">
      <c r="S108" s="118"/>
      <c r="T108" s="118"/>
      <c r="U108" s="118"/>
      <c r="V108" s="118"/>
    </row>
    <row r="109" spans="19:22" s="108" customFormat="1">
      <c r="S109" s="118"/>
      <c r="T109" s="118"/>
      <c r="U109" s="118"/>
      <c r="V109" s="118"/>
    </row>
    <row r="110" spans="19:22" s="108" customFormat="1">
      <c r="S110" s="118"/>
      <c r="T110" s="118"/>
      <c r="U110" s="118"/>
      <c r="V110" s="118"/>
    </row>
    <row r="111" spans="19:22" s="108" customFormat="1">
      <c r="S111" s="118"/>
      <c r="T111" s="118"/>
      <c r="U111" s="118"/>
      <c r="V111" s="118"/>
    </row>
    <row r="112" spans="19:22" s="108" customFormat="1">
      <c r="S112" s="118"/>
      <c r="T112" s="118"/>
      <c r="U112" s="118"/>
      <c r="V112" s="118"/>
    </row>
    <row r="113" spans="19:22" s="108" customFormat="1">
      <c r="S113" s="118"/>
      <c r="T113" s="118"/>
      <c r="U113" s="118"/>
      <c r="V113" s="118"/>
    </row>
    <row r="114" spans="19:22" s="108" customFormat="1">
      <c r="S114" s="118"/>
      <c r="T114" s="118"/>
      <c r="U114" s="118"/>
      <c r="V114" s="118"/>
    </row>
    <row r="115" spans="19:22" s="108" customFormat="1">
      <c r="S115" s="118"/>
      <c r="T115" s="118"/>
      <c r="U115" s="118"/>
      <c r="V115" s="118"/>
    </row>
    <row r="116" spans="19:22" s="108" customFormat="1">
      <c r="S116" s="118"/>
      <c r="T116" s="118"/>
      <c r="U116" s="118"/>
      <c r="V116" s="118"/>
    </row>
    <row r="117" spans="19:22" s="108" customFormat="1">
      <c r="S117" s="118"/>
      <c r="T117" s="118"/>
      <c r="U117" s="118"/>
      <c r="V117" s="118"/>
    </row>
    <row r="118" spans="19:22" s="108" customFormat="1">
      <c r="S118" s="118"/>
      <c r="T118" s="118"/>
      <c r="U118" s="118"/>
      <c r="V118" s="118"/>
    </row>
    <row r="119" spans="19:22" s="108" customFormat="1">
      <c r="S119" s="118"/>
      <c r="T119" s="118"/>
      <c r="U119" s="118"/>
      <c r="V119" s="118"/>
    </row>
    <row r="120" spans="19:22" s="108" customFormat="1">
      <c r="S120" s="118"/>
      <c r="T120" s="118"/>
      <c r="U120" s="118"/>
      <c r="V120" s="118"/>
    </row>
    <row r="121" spans="19:22" s="108" customFormat="1">
      <c r="S121" s="118"/>
      <c r="T121" s="118"/>
      <c r="U121" s="118"/>
      <c r="V121" s="118"/>
    </row>
    <row r="122" spans="19:22" s="108" customFormat="1">
      <c r="S122" s="118"/>
      <c r="T122" s="118"/>
      <c r="U122" s="118"/>
      <c r="V122" s="118"/>
    </row>
    <row r="123" spans="19:22" s="108" customFormat="1">
      <c r="S123" s="118"/>
      <c r="T123" s="118"/>
      <c r="U123" s="118"/>
      <c r="V123" s="118"/>
    </row>
    <row r="124" spans="19:22" s="108" customFormat="1">
      <c r="S124" s="118"/>
      <c r="T124" s="118"/>
      <c r="U124" s="118"/>
      <c r="V124" s="118"/>
    </row>
    <row r="125" spans="19:22" s="108" customFormat="1">
      <c r="S125" s="118"/>
      <c r="T125" s="118"/>
      <c r="U125" s="118"/>
      <c r="V125" s="118"/>
    </row>
    <row r="126" spans="19:22" s="108" customFormat="1">
      <c r="S126" s="118"/>
      <c r="T126" s="118"/>
      <c r="U126" s="118"/>
      <c r="V126" s="118"/>
    </row>
    <row r="127" spans="19:22" s="108" customFormat="1">
      <c r="S127" s="118"/>
      <c r="T127" s="118"/>
      <c r="U127" s="118"/>
      <c r="V127" s="118"/>
    </row>
    <row r="128" spans="19:22" s="108" customFormat="1">
      <c r="S128" s="118"/>
      <c r="T128" s="118"/>
      <c r="U128" s="118"/>
      <c r="V128" s="118"/>
    </row>
    <row r="129" spans="19:22" s="108" customFormat="1">
      <c r="S129" s="118"/>
      <c r="T129" s="118"/>
      <c r="U129" s="118"/>
      <c r="V129" s="118"/>
    </row>
    <row r="130" spans="19:22" s="108" customFormat="1">
      <c r="S130" s="118"/>
      <c r="T130" s="118"/>
      <c r="U130" s="118"/>
      <c r="V130" s="118"/>
    </row>
    <row r="131" spans="19:22" s="108" customFormat="1">
      <c r="S131" s="118"/>
      <c r="T131" s="118"/>
      <c r="U131" s="118"/>
      <c r="V131" s="118"/>
    </row>
    <row r="132" spans="19:22" s="108" customFormat="1">
      <c r="S132" s="118"/>
      <c r="T132" s="118"/>
      <c r="U132" s="118"/>
      <c r="V132" s="118"/>
    </row>
    <row r="133" spans="19:22" s="108" customFormat="1">
      <c r="S133" s="118"/>
      <c r="T133" s="118"/>
      <c r="U133" s="118"/>
      <c r="V133" s="118"/>
    </row>
    <row r="134" spans="19:22" s="108" customFormat="1">
      <c r="S134" s="118"/>
      <c r="T134" s="118"/>
      <c r="U134" s="118"/>
      <c r="V134" s="118"/>
    </row>
    <row r="135" spans="19:22" s="108" customFormat="1">
      <c r="S135" s="118"/>
      <c r="T135" s="118"/>
      <c r="U135" s="118"/>
      <c r="V135" s="118"/>
    </row>
    <row r="136" spans="19:22" s="108" customFormat="1">
      <c r="S136" s="118"/>
      <c r="T136" s="118"/>
      <c r="U136" s="118"/>
      <c r="V136" s="118"/>
    </row>
    <row r="137" spans="19:22" s="108" customFormat="1">
      <c r="S137" s="118"/>
      <c r="T137" s="118"/>
      <c r="U137" s="118"/>
      <c r="V137" s="118"/>
    </row>
    <row r="138" spans="19:22" s="108" customFormat="1">
      <c r="S138" s="118"/>
      <c r="T138" s="118"/>
      <c r="U138" s="118"/>
      <c r="V138" s="118"/>
    </row>
    <row r="139" spans="19:22" s="108" customFormat="1">
      <c r="S139" s="118"/>
      <c r="T139" s="118"/>
      <c r="U139" s="118"/>
      <c r="V139" s="118"/>
    </row>
    <row r="140" spans="19:22" s="108" customFormat="1">
      <c r="S140" s="118"/>
      <c r="T140" s="118"/>
      <c r="U140" s="118"/>
      <c r="V140" s="118"/>
    </row>
    <row r="141" spans="19:22" s="108" customFormat="1">
      <c r="S141" s="118"/>
      <c r="T141" s="118"/>
      <c r="U141" s="118"/>
      <c r="V141" s="118"/>
    </row>
    <row r="142" spans="19:22" s="108" customFormat="1">
      <c r="S142" s="118"/>
      <c r="T142" s="118"/>
      <c r="U142" s="118"/>
      <c r="V142" s="118"/>
    </row>
    <row r="143" spans="19:22" s="108" customFormat="1">
      <c r="S143" s="118"/>
      <c r="T143" s="118"/>
      <c r="U143" s="118"/>
      <c r="V143" s="118"/>
    </row>
    <row r="144" spans="19:22" s="108" customFormat="1">
      <c r="S144" s="118"/>
      <c r="T144" s="118"/>
      <c r="U144" s="118"/>
      <c r="V144" s="118"/>
    </row>
    <row r="145" spans="19:22" s="108" customFormat="1">
      <c r="S145" s="118"/>
      <c r="T145" s="118"/>
      <c r="U145" s="118"/>
      <c r="V145" s="118"/>
    </row>
    <row r="146" spans="19:22" s="108" customFormat="1">
      <c r="S146" s="118"/>
      <c r="T146" s="118"/>
      <c r="U146" s="118"/>
      <c r="V146" s="118"/>
    </row>
    <row r="147" spans="19:22" s="108" customFormat="1">
      <c r="S147" s="118"/>
      <c r="T147" s="118"/>
      <c r="U147" s="118"/>
      <c r="V147" s="118"/>
    </row>
    <row r="148" spans="19:22" s="108" customFormat="1">
      <c r="S148" s="118"/>
      <c r="T148" s="118"/>
      <c r="U148" s="118"/>
      <c r="V148" s="118"/>
    </row>
    <row r="149" spans="19:22" s="108" customFormat="1">
      <c r="S149" s="118"/>
      <c r="T149" s="118"/>
      <c r="U149" s="118"/>
      <c r="V149" s="118"/>
    </row>
    <row r="150" spans="19:22" s="108" customFormat="1">
      <c r="S150" s="118"/>
      <c r="T150" s="118"/>
      <c r="U150" s="118"/>
      <c r="V150" s="118"/>
    </row>
    <row r="151" spans="19:22" s="108" customFormat="1">
      <c r="S151" s="118"/>
      <c r="T151" s="118"/>
      <c r="U151" s="118"/>
      <c r="V151" s="118"/>
    </row>
    <row r="152" spans="19:22" s="108" customFormat="1">
      <c r="S152" s="118"/>
      <c r="T152" s="118"/>
      <c r="U152" s="118"/>
      <c r="V152" s="118"/>
    </row>
    <row r="153" spans="19:22" s="108" customFormat="1">
      <c r="S153" s="118"/>
      <c r="T153" s="118"/>
      <c r="U153" s="118"/>
      <c r="V153" s="118"/>
    </row>
    <row r="154" spans="19:22" s="108" customFormat="1">
      <c r="S154" s="118"/>
      <c r="T154" s="118"/>
      <c r="U154" s="118"/>
      <c r="V154" s="118"/>
    </row>
    <row r="155" spans="19:22" s="108" customFormat="1">
      <c r="S155" s="118"/>
      <c r="T155" s="118"/>
      <c r="U155" s="118"/>
      <c r="V155" s="118"/>
    </row>
    <row r="156" spans="19:22" s="108" customFormat="1">
      <c r="S156" s="118"/>
      <c r="T156" s="118"/>
      <c r="U156" s="118"/>
      <c r="V156" s="118"/>
    </row>
    <row r="157" spans="19:22" s="108" customFormat="1">
      <c r="S157" s="118"/>
      <c r="T157" s="118"/>
      <c r="U157" s="118"/>
      <c r="V157" s="118"/>
    </row>
    <row r="158" spans="19:22" s="108" customFormat="1">
      <c r="S158" s="118"/>
      <c r="T158" s="118"/>
      <c r="U158" s="118"/>
      <c r="V158" s="118"/>
    </row>
    <row r="159" spans="19:22" s="108" customFormat="1">
      <c r="S159" s="118"/>
      <c r="T159" s="118"/>
      <c r="U159" s="118"/>
      <c r="V159" s="118"/>
    </row>
    <row r="160" spans="19:22" s="108" customFormat="1">
      <c r="S160" s="118"/>
      <c r="T160" s="118"/>
      <c r="U160" s="118"/>
      <c r="V160" s="118"/>
    </row>
    <row r="161" spans="19:22" s="108" customFormat="1">
      <c r="S161" s="118"/>
      <c r="T161" s="118"/>
      <c r="U161" s="118"/>
      <c r="V161" s="118"/>
    </row>
    <row r="162" spans="19:22" s="108" customFormat="1">
      <c r="S162" s="118"/>
      <c r="T162" s="118"/>
      <c r="U162" s="118"/>
      <c r="V162" s="118"/>
    </row>
    <row r="163" spans="19:22" s="108" customFormat="1">
      <c r="S163" s="118"/>
      <c r="T163" s="118"/>
      <c r="U163" s="118"/>
      <c r="V163" s="118"/>
    </row>
    <row r="164" spans="19:22" s="108" customFormat="1">
      <c r="S164" s="118"/>
      <c r="T164" s="118"/>
      <c r="U164" s="118"/>
      <c r="V164" s="118"/>
    </row>
    <row r="165" spans="19:22" s="108" customFormat="1">
      <c r="S165" s="118"/>
      <c r="T165" s="118"/>
      <c r="U165" s="118"/>
      <c r="V165" s="118"/>
    </row>
    <row r="166" spans="19:22" s="108" customFormat="1">
      <c r="S166" s="118"/>
      <c r="T166" s="118"/>
      <c r="U166" s="118"/>
      <c r="V166" s="118"/>
    </row>
    <row r="167" spans="19:22" s="108" customFormat="1">
      <c r="S167" s="118"/>
      <c r="T167" s="118"/>
      <c r="U167" s="118"/>
      <c r="V167" s="118"/>
    </row>
    <row r="168" spans="19:22" s="108" customFormat="1">
      <c r="S168" s="118"/>
      <c r="T168" s="118"/>
      <c r="U168" s="118"/>
      <c r="V168" s="118"/>
    </row>
    <row r="169" spans="19:22" s="108" customFormat="1">
      <c r="S169" s="118"/>
      <c r="T169" s="118"/>
      <c r="U169" s="118"/>
      <c r="V169" s="118"/>
    </row>
    <row r="170" spans="19:22" s="108" customFormat="1">
      <c r="S170" s="118"/>
      <c r="T170" s="118"/>
      <c r="U170" s="118"/>
      <c r="V170" s="118"/>
    </row>
    <row r="171" spans="19:22" s="108" customFormat="1">
      <c r="S171" s="118"/>
      <c r="T171" s="118"/>
      <c r="U171" s="118"/>
      <c r="V171" s="118"/>
    </row>
    <row r="172" spans="19:22" s="108" customFormat="1">
      <c r="S172" s="118"/>
      <c r="T172" s="118"/>
      <c r="U172" s="118"/>
      <c r="V172" s="118"/>
    </row>
    <row r="173" spans="19:22" s="108" customFormat="1">
      <c r="S173" s="118"/>
      <c r="T173" s="118"/>
      <c r="U173" s="118"/>
      <c r="V173" s="118"/>
    </row>
    <row r="174" spans="19:22" s="108" customFormat="1">
      <c r="S174" s="118"/>
      <c r="T174" s="118"/>
      <c r="U174" s="118"/>
      <c r="V174" s="118"/>
    </row>
    <row r="175" spans="19:22" s="108" customFormat="1">
      <c r="S175" s="118"/>
      <c r="T175" s="118"/>
      <c r="U175" s="118"/>
      <c r="V175" s="118"/>
    </row>
    <row r="176" spans="19:22" s="108" customFormat="1">
      <c r="S176" s="118"/>
      <c r="T176" s="118"/>
      <c r="U176" s="118"/>
      <c r="V176" s="118"/>
    </row>
    <row r="177" spans="19:22" s="108" customFormat="1">
      <c r="S177" s="118"/>
      <c r="T177" s="118"/>
      <c r="U177" s="118"/>
      <c r="V177" s="118"/>
    </row>
    <row r="178" spans="19:22" s="108" customFormat="1">
      <c r="S178" s="118"/>
      <c r="T178" s="118"/>
      <c r="U178" s="118"/>
      <c r="V178" s="118"/>
    </row>
    <row r="179" spans="19:22" s="108" customFormat="1">
      <c r="S179" s="118"/>
      <c r="T179" s="118"/>
      <c r="U179" s="118"/>
      <c r="V179" s="118"/>
    </row>
    <row r="180" spans="19:22" s="108" customFormat="1">
      <c r="S180" s="118"/>
      <c r="T180" s="118"/>
      <c r="U180" s="118"/>
      <c r="V180" s="118"/>
    </row>
    <row r="181" spans="19:22" s="108" customFormat="1">
      <c r="S181" s="118"/>
      <c r="T181" s="118"/>
      <c r="U181" s="118"/>
      <c r="V181" s="118"/>
    </row>
    <row r="182" spans="19:22" s="108" customFormat="1">
      <c r="S182" s="118"/>
      <c r="T182" s="118"/>
      <c r="U182" s="118"/>
      <c r="V182" s="118"/>
    </row>
    <row r="183" spans="19:22" s="108" customFormat="1">
      <c r="S183" s="118"/>
      <c r="T183" s="118"/>
      <c r="U183" s="118"/>
      <c r="V183" s="118"/>
    </row>
    <row r="184" spans="19:22" s="108" customFormat="1"/>
    <row r="185" spans="19:22" s="108" customFormat="1"/>
    <row r="186" spans="19:22" s="108" customFormat="1"/>
    <row r="187" spans="19:22" s="108" customFormat="1"/>
    <row r="188" spans="19:22" s="108" customFormat="1"/>
    <row r="189" spans="19:22" s="108" customFormat="1"/>
    <row r="190" spans="19:22" s="108" customFormat="1"/>
    <row r="191" spans="19:22" s="108" customFormat="1"/>
    <row r="192" spans="19:22" s="108" customFormat="1"/>
    <row r="193" spans="1:17" s="108" customFormat="1"/>
    <row r="194" spans="1:17" s="108" customFormat="1"/>
    <row r="195" spans="1:17" s="108" customFormat="1"/>
    <row r="196" spans="1:17" s="108" customFormat="1"/>
    <row r="197" spans="1:17" s="108" customFormat="1"/>
    <row r="198" spans="1:17" s="108" customFormat="1"/>
    <row r="199" spans="1:17">
      <c r="A199" s="108"/>
      <c r="B199" s="108"/>
      <c r="C199" s="108"/>
      <c r="D199" s="108"/>
      <c r="E199" s="108"/>
      <c r="F199" s="108"/>
      <c r="G199" s="108"/>
      <c r="H199" s="108"/>
      <c r="I199" s="108"/>
      <c r="J199" s="108"/>
      <c r="K199" s="108"/>
      <c r="L199" s="108"/>
      <c r="M199" s="108"/>
      <c r="N199" s="108"/>
      <c r="O199" s="108"/>
      <c r="P199" s="108"/>
      <c r="Q199" s="108"/>
    </row>
    <row r="200" spans="1:17">
      <c r="A200" s="108"/>
      <c r="B200" s="108"/>
      <c r="C200" s="108"/>
      <c r="D200" s="108"/>
      <c r="E200" s="108"/>
      <c r="F200" s="108"/>
      <c r="G200" s="108"/>
      <c r="H200" s="108"/>
      <c r="I200" s="108"/>
      <c r="J200" s="108"/>
      <c r="K200" s="108"/>
      <c r="L200" s="108"/>
      <c r="M200" s="108"/>
      <c r="N200" s="108"/>
      <c r="O200" s="108"/>
      <c r="P200" s="108"/>
      <c r="Q200" s="108"/>
    </row>
    <row r="201" spans="1:17">
      <c r="A201" s="108"/>
      <c r="B201" s="108"/>
      <c r="C201" s="108"/>
      <c r="D201" s="108"/>
      <c r="E201" s="108"/>
      <c r="F201" s="108"/>
      <c r="G201" s="108"/>
      <c r="H201" s="108"/>
      <c r="I201" s="108"/>
      <c r="J201" s="108"/>
      <c r="K201" s="108"/>
      <c r="L201" s="108"/>
      <c r="M201" s="108"/>
      <c r="N201" s="108"/>
      <c r="O201" s="108"/>
      <c r="P201" s="108"/>
      <c r="Q201" s="108"/>
    </row>
    <row r="202" spans="1:17">
      <c r="A202" s="108"/>
      <c r="B202" s="108"/>
      <c r="C202" s="108"/>
      <c r="D202" s="108"/>
      <c r="E202" s="108"/>
      <c r="F202" s="108"/>
      <c r="G202" s="108"/>
      <c r="H202" s="108"/>
      <c r="I202" s="108"/>
      <c r="J202" s="108"/>
      <c r="K202" s="108"/>
      <c r="L202" s="108"/>
      <c r="M202" s="108"/>
      <c r="N202" s="108"/>
      <c r="O202" s="108"/>
      <c r="P202" s="108"/>
      <c r="Q202" s="108"/>
    </row>
    <row r="203" spans="1:17">
      <c r="A203" s="108"/>
      <c r="B203" s="108"/>
      <c r="C203" s="108"/>
      <c r="D203" s="108"/>
      <c r="E203" s="108"/>
      <c r="F203" s="108"/>
      <c r="G203" s="108"/>
      <c r="H203" s="108"/>
      <c r="I203" s="108"/>
      <c r="J203" s="108"/>
      <c r="K203" s="108"/>
      <c r="L203" s="108"/>
      <c r="M203" s="108"/>
      <c r="N203" s="108"/>
      <c r="O203" s="108"/>
      <c r="P203" s="108"/>
      <c r="Q203" s="108"/>
    </row>
    <row r="204" spans="1:17">
      <c r="A204" s="108"/>
      <c r="B204" s="108"/>
      <c r="C204" s="108"/>
      <c r="D204" s="108"/>
      <c r="E204" s="108"/>
      <c r="F204" s="108"/>
      <c r="G204" s="108"/>
      <c r="H204" s="108"/>
      <c r="I204" s="108"/>
      <c r="J204" s="108"/>
      <c r="K204" s="108"/>
      <c r="L204" s="108"/>
      <c r="M204" s="108"/>
      <c r="N204" s="108"/>
      <c r="O204" s="108"/>
      <c r="P204" s="108"/>
      <c r="Q204" s="108"/>
    </row>
    <row r="205" spans="1:17">
      <c r="A205" s="108"/>
      <c r="B205" s="108"/>
      <c r="C205" s="108"/>
      <c r="D205" s="108"/>
      <c r="E205" s="108"/>
      <c r="F205" s="108"/>
      <c r="G205" s="108"/>
      <c r="H205" s="108"/>
      <c r="I205" s="108"/>
      <c r="J205" s="108"/>
      <c r="K205" s="108"/>
      <c r="L205" s="108"/>
      <c r="M205" s="108"/>
      <c r="N205" s="108"/>
      <c r="O205" s="108"/>
      <c r="P205" s="108"/>
      <c r="Q205" s="108"/>
    </row>
    <row r="206" spans="1:17">
      <c r="A206" s="108"/>
      <c r="B206" s="108"/>
      <c r="C206" s="108"/>
      <c r="D206" s="108"/>
      <c r="E206" s="108"/>
      <c r="F206" s="108"/>
      <c r="G206" s="108"/>
      <c r="H206" s="108"/>
      <c r="I206" s="108"/>
      <c r="J206" s="108"/>
      <c r="K206" s="108"/>
      <c r="L206" s="108"/>
      <c r="M206" s="108"/>
      <c r="N206" s="108"/>
      <c r="O206" s="108"/>
      <c r="P206" s="108"/>
      <c r="Q206" s="108"/>
    </row>
    <row r="207" spans="1:17">
      <c r="A207" s="108"/>
    </row>
    <row r="208" spans="1:17">
      <c r="A208" s="108"/>
    </row>
    <row r="209" spans="1:1">
      <c r="A209" s="108"/>
    </row>
  </sheetData>
  <mergeCells count="127">
    <mergeCell ref="K54:M54"/>
    <mergeCell ref="B37:D37"/>
    <mergeCell ref="B35:D35"/>
    <mergeCell ref="B42:D42"/>
    <mergeCell ref="B36:D36"/>
    <mergeCell ref="B28:D28"/>
    <mergeCell ref="B29:D29"/>
    <mergeCell ref="B19:D19"/>
    <mergeCell ref="B23:D23"/>
    <mergeCell ref="B25:D25"/>
    <mergeCell ref="B27:D27"/>
    <mergeCell ref="K40:M40"/>
    <mergeCell ref="K41:M41"/>
    <mergeCell ref="B68:D68"/>
    <mergeCell ref="K57:M57"/>
    <mergeCell ref="I1:I61"/>
    <mergeCell ref="K48:M48"/>
    <mergeCell ref="K32:M32"/>
    <mergeCell ref="B38:D38"/>
    <mergeCell ref="B32:D32"/>
    <mergeCell ref="B33:D33"/>
    <mergeCell ref="B34:D34"/>
    <mergeCell ref="B13:D13"/>
    <mergeCell ref="B21:D21"/>
    <mergeCell ref="K42:M42"/>
    <mergeCell ref="K43:M43"/>
    <mergeCell ref="K6:M6"/>
    <mergeCell ref="K7:M7"/>
    <mergeCell ref="B14:D14"/>
    <mergeCell ref="K13:M15"/>
    <mergeCell ref="B26:D26"/>
    <mergeCell ref="B30:D30"/>
    <mergeCell ref="B8:D8"/>
    <mergeCell ref="B9:D9"/>
    <mergeCell ref="B10:D10"/>
    <mergeCell ref="B15:D15"/>
    <mergeCell ref="J5:J59"/>
    <mergeCell ref="A1:H1"/>
    <mergeCell ref="J1:Q1"/>
    <mergeCell ref="F3:H3"/>
    <mergeCell ref="K39:M39"/>
    <mergeCell ref="B40:D40"/>
    <mergeCell ref="B41:D41"/>
    <mergeCell ref="A35:A39"/>
    <mergeCell ref="K23:M23"/>
    <mergeCell ref="B6:D6"/>
    <mergeCell ref="B7:D7"/>
    <mergeCell ref="A40:A42"/>
    <mergeCell ref="B17:D17"/>
    <mergeCell ref="B18:D18"/>
    <mergeCell ref="K35:M35"/>
    <mergeCell ref="B24:D24"/>
    <mergeCell ref="K29:M29"/>
    <mergeCell ref="K8:M12"/>
    <mergeCell ref="K21:M21"/>
    <mergeCell ref="A60:H61"/>
    <mergeCell ref="K16:M18"/>
    <mergeCell ref="K19:M19"/>
    <mergeCell ref="K20:M20"/>
    <mergeCell ref="O3:Q3"/>
    <mergeCell ref="G2:H2"/>
    <mergeCell ref="J2:L2"/>
    <mergeCell ref="J3:L3"/>
    <mergeCell ref="K37:M37"/>
    <mergeCell ref="K38:M38"/>
    <mergeCell ref="K26:M26"/>
    <mergeCell ref="K27:M27"/>
    <mergeCell ref="K28:M28"/>
    <mergeCell ref="K33:M33"/>
    <mergeCell ref="N2:O2"/>
    <mergeCell ref="P2:Q2"/>
    <mergeCell ref="K5:M5"/>
    <mergeCell ref="K25:M25"/>
    <mergeCell ref="A11:A16"/>
    <mergeCell ref="B22:D22"/>
    <mergeCell ref="B31:D31"/>
    <mergeCell ref="A2:C2"/>
    <mergeCell ref="E2:F2"/>
    <mergeCell ref="K55:M55"/>
    <mergeCell ref="K56:M56"/>
    <mergeCell ref="B39:D39"/>
    <mergeCell ref="K49:M49"/>
    <mergeCell ref="K50:M50"/>
    <mergeCell ref="K31:M31"/>
    <mergeCell ref="K36:M36"/>
    <mergeCell ref="K30:M30"/>
    <mergeCell ref="A3:C3"/>
    <mergeCell ref="K34:M34"/>
    <mergeCell ref="B16:D16"/>
    <mergeCell ref="K24:M24"/>
    <mergeCell ref="A17:A34"/>
    <mergeCell ref="A4:D4"/>
    <mergeCell ref="J4:M4"/>
    <mergeCell ref="A5:A10"/>
    <mergeCell ref="B5:D5"/>
    <mergeCell ref="B11:D11"/>
    <mergeCell ref="B12:D12"/>
    <mergeCell ref="B20:D20"/>
    <mergeCell ref="K22:M22"/>
    <mergeCell ref="B55:D55"/>
    <mergeCell ref="K51:M51"/>
    <mergeCell ref="K52:M52"/>
    <mergeCell ref="K53:M53"/>
    <mergeCell ref="B69:D69"/>
    <mergeCell ref="B70:D70"/>
    <mergeCell ref="B65:D65"/>
    <mergeCell ref="L65:M65"/>
    <mergeCell ref="B66:D66"/>
    <mergeCell ref="B67:D67"/>
    <mergeCell ref="A62:Q64"/>
    <mergeCell ref="B44:D46"/>
    <mergeCell ref="B47:D49"/>
    <mergeCell ref="B50:D50"/>
    <mergeCell ref="B53:D53"/>
    <mergeCell ref="B54:D54"/>
    <mergeCell ref="B56:D58"/>
    <mergeCell ref="B59:D59"/>
    <mergeCell ref="K59:M59"/>
    <mergeCell ref="J60:Q61"/>
    <mergeCell ref="K44:M44"/>
    <mergeCell ref="K45:M45"/>
    <mergeCell ref="K46:M46"/>
    <mergeCell ref="A43:A59"/>
    <mergeCell ref="K47:M47"/>
    <mergeCell ref="K58:M58"/>
    <mergeCell ref="B43:D43"/>
    <mergeCell ref="M66:P73"/>
  </mergeCells>
  <phoneticPr fontId="17" type="noConversion"/>
  <conditionalFormatting sqref="B43:F43 B35:G42">
    <cfRule type="expression" dxfId="3" priority="20" stopIfTrue="1">
      <formula>$R$2="直营"</formula>
    </cfRule>
  </conditionalFormatting>
  <conditionalFormatting sqref="B43:F43 H28 H43 B35:H42">
    <cfRule type="expression" dxfId="2" priority="19" stopIfTrue="1">
      <formula>$R$2="北分"</formula>
    </cfRule>
  </conditionalFormatting>
  <conditionalFormatting sqref="B35:G37 E38:E42 F36:F43 G38:G42 B36:D43">
    <cfRule type="expression" dxfId="1" priority="16" stopIfTrue="1">
      <formula>$R$2="北分"</formula>
    </cfRule>
    <cfRule type="expression" dxfId="0" priority="17" stopIfTrue="1">
      <formula>"$P$2=""北分"""</formula>
    </cfRule>
    <cfRule type="expression" priority="18" stopIfTrue="1">
      <formula>"$P$2""北分"""</formula>
    </cfRule>
  </conditionalFormatting>
  <dataValidations count="7">
    <dataValidation type="list" allowBlank="1" showInputMessage="1" showErrorMessage="1" sqref="L65578 L131114 L196650 L262186 L327722 L393258 L458794 L524330 L589866 L655402 L720938 L786474 L852010 L917546 L983082 WLX983074 WCB983074 VSF983074 VIJ983074 UYN983074 UOR983074 UEV983074 TUZ983074 TLD983074 TBH983074 SRL983074 SHP983074 RXT983074 RNX983074 REB983074 QUF983074 QKJ983074 QAN983074 PQR983074 PGV983074 OWZ983074 OND983074 ODH983074 NTL983074 NJP983074 MZT983074 MPX983074 MGB983074 LWF983074 LMJ983074 LCN983074 KSR983074 KIV983074 JYZ983074 JPD983074 JFH983074 IVL983074 ILP983074 IBT983074 HRX983074 HIB983074 GYF983074 GOJ983074 GEN983074 FUR983074 FKV983074 FAZ983074 ERD983074 EHH983074 DXL983074 DNP983074 DDT983074 CTX983074 CKB983074 CAF983074 BQJ983074 BGN983074 AWR983074 AMV983074 ACZ983074 TD983074 JH983074 WVT917538 WLX917538 WCB917538 VSF917538 VIJ917538 UYN917538 UOR917538 UEV917538 TUZ917538 TLD917538 TBH917538 SRL917538 SHP917538 RXT917538 RNX917538 REB917538 QUF917538 QKJ917538 QAN917538 PQR917538 PGV917538 OWZ917538 OND917538 ODH917538 NTL917538 NJP917538 MZT917538 MPX917538 MGB917538 LWF917538 LMJ917538 LCN917538 KSR917538 KIV917538 JYZ917538 JPD917538 JFH917538 IVL917538 ILP917538 IBT917538 HRX917538 HIB917538 GYF917538 GOJ917538 GEN917538 FUR917538 FKV917538 FAZ917538 ERD917538 EHH917538 DXL917538 DNP917538 DDT917538 CTX917538 CKB917538 CAF917538 BQJ917538 BGN917538 AWR917538 AMV917538 ACZ917538 TD917538 JH917538 WVT852002 WLX852002 WCB852002 VSF852002 VIJ852002 UYN852002 UOR852002 UEV852002 TUZ852002 TLD852002 TBH852002 SRL852002 SHP852002 RXT852002 RNX852002 REB852002 QUF852002 QKJ852002 QAN852002 PQR852002 PGV852002 OWZ852002 OND852002 ODH852002 NTL852002 NJP852002 MZT852002 MPX852002 MGB852002 LWF852002 LMJ852002 LCN852002 KSR852002 KIV852002 JYZ852002 JPD852002 JFH852002 IVL852002 ILP852002 IBT852002 HRX852002 HIB852002 GYF852002 GOJ852002 GEN852002 FUR852002 FKV852002 FAZ852002 ERD852002 EHH852002 DXL852002 DNP852002 DDT852002 CTX852002 CKB852002 CAF852002 BQJ852002 BGN852002 AWR852002 AMV852002 ACZ852002 TD852002 JH852002 WVT786466 WLX786466 WCB786466 VSF786466 VIJ786466 UYN786466 UOR786466 UEV786466 TUZ786466 TLD786466 TBH786466 SRL786466 SHP786466 RXT786466 RNX786466 REB786466 QUF786466 QKJ786466 QAN786466 PQR786466 PGV786466 OWZ786466 OND786466 ODH786466 NTL786466 NJP786466 MZT786466 MPX786466 MGB786466 LWF786466 LMJ786466 LCN786466 KSR786466 KIV786466 JYZ786466 JPD786466 JFH786466 IVL786466 ILP786466 IBT786466 HRX786466 HIB786466 GYF786466 GOJ786466 GEN786466 FUR786466 FKV786466 FAZ786466 ERD786466 EHH786466 DXL786466 DNP786466 DDT786466 CTX786466 CKB786466 CAF786466 BQJ786466 BGN786466 AWR786466 AMV786466 ACZ786466 TD786466 JH786466 WVT720930 WLX720930 WCB720930 VSF720930 VIJ720930 UYN720930 UOR720930 UEV720930 TUZ720930 TLD720930 TBH720930 SRL720930 SHP720930 RXT720930 RNX720930 REB720930 QUF720930 QKJ720930 QAN720930 PQR720930 PGV720930 OWZ720930 OND720930 ODH720930 NTL720930 NJP720930 MZT720930 MPX720930 MGB720930 LWF720930 LMJ720930 LCN720930 KSR720930 KIV720930 JYZ720930 JPD720930 JFH720930 IVL720930 ILP720930 IBT720930 HRX720930 HIB720930 GYF720930 GOJ720930 GEN720930 FUR720930 FKV720930 FAZ720930 ERD720930 EHH720930 DXL720930 DNP720930 DDT720930 CTX720930 CKB720930 CAF720930 BQJ720930 BGN720930 AWR720930 AMV720930 ACZ720930 TD720930 JH720930 WVT655394 WLX655394 WCB655394 VSF655394 VIJ655394 UYN655394 UOR655394 UEV655394 TUZ655394 TLD655394 TBH655394 SRL655394 SHP655394 RXT655394 RNX655394 REB655394 QUF655394 QKJ655394 QAN655394 PQR655394 PGV655394 OWZ655394 OND655394 ODH655394 NTL655394 NJP655394 MZT655394 MPX655394 MGB655394 LWF655394 LMJ655394 LCN655394 KSR655394 KIV655394 JYZ655394 JPD655394 JFH655394 IVL655394 ILP655394 IBT655394 HRX655394 HIB655394 GYF655394 GOJ655394 GEN655394 FUR655394 FKV655394 FAZ655394 ERD655394 EHH655394 DXL655394 DNP655394 DDT655394 CTX655394 CKB655394 CAF655394 BQJ655394 BGN655394 AWR655394 AMV655394 ACZ655394 TD655394 JH655394 WVT589858 WLX589858 WCB589858 VSF589858 VIJ589858 UYN589858 UOR589858 UEV589858 TUZ589858 TLD589858 TBH589858 SRL589858 SHP589858 RXT589858 RNX589858 REB589858 QUF589858 QKJ589858 QAN589858 PQR589858 PGV589858 OWZ589858 OND589858 ODH589858 NTL589858 NJP589858 MZT589858 MPX589858 MGB589858 LWF589858 LMJ589858 LCN589858 KSR589858 KIV589858 JYZ589858 JPD589858 JFH589858 IVL589858 ILP589858 IBT589858 HRX589858 HIB589858 GYF589858 GOJ589858 GEN589858 FUR589858 FKV589858 FAZ589858 ERD589858 EHH589858 DXL589858 DNP589858 DDT589858 CTX589858 CKB589858 CAF589858 BQJ589858 BGN589858 AWR589858 AMV589858 ACZ589858 TD589858 JH589858 WVT524322 WLX524322 WCB524322 VSF524322 VIJ524322 UYN524322 UOR524322 UEV524322 TUZ524322 TLD524322 TBH524322 SRL524322 SHP524322 RXT524322 RNX524322 REB524322 QUF524322 QKJ524322 QAN524322 PQR524322 PGV524322 OWZ524322 OND524322 ODH524322 NTL524322 NJP524322 MZT524322 MPX524322 MGB524322 LWF524322 LMJ524322 LCN524322 KSR524322 KIV524322 JYZ524322 JPD524322 JFH524322 IVL524322 ILP524322 IBT524322 HRX524322 HIB524322 GYF524322 GOJ524322 GEN524322 FUR524322 FKV524322 FAZ524322 ERD524322 EHH524322 DXL524322 DNP524322 DDT524322 CTX524322 CKB524322 CAF524322 BQJ524322 BGN524322 AWR524322 AMV524322 ACZ524322 TD524322 JH524322 WVT458786 WLX458786 WCB458786 VSF458786 VIJ458786 UYN458786 UOR458786 UEV458786 TUZ458786 TLD458786 TBH458786 SRL458786 SHP458786 RXT458786 RNX458786 REB458786 QUF458786 QKJ458786 QAN458786 PQR458786 PGV458786 OWZ458786 OND458786 ODH458786 NTL458786 NJP458786 MZT458786 MPX458786 MGB458786 LWF458786 LMJ458786 LCN458786 KSR458786 KIV458786 JYZ458786 JPD458786 JFH458786 IVL458786 ILP458786 IBT458786 HRX458786 HIB458786 GYF458786 GOJ458786 GEN458786 FUR458786 FKV458786 FAZ458786 ERD458786 EHH458786 DXL458786 DNP458786 DDT458786 CTX458786 CKB458786 CAF458786 BQJ458786 BGN458786 AWR458786 AMV458786 ACZ458786 TD458786 JH458786 WVT393250 WLX393250 WCB393250 VSF393250 VIJ393250 UYN393250 UOR393250 UEV393250 TUZ393250 TLD393250 TBH393250 SRL393250 SHP393250 RXT393250 RNX393250 REB393250 QUF393250 QKJ393250 QAN393250 PQR393250 PGV393250 OWZ393250 OND393250 ODH393250 NTL393250 NJP393250 MZT393250 MPX393250 MGB393250 LWF393250 LMJ393250 LCN393250 KSR393250 KIV393250 JYZ393250 JPD393250 JFH393250 IVL393250 ILP393250 IBT393250 HRX393250 HIB393250 GYF393250 GOJ393250 GEN393250 FUR393250 FKV393250 FAZ393250 ERD393250 EHH393250 DXL393250 DNP393250 DDT393250 CTX393250 CKB393250 CAF393250 BQJ393250 BGN393250 AWR393250 AMV393250 ACZ393250 TD393250 JH393250 WVT327714 WLX327714 WCB327714 VSF327714 VIJ327714 UYN327714 UOR327714 UEV327714 TUZ327714 TLD327714 TBH327714 SRL327714 SHP327714 RXT327714 RNX327714 REB327714 QUF327714 QKJ327714 QAN327714 PQR327714 PGV327714 OWZ327714 OND327714 ODH327714 NTL327714 NJP327714 MZT327714 MPX327714 MGB327714 LWF327714 LMJ327714 LCN327714 KSR327714 KIV327714 JYZ327714 JPD327714 JFH327714 IVL327714 ILP327714 IBT327714 HRX327714 HIB327714 GYF327714 GOJ327714 GEN327714 FUR327714 FKV327714 FAZ327714 ERD327714 EHH327714 DXL327714 DNP327714 DDT327714 CTX327714 CKB327714 CAF327714 BQJ327714 BGN327714 AWR327714 AMV327714 ACZ327714 TD327714 JH327714 WVT262178 WLX262178 WCB262178 VSF262178 VIJ262178 UYN262178 UOR262178 UEV262178 TUZ262178 TLD262178 TBH262178 SRL262178 SHP262178 RXT262178 RNX262178 REB262178 QUF262178 QKJ262178 QAN262178 PQR262178 PGV262178 OWZ262178 OND262178 ODH262178 NTL262178 NJP262178 MZT262178 MPX262178 MGB262178 LWF262178 LMJ262178 LCN262178 KSR262178 KIV262178 JYZ262178 JPD262178 JFH262178 IVL262178 ILP262178 IBT262178 HRX262178 HIB262178 GYF262178 GOJ262178 GEN262178 FUR262178 FKV262178 FAZ262178 ERD262178 EHH262178 DXL262178 DNP262178 DDT262178 CTX262178 CKB262178 CAF262178 BQJ262178 BGN262178 AWR262178 AMV262178 ACZ262178 TD262178 JH262178 WVT196642 WLX196642 WCB196642 VSF196642 VIJ196642 UYN196642 UOR196642 UEV196642 TUZ196642 TLD196642 TBH196642 SRL196642 SHP196642 RXT196642 RNX196642 REB196642 QUF196642 QKJ196642 QAN196642 PQR196642 PGV196642 OWZ196642 OND196642 ODH196642 NTL196642 NJP196642 MZT196642 MPX196642 MGB196642 LWF196642 LMJ196642 LCN196642 KSR196642 KIV196642 JYZ196642 JPD196642 JFH196642 IVL196642 ILP196642 IBT196642 HRX196642 HIB196642 GYF196642 GOJ196642 GEN196642 FUR196642 FKV196642 FAZ196642 ERD196642 EHH196642 DXL196642 DNP196642 DDT196642 CTX196642 CKB196642 CAF196642 BQJ196642 BGN196642 AWR196642 AMV196642 ACZ196642 TD196642 JH196642 WVT131106 WLX131106 WCB131106 VSF131106 VIJ131106 UYN131106 UOR131106 UEV131106 TUZ131106 TLD131106 TBH131106 SRL131106 SHP131106 RXT131106 RNX131106 REB131106 QUF131106 QKJ131106 QAN131106 PQR131106 PGV131106 OWZ131106 OND131106 ODH131106 NTL131106 NJP131106 MZT131106 MPX131106 MGB131106 LWF131106 LMJ131106 LCN131106 KSR131106 KIV131106 JYZ131106 JPD131106 JFH131106 IVL131106 ILP131106 IBT131106 HRX131106 HIB131106 GYF131106 GOJ131106 GEN131106 FUR131106 FKV131106 FAZ131106 ERD131106 EHH131106 DXL131106 DNP131106 DDT131106 CTX131106 CKB131106 CAF131106 BQJ131106 BGN131106 AWR131106 AMV131106 ACZ131106 TD131106 JH131106 WVT65570 WLX65570 WCB65570 VSF65570 VIJ65570 UYN65570 UOR65570 UEV65570 TUZ65570 TLD65570 TBH65570 SRL65570 SHP65570 RXT65570 RNX65570 REB65570 QUF65570 QKJ65570 QAN65570 PQR65570 PGV65570 OWZ65570 OND65570 ODH65570 NTL65570 NJP65570 MZT65570 MPX65570 MGB65570 LWF65570 LMJ65570 LCN65570 KSR65570 KIV65570 JYZ65570 JPD65570 JFH65570 IVL65570 ILP65570 IBT65570 HRX65570 HIB65570 GYF65570 GOJ65570 GEN65570 FUR65570 FKV65570 FAZ65570 ERD65570 EHH65570 DXL65570 DNP65570 DDT65570 CTX65570 CKB65570 CAF65570 BQJ65570 BGN65570 AWR65570 AMV65570 ACZ65570 TD65570 JH65570 WVT26 WLX26 WCB26 VSF26 VIJ26 UYN26 UOR26 UEV26 TUZ26 TLD26 TBH26 SRL26 SHP26 RXT26 RNX26 REB26 QUF26 QKJ26 QAN26 PQR26 PGV26 OWZ26 OND26 ODH26 NTL26 NJP26 MZT26 MPX26 MGB26 LWF26 LMJ26 LCN26 KSR26 KIV26 JYZ26 JPD26 JFH26 IVL26 ILP26 IBT26 HRX26 HIB26 GYF26 GOJ26 GEN26 FUR26 FKV26 FAZ26 ERD26 EHH26 DXL26 DNP26 DDT26 CTX26 CKB26 CAF26 BQJ26 BGN26 AWR26 AMV26 ACZ26 TD26 JH26 WVT983074">
      <formula1>$S$52:$S$56</formula1>
    </dataValidation>
    <dataValidation type="list" allowBlank="1" showInputMessage="1" showErrorMessage="1" sqref="WVV983074 N65578 N131114 N196650 N262186 N327722 N393258 N458794 N524330 N589866 N655402 N720938 N786474 N852010 N917546 N983082 WLZ983074 WCD983074 VSH983074 VIL983074 UYP983074 UOT983074 UEX983074 TVB983074 TLF983074 TBJ983074 SRN983074 SHR983074 RXV983074 RNZ983074 RED983074 QUH983074 QKL983074 QAP983074 PQT983074 PGX983074 OXB983074 ONF983074 ODJ983074 NTN983074 NJR983074 MZV983074 MPZ983074 MGD983074 LWH983074 LML983074 LCP983074 KST983074 KIX983074 JZB983074 JPF983074 JFJ983074 IVN983074 ILR983074 IBV983074 HRZ983074 HID983074 GYH983074 GOL983074 GEP983074 FUT983074 FKX983074 FBB983074 ERF983074 EHJ983074 DXN983074 DNR983074 DDV983074 CTZ983074 CKD983074 CAH983074 BQL983074 BGP983074 AWT983074 AMX983074 ADB983074 TF983074 JJ983074 WVV917538 WLZ917538 WCD917538 VSH917538 VIL917538 UYP917538 UOT917538 UEX917538 TVB917538 TLF917538 TBJ917538 SRN917538 SHR917538 RXV917538 RNZ917538 RED917538 QUH917538 QKL917538 QAP917538 PQT917538 PGX917538 OXB917538 ONF917538 ODJ917538 NTN917538 NJR917538 MZV917538 MPZ917538 MGD917538 LWH917538 LML917538 LCP917538 KST917538 KIX917538 JZB917538 JPF917538 JFJ917538 IVN917538 ILR917538 IBV917538 HRZ917538 HID917538 GYH917538 GOL917538 GEP917538 FUT917538 FKX917538 FBB917538 ERF917538 EHJ917538 DXN917538 DNR917538 DDV917538 CTZ917538 CKD917538 CAH917538 BQL917538 BGP917538 AWT917538 AMX917538 ADB917538 TF917538 JJ917538 WVV852002 WLZ852002 WCD852002 VSH852002 VIL852002 UYP852002 UOT852002 UEX852002 TVB852002 TLF852002 TBJ852002 SRN852002 SHR852002 RXV852002 RNZ852002 RED852002 QUH852002 QKL852002 QAP852002 PQT852002 PGX852002 OXB852002 ONF852002 ODJ852002 NTN852002 NJR852002 MZV852002 MPZ852002 MGD852002 LWH852002 LML852002 LCP852002 KST852002 KIX852002 JZB852002 JPF852002 JFJ852002 IVN852002 ILR852002 IBV852002 HRZ852002 HID852002 GYH852002 GOL852002 GEP852002 FUT852002 FKX852002 FBB852002 ERF852002 EHJ852002 DXN852002 DNR852002 DDV852002 CTZ852002 CKD852002 CAH852002 BQL852002 BGP852002 AWT852002 AMX852002 ADB852002 TF852002 JJ852002 WVV786466 WLZ786466 WCD786466 VSH786466 VIL786466 UYP786466 UOT786466 UEX786466 TVB786466 TLF786466 TBJ786466 SRN786466 SHR786466 RXV786466 RNZ786466 RED786466 QUH786466 QKL786466 QAP786466 PQT786466 PGX786466 OXB786466 ONF786466 ODJ786466 NTN786466 NJR786466 MZV786466 MPZ786466 MGD786466 LWH786466 LML786466 LCP786466 KST786466 KIX786466 JZB786466 JPF786466 JFJ786466 IVN786466 ILR786466 IBV786466 HRZ786466 HID786466 GYH786466 GOL786466 GEP786466 FUT786466 FKX786466 FBB786466 ERF786466 EHJ786466 DXN786466 DNR786466 DDV786466 CTZ786466 CKD786466 CAH786466 BQL786466 BGP786466 AWT786466 AMX786466 ADB786466 TF786466 JJ786466 WVV720930 WLZ720930 WCD720930 VSH720930 VIL720930 UYP720930 UOT720930 UEX720930 TVB720930 TLF720930 TBJ720930 SRN720930 SHR720930 RXV720930 RNZ720930 RED720930 QUH720930 QKL720930 QAP720930 PQT720930 PGX720930 OXB720930 ONF720930 ODJ720930 NTN720930 NJR720930 MZV720930 MPZ720930 MGD720930 LWH720930 LML720930 LCP720930 KST720930 KIX720930 JZB720930 JPF720930 JFJ720930 IVN720930 ILR720930 IBV720930 HRZ720930 HID720930 GYH720930 GOL720930 GEP720930 FUT720930 FKX720930 FBB720930 ERF720930 EHJ720930 DXN720930 DNR720930 DDV720930 CTZ720930 CKD720930 CAH720930 BQL720930 BGP720930 AWT720930 AMX720930 ADB720930 TF720930 JJ720930 WVV655394 WLZ655394 WCD655394 VSH655394 VIL655394 UYP655394 UOT655394 UEX655394 TVB655394 TLF655394 TBJ655394 SRN655394 SHR655394 RXV655394 RNZ655394 RED655394 QUH655394 QKL655394 QAP655394 PQT655394 PGX655394 OXB655394 ONF655394 ODJ655394 NTN655394 NJR655394 MZV655394 MPZ655394 MGD655394 LWH655394 LML655394 LCP655394 KST655394 KIX655394 JZB655394 JPF655394 JFJ655394 IVN655394 ILR655394 IBV655394 HRZ655394 HID655394 GYH655394 GOL655394 GEP655394 FUT655394 FKX655394 FBB655394 ERF655394 EHJ655394 DXN655394 DNR655394 DDV655394 CTZ655394 CKD655394 CAH655394 BQL655394 BGP655394 AWT655394 AMX655394 ADB655394 TF655394 JJ655394 WVV589858 WLZ589858 WCD589858 VSH589858 VIL589858 UYP589858 UOT589858 UEX589858 TVB589858 TLF589858 TBJ589858 SRN589858 SHR589858 RXV589858 RNZ589858 RED589858 QUH589858 QKL589858 QAP589858 PQT589858 PGX589858 OXB589858 ONF589858 ODJ589858 NTN589858 NJR589858 MZV589858 MPZ589858 MGD589858 LWH589858 LML589858 LCP589858 KST589858 KIX589858 JZB589858 JPF589858 JFJ589858 IVN589858 ILR589858 IBV589858 HRZ589858 HID589858 GYH589858 GOL589858 GEP589858 FUT589858 FKX589858 FBB589858 ERF589858 EHJ589858 DXN589858 DNR589858 DDV589858 CTZ589858 CKD589858 CAH589858 BQL589858 BGP589858 AWT589858 AMX589858 ADB589858 TF589858 JJ589858 WVV524322 WLZ524322 WCD524322 VSH524322 VIL524322 UYP524322 UOT524322 UEX524322 TVB524322 TLF524322 TBJ524322 SRN524322 SHR524322 RXV524322 RNZ524322 RED524322 QUH524322 QKL524322 QAP524322 PQT524322 PGX524322 OXB524322 ONF524322 ODJ524322 NTN524322 NJR524322 MZV524322 MPZ524322 MGD524322 LWH524322 LML524322 LCP524322 KST524322 KIX524322 JZB524322 JPF524322 JFJ524322 IVN524322 ILR524322 IBV524322 HRZ524322 HID524322 GYH524322 GOL524322 GEP524322 FUT524322 FKX524322 FBB524322 ERF524322 EHJ524322 DXN524322 DNR524322 DDV524322 CTZ524322 CKD524322 CAH524322 BQL524322 BGP524322 AWT524322 AMX524322 ADB524322 TF524322 JJ524322 WVV458786 WLZ458786 WCD458786 VSH458786 VIL458786 UYP458786 UOT458786 UEX458786 TVB458786 TLF458786 TBJ458786 SRN458786 SHR458786 RXV458786 RNZ458786 RED458786 QUH458786 QKL458786 QAP458786 PQT458786 PGX458786 OXB458786 ONF458786 ODJ458786 NTN458786 NJR458786 MZV458786 MPZ458786 MGD458786 LWH458786 LML458786 LCP458786 KST458786 KIX458786 JZB458786 JPF458786 JFJ458786 IVN458786 ILR458786 IBV458786 HRZ458786 HID458786 GYH458786 GOL458786 GEP458786 FUT458786 FKX458786 FBB458786 ERF458786 EHJ458786 DXN458786 DNR458786 DDV458786 CTZ458786 CKD458786 CAH458786 BQL458786 BGP458786 AWT458786 AMX458786 ADB458786 TF458786 JJ458786 WVV393250 WLZ393250 WCD393250 VSH393250 VIL393250 UYP393250 UOT393250 UEX393250 TVB393250 TLF393250 TBJ393250 SRN393250 SHR393250 RXV393250 RNZ393250 RED393250 QUH393250 QKL393250 QAP393250 PQT393250 PGX393250 OXB393250 ONF393250 ODJ393250 NTN393250 NJR393250 MZV393250 MPZ393250 MGD393250 LWH393250 LML393250 LCP393250 KST393250 KIX393250 JZB393250 JPF393250 JFJ393250 IVN393250 ILR393250 IBV393250 HRZ393250 HID393250 GYH393250 GOL393250 GEP393250 FUT393250 FKX393250 FBB393250 ERF393250 EHJ393250 DXN393250 DNR393250 DDV393250 CTZ393250 CKD393250 CAH393250 BQL393250 BGP393250 AWT393250 AMX393250 ADB393250 TF393250 JJ393250 WVV327714 WLZ327714 WCD327714 VSH327714 VIL327714 UYP327714 UOT327714 UEX327714 TVB327714 TLF327714 TBJ327714 SRN327714 SHR327714 RXV327714 RNZ327714 RED327714 QUH327714 QKL327714 QAP327714 PQT327714 PGX327714 OXB327714 ONF327714 ODJ327714 NTN327714 NJR327714 MZV327714 MPZ327714 MGD327714 LWH327714 LML327714 LCP327714 KST327714 KIX327714 JZB327714 JPF327714 JFJ327714 IVN327714 ILR327714 IBV327714 HRZ327714 HID327714 GYH327714 GOL327714 GEP327714 FUT327714 FKX327714 FBB327714 ERF327714 EHJ327714 DXN327714 DNR327714 DDV327714 CTZ327714 CKD327714 CAH327714 BQL327714 BGP327714 AWT327714 AMX327714 ADB327714 TF327714 JJ327714 WVV262178 WLZ262178 WCD262178 VSH262178 VIL262178 UYP262178 UOT262178 UEX262178 TVB262178 TLF262178 TBJ262178 SRN262178 SHR262178 RXV262178 RNZ262178 RED262178 QUH262178 QKL262178 QAP262178 PQT262178 PGX262178 OXB262178 ONF262178 ODJ262178 NTN262178 NJR262178 MZV262178 MPZ262178 MGD262178 LWH262178 LML262178 LCP262178 KST262178 KIX262178 JZB262178 JPF262178 JFJ262178 IVN262178 ILR262178 IBV262178 HRZ262178 HID262178 GYH262178 GOL262178 GEP262178 FUT262178 FKX262178 FBB262178 ERF262178 EHJ262178 DXN262178 DNR262178 DDV262178 CTZ262178 CKD262178 CAH262178 BQL262178 BGP262178 AWT262178 AMX262178 ADB262178 TF262178 JJ262178 WVV196642 WLZ196642 WCD196642 VSH196642 VIL196642 UYP196642 UOT196642 UEX196642 TVB196642 TLF196642 TBJ196642 SRN196642 SHR196642 RXV196642 RNZ196642 RED196642 QUH196642 QKL196642 QAP196642 PQT196642 PGX196642 OXB196642 ONF196642 ODJ196642 NTN196642 NJR196642 MZV196642 MPZ196642 MGD196642 LWH196642 LML196642 LCP196642 KST196642 KIX196642 JZB196642 JPF196642 JFJ196642 IVN196642 ILR196642 IBV196642 HRZ196642 HID196642 GYH196642 GOL196642 GEP196642 FUT196642 FKX196642 FBB196642 ERF196642 EHJ196642 DXN196642 DNR196642 DDV196642 CTZ196642 CKD196642 CAH196642 BQL196642 BGP196642 AWT196642 AMX196642 ADB196642 TF196642 JJ196642 WVV131106 WLZ131106 WCD131106 VSH131106 VIL131106 UYP131106 UOT131106 UEX131106 TVB131106 TLF131106 TBJ131106 SRN131106 SHR131106 RXV131106 RNZ131106 RED131106 QUH131106 QKL131106 QAP131106 PQT131106 PGX131106 OXB131106 ONF131106 ODJ131106 NTN131106 NJR131106 MZV131106 MPZ131106 MGD131106 LWH131106 LML131106 LCP131106 KST131106 KIX131106 JZB131106 JPF131106 JFJ131106 IVN131106 ILR131106 IBV131106 HRZ131106 HID131106 GYH131106 GOL131106 GEP131106 FUT131106 FKX131106 FBB131106 ERF131106 EHJ131106 DXN131106 DNR131106 DDV131106 CTZ131106 CKD131106 CAH131106 BQL131106 BGP131106 AWT131106 AMX131106 ADB131106 TF131106 JJ131106 WVV65570 WLZ65570 WCD65570 VSH65570 VIL65570 UYP65570 UOT65570 UEX65570 TVB65570 TLF65570 TBJ65570 SRN65570 SHR65570 RXV65570 RNZ65570 RED65570 QUH65570 QKL65570 QAP65570 PQT65570 PGX65570 OXB65570 ONF65570 ODJ65570 NTN65570 NJR65570 MZV65570 MPZ65570 MGD65570 LWH65570 LML65570 LCP65570 KST65570 KIX65570 JZB65570 JPF65570 JFJ65570 IVN65570 ILR65570 IBV65570 HRZ65570 HID65570 GYH65570 GOL65570 GEP65570 FUT65570 FKX65570 FBB65570 ERF65570 EHJ65570 DXN65570 DNR65570 DDV65570 CTZ65570 CKD65570 CAH65570 BQL65570 BGP65570 AWT65570 AMX65570 ADB65570 TF65570 JJ65570 WVV26 WLZ26 WCD26 VSH26 VIL26 UYP26 UOT26 UEX26 TVB26 TLF26 TBJ26 SRN26 SHR26 RXV26 RNZ26 RED26 QUH26 QKL26 QAP26 PQT26 PGX26 OXB26 ONF26 ODJ26 NTN26 NJR26 MZV26 MPZ26 MGD26 LWH26 LML26 LCP26 KST26 KIX26 JZB26 JPF26 JFJ26 IVN26 ILR26 IBV26 HRZ26 HID26 GYH26 GOL26 GEP26 FUT26 FKX26 FBB26 ERF26 EHJ26 DXN26 DNR26 DDV26 CTZ26 CKD26 CAH26 BQL26 BGP26 AWT26 AMX26 ADB26 TF26 JJ26">
      <formula1>$T$52:$T$59</formula1>
    </dataValidation>
    <dataValidation type="list" allowBlank="1" showInputMessage="1" showErrorMessage="1" sqref="N6">
      <formula1>$V$54:$V$57</formula1>
    </dataValidation>
    <dataValidation type="list" allowBlank="1" showInputMessage="1" showErrorMessage="1" sqref="B65587:D65587 B36:D36 IZ43:JB43 SV43:SX43 ACR43:ACT43 AMN43:AMP43 AWJ43:AWL43 BGF43:BGH43 BQB43:BQD43 BZX43:BZZ43 CJT43:CJV43 CTP43:CTR43 DDL43:DDN43 DNH43:DNJ43 DXD43:DXF43 EGZ43:EHB43 EQV43:EQX43 FAR43:FAT43 FKN43:FKP43 FUJ43:FUL43 GEF43:GEH43 GOB43:GOD43 GXX43:GXZ43 HHT43:HHV43 HRP43:HRR43 IBL43:IBN43 ILH43:ILJ43 IVD43:IVF43 JEZ43:JFB43 JOV43:JOX43 JYR43:JYT43 KIN43:KIP43 KSJ43:KSL43 LCF43:LCH43 LMB43:LMD43 LVX43:LVZ43 MFT43:MFV43 MPP43:MPR43 MZL43:MZN43 NJH43:NJJ43 NTD43:NTF43 OCZ43:ODB43 OMV43:OMX43 OWR43:OWT43 PGN43:PGP43 PQJ43:PQL43 QAF43:QAH43 QKB43:QKD43 QTX43:QTZ43 RDT43:RDV43 RNP43:RNR43 RXL43:RXN43 SHH43:SHJ43 SRD43:SRF43 TAZ43:TBB43 TKV43:TKX43 TUR43:TUT43 UEN43:UEP43 UOJ43:UOL43 UYF43:UYH43 VIB43:VID43 VRX43:VRZ43 WBT43:WBV43 WLP43:WLR43 WVL43:WVN43 IZ65579:JB65579 SV65579:SX65579 ACR65579:ACT65579 AMN65579:AMP65579 AWJ65579:AWL65579 BGF65579:BGH65579 BQB65579:BQD65579 BZX65579:BZZ65579 CJT65579:CJV65579 CTP65579:CTR65579 DDL65579:DDN65579 DNH65579:DNJ65579 DXD65579:DXF65579 EGZ65579:EHB65579 EQV65579:EQX65579 FAR65579:FAT65579 FKN65579:FKP65579 FUJ65579:FUL65579 GEF65579:GEH65579 GOB65579:GOD65579 GXX65579:GXZ65579 HHT65579:HHV65579 HRP65579:HRR65579 IBL65579:IBN65579 ILH65579:ILJ65579 IVD65579:IVF65579 JEZ65579:JFB65579 JOV65579:JOX65579 JYR65579:JYT65579 KIN65579:KIP65579 KSJ65579:KSL65579 LCF65579:LCH65579 LMB65579:LMD65579 LVX65579:LVZ65579 MFT65579:MFV65579 MPP65579:MPR65579 MZL65579:MZN65579 NJH65579:NJJ65579 NTD65579:NTF65579 OCZ65579:ODB65579 OMV65579:OMX65579 OWR65579:OWT65579 PGN65579:PGP65579 PQJ65579:PQL65579 QAF65579:QAH65579 QKB65579:QKD65579 QTX65579:QTZ65579 RDT65579:RDV65579 RNP65579:RNR65579 RXL65579:RXN65579 SHH65579:SHJ65579 SRD65579:SRF65579 TAZ65579:TBB65579 TKV65579:TKX65579 TUR65579:TUT65579 UEN65579:UEP65579 UOJ65579:UOL65579 UYF65579:UYH65579 VIB65579:VID65579 VRX65579:VRZ65579 WBT65579:WBV65579 WLP65579:WLR65579 WVL65579:WVN65579 B131123:D131123 IZ131115:JB131115 SV131115:SX131115 ACR131115:ACT131115 AMN131115:AMP131115 AWJ131115:AWL131115 BGF131115:BGH131115 BQB131115:BQD131115 BZX131115:BZZ131115 CJT131115:CJV131115 CTP131115:CTR131115 DDL131115:DDN131115 DNH131115:DNJ131115 DXD131115:DXF131115 EGZ131115:EHB131115 EQV131115:EQX131115 FAR131115:FAT131115 FKN131115:FKP131115 FUJ131115:FUL131115 GEF131115:GEH131115 GOB131115:GOD131115 GXX131115:GXZ131115 HHT131115:HHV131115 HRP131115:HRR131115 IBL131115:IBN131115 ILH131115:ILJ131115 IVD131115:IVF131115 JEZ131115:JFB131115 JOV131115:JOX131115 JYR131115:JYT131115 KIN131115:KIP131115 KSJ131115:KSL131115 LCF131115:LCH131115 LMB131115:LMD131115 LVX131115:LVZ131115 MFT131115:MFV131115 MPP131115:MPR131115 MZL131115:MZN131115 NJH131115:NJJ131115 NTD131115:NTF131115 OCZ131115:ODB131115 OMV131115:OMX131115 OWR131115:OWT131115 PGN131115:PGP131115 PQJ131115:PQL131115 QAF131115:QAH131115 QKB131115:QKD131115 QTX131115:QTZ131115 RDT131115:RDV131115 RNP131115:RNR131115 RXL131115:RXN131115 SHH131115:SHJ131115 SRD131115:SRF131115 TAZ131115:TBB131115 TKV131115:TKX131115 TUR131115:TUT131115 UEN131115:UEP131115 UOJ131115:UOL131115 UYF131115:UYH131115 VIB131115:VID131115 VRX131115:VRZ131115 WBT131115:WBV131115 WLP131115:WLR131115 WVL131115:WVN131115 B196659:D196659 IZ196651:JB196651 SV196651:SX196651 ACR196651:ACT196651 AMN196651:AMP196651 AWJ196651:AWL196651 BGF196651:BGH196651 BQB196651:BQD196651 BZX196651:BZZ196651 CJT196651:CJV196651 CTP196651:CTR196651 DDL196651:DDN196651 DNH196651:DNJ196651 DXD196651:DXF196651 EGZ196651:EHB196651 EQV196651:EQX196651 FAR196651:FAT196651 FKN196651:FKP196651 FUJ196651:FUL196651 GEF196651:GEH196651 GOB196651:GOD196651 GXX196651:GXZ196651 HHT196651:HHV196651 HRP196651:HRR196651 IBL196651:IBN196651 ILH196651:ILJ196651 IVD196651:IVF196651 JEZ196651:JFB196651 JOV196651:JOX196651 JYR196651:JYT196651 KIN196651:KIP196651 KSJ196651:KSL196651 LCF196651:LCH196651 LMB196651:LMD196651 LVX196651:LVZ196651 MFT196651:MFV196651 MPP196651:MPR196651 MZL196651:MZN196651 NJH196651:NJJ196651 NTD196651:NTF196651 OCZ196651:ODB196651 OMV196651:OMX196651 OWR196651:OWT196651 PGN196651:PGP196651 PQJ196651:PQL196651 QAF196651:QAH196651 QKB196651:QKD196651 QTX196651:QTZ196651 RDT196651:RDV196651 RNP196651:RNR196651 RXL196651:RXN196651 SHH196651:SHJ196651 SRD196651:SRF196651 TAZ196651:TBB196651 TKV196651:TKX196651 TUR196651:TUT196651 UEN196651:UEP196651 UOJ196651:UOL196651 UYF196651:UYH196651 VIB196651:VID196651 VRX196651:VRZ196651 WBT196651:WBV196651 WLP196651:WLR196651 WVL196651:WVN196651 B262195:D262195 IZ262187:JB262187 SV262187:SX262187 ACR262187:ACT262187 AMN262187:AMP262187 AWJ262187:AWL262187 BGF262187:BGH262187 BQB262187:BQD262187 BZX262187:BZZ262187 CJT262187:CJV262187 CTP262187:CTR262187 DDL262187:DDN262187 DNH262187:DNJ262187 DXD262187:DXF262187 EGZ262187:EHB262187 EQV262187:EQX262187 FAR262187:FAT262187 FKN262187:FKP262187 FUJ262187:FUL262187 GEF262187:GEH262187 GOB262187:GOD262187 GXX262187:GXZ262187 HHT262187:HHV262187 HRP262187:HRR262187 IBL262187:IBN262187 ILH262187:ILJ262187 IVD262187:IVF262187 JEZ262187:JFB262187 JOV262187:JOX262187 JYR262187:JYT262187 KIN262187:KIP262187 KSJ262187:KSL262187 LCF262187:LCH262187 LMB262187:LMD262187 LVX262187:LVZ262187 MFT262187:MFV262187 MPP262187:MPR262187 MZL262187:MZN262187 NJH262187:NJJ262187 NTD262187:NTF262187 OCZ262187:ODB262187 OMV262187:OMX262187 OWR262187:OWT262187 PGN262187:PGP262187 PQJ262187:PQL262187 QAF262187:QAH262187 QKB262187:QKD262187 QTX262187:QTZ262187 RDT262187:RDV262187 RNP262187:RNR262187 RXL262187:RXN262187 SHH262187:SHJ262187 SRD262187:SRF262187 TAZ262187:TBB262187 TKV262187:TKX262187 TUR262187:TUT262187 UEN262187:UEP262187 UOJ262187:UOL262187 UYF262187:UYH262187 VIB262187:VID262187 VRX262187:VRZ262187 WBT262187:WBV262187 WLP262187:WLR262187 WVL262187:WVN262187 B327731:D327731 IZ327723:JB327723 SV327723:SX327723 ACR327723:ACT327723 AMN327723:AMP327723 AWJ327723:AWL327723 BGF327723:BGH327723 BQB327723:BQD327723 BZX327723:BZZ327723 CJT327723:CJV327723 CTP327723:CTR327723 DDL327723:DDN327723 DNH327723:DNJ327723 DXD327723:DXF327723 EGZ327723:EHB327723 EQV327723:EQX327723 FAR327723:FAT327723 FKN327723:FKP327723 FUJ327723:FUL327723 GEF327723:GEH327723 GOB327723:GOD327723 GXX327723:GXZ327723 HHT327723:HHV327723 HRP327723:HRR327723 IBL327723:IBN327723 ILH327723:ILJ327723 IVD327723:IVF327723 JEZ327723:JFB327723 JOV327723:JOX327723 JYR327723:JYT327723 KIN327723:KIP327723 KSJ327723:KSL327723 LCF327723:LCH327723 LMB327723:LMD327723 LVX327723:LVZ327723 MFT327723:MFV327723 MPP327723:MPR327723 MZL327723:MZN327723 NJH327723:NJJ327723 NTD327723:NTF327723 OCZ327723:ODB327723 OMV327723:OMX327723 OWR327723:OWT327723 PGN327723:PGP327723 PQJ327723:PQL327723 QAF327723:QAH327723 QKB327723:QKD327723 QTX327723:QTZ327723 RDT327723:RDV327723 RNP327723:RNR327723 RXL327723:RXN327723 SHH327723:SHJ327723 SRD327723:SRF327723 TAZ327723:TBB327723 TKV327723:TKX327723 TUR327723:TUT327723 UEN327723:UEP327723 UOJ327723:UOL327723 UYF327723:UYH327723 VIB327723:VID327723 VRX327723:VRZ327723 WBT327723:WBV327723 WLP327723:WLR327723 WVL327723:WVN327723 B393267:D393267 IZ393259:JB393259 SV393259:SX393259 ACR393259:ACT393259 AMN393259:AMP393259 AWJ393259:AWL393259 BGF393259:BGH393259 BQB393259:BQD393259 BZX393259:BZZ393259 CJT393259:CJV393259 CTP393259:CTR393259 DDL393259:DDN393259 DNH393259:DNJ393259 DXD393259:DXF393259 EGZ393259:EHB393259 EQV393259:EQX393259 FAR393259:FAT393259 FKN393259:FKP393259 FUJ393259:FUL393259 GEF393259:GEH393259 GOB393259:GOD393259 GXX393259:GXZ393259 HHT393259:HHV393259 HRP393259:HRR393259 IBL393259:IBN393259 ILH393259:ILJ393259 IVD393259:IVF393259 JEZ393259:JFB393259 JOV393259:JOX393259 JYR393259:JYT393259 KIN393259:KIP393259 KSJ393259:KSL393259 LCF393259:LCH393259 LMB393259:LMD393259 LVX393259:LVZ393259 MFT393259:MFV393259 MPP393259:MPR393259 MZL393259:MZN393259 NJH393259:NJJ393259 NTD393259:NTF393259 OCZ393259:ODB393259 OMV393259:OMX393259 OWR393259:OWT393259 PGN393259:PGP393259 PQJ393259:PQL393259 QAF393259:QAH393259 QKB393259:QKD393259 QTX393259:QTZ393259 RDT393259:RDV393259 RNP393259:RNR393259 RXL393259:RXN393259 SHH393259:SHJ393259 SRD393259:SRF393259 TAZ393259:TBB393259 TKV393259:TKX393259 TUR393259:TUT393259 UEN393259:UEP393259 UOJ393259:UOL393259 UYF393259:UYH393259 VIB393259:VID393259 VRX393259:VRZ393259 WBT393259:WBV393259 WLP393259:WLR393259 WVL393259:WVN393259 B458803:D458803 IZ458795:JB458795 SV458795:SX458795 ACR458795:ACT458795 AMN458795:AMP458795 AWJ458795:AWL458795 BGF458795:BGH458795 BQB458795:BQD458795 BZX458795:BZZ458795 CJT458795:CJV458795 CTP458795:CTR458795 DDL458795:DDN458795 DNH458795:DNJ458795 DXD458795:DXF458795 EGZ458795:EHB458795 EQV458795:EQX458795 FAR458795:FAT458795 FKN458795:FKP458795 FUJ458795:FUL458795 GEF458795:GEH458795 GOB458795:GOD458795 GXX458795:GXZ458795 HHT458795:HHV458795 HRP458795:HRR458795 IBL458795:IBN458795 ILH458795:ILJ458795 IVD458795:IVF458795 JEZ458795:JFB458795 JOV458795:JOX458795 JYR458795:JYT458795 KIN458795:KIP458795 KSJ458795:KSL458795 LCF458795:LCH458795 LMB458795:LMD458795 LVX458795:LVZ458795 MFT458795:MFV458795 MPP458795:MPR458795 MZL458795:MZN458795 NJH458795:NJJ458795 NTD458795:NTF458795 OCZ458795:ODB458795 OMV458795:OMX458795 OWR458795:OWT458795 PGN458795:PGP458795 PQJ458795:PQL458795 QAF458795:QAH458795 QKB458795:QKD458795 QTX458795:QTZ458795 RDT458795:RDV458795 RNP458795:RNR458795 RXL458795:RXN458795 SHH458795:SHJ458795 SRD458795:SRF458795 TAZ458795:TBB458795 TKV458795:TKX458795 TUR458795:TUT458795 UEN458795:UEP458795 UOJ458795:UOL458795 UYF458795:UYH458795 VIB458795:VID458795 VRX458795:VRZ458795 WBT458795:WBV458795 WLP458795:WLR458795 WVL458795:WVN458795 B524339:D524339 IZ524331:JB524331 SV524331:SX524331 ACR524331:ACT524331 AMN524331:AMP524331 AWJ524331:AWL524331 BGF524331:BGH524331 BQB524331:BQD524331 BZX524331:BZZ524331 CJT524331:CJV524331 CTP524331:CTR524331 DDL524331:DDN524331 DNH524331:DNJ524331 DXD524331:DXF524331 EGZ524331:EHB524331 EQV524331:EQX524331 FAR524331:FAT524331 FKN524331:FKP524331 FUJ524331:FUL524331 GEF524331:GEH524331 GOB524331:GOD524331 GXX524331:GXZ524331 HHT524331:HHV524331 HRP524331:HRR524331 IBL524331:IBN524331 ILH524331:ILJ524331 IVD524331:IVF524331 JEZ524331:JFB524331 JOV524331:JOX524331 JYR524331:JYT524331 KIN524331:KIP524331 KSJ524331:KSL524331 LCF524331:LCH524331 LMB524331:LMD524331 LVX524331:LVZ524331 MFT524331:MFV524331 MPP524331:MPR524331 MZL524331:MZN524331 NJH524331:NJJ524331 NTD524331:NTF524331 OCZ524331:ODB524331 OMV524331:OMX524331 OWR524331:OWT524331 PGN524331:PGP524331 PQJ524331:PQL524331 QAF524331:QAH524331 QKB524331:QKD524331 QTX524331:QTZ524331 RDT524331:RDV524331 RNP524331:RNR524331 RXL524331:RXN524331 SHH524331:SHJ524331 SRD524331:SRF524331 TAZ524331:TBB524331 TKV524331:TKX524331 TUR524331:TUT524331 UEN524331:UEP524331 UOJ524331:UOL524331 UYF524331:UYH524331 VIB524331:VID524331 VRX524331:VRZ524331 WBT524331:WBV524331 WLP524331:WLR524331 WVL524331:WVN524331 B589875:D589875 IZ589867:JB589867 SV589867:SX589867 ACR589867:ACT589867 AMN589867:AMP589867 AWJ589867:AWL589867 BGF589867:BGH589867 BQB589867:BQD589867 BZX589867:BZZ589867 CJT589867:CJV589867 CTP589867:CTR589867 DDL589867:DDN589867 DNH589867:DNJ589867 DXD589867:DXF589867 EGZ589867:EHB589867 EQV589867:EQX589867 FAR589867:FAT589867 FKN589867:FKP589867 FUJ589867:FUL589867 GEF589867:GEH589867 GOB589867:GOD589867 GXX589867:GXZ589867 HHT589867:HHV589867 HRP589867:HRR589867 IBL589867:IBN589867 ILH589867:ILJ589867 IVD589867:IVF589867 JEZ589867:JFB589867 JOV589867:JOX589867 JYR589867:JYT589867 KIN589867:KIP589867 KSJ589867:KSL589867 LCF589867:LCH589867 LMB589867:LMD589867 LVX589867:LVZ589867 MFT589867:MFV589867 MPP589867:MPR589867 MZL589867:MZN589867 NJH589867:NJJ589867 NTD589867:NTF589867 OCZ589867:ODB589867 OMV589867:OMX589867 OWR589867:OWT589867 PGN589867:PGP589867 PQJ589867:PQL589867 QAF589867:QAH589867 QKB589867:QKD589867 QTX589867:QTZ589867 RDT589867:RDV589867 RNP589867:RNR589867 RXL589867:RXN589867 SHH589867:SHJ589867 SRD589867:SRF589867 TAZ589867:TBB589867 TKV589867:TKX589867 TUR589867:TUT589867 UEN589867:UEP589867 UOJ589867:UOL589867 UYF589867:UYH589867 VIB589867:VID589867 VRX589867:VRZ589867 WBT589867:WBV589867 WLP589867:WLR589867 WVL589867:WVN589867 B655411:D655411 IZ655403:JB655403 SV655403:SX655403 ACR655403:ACT655403 AMN655403:AMP655403 AWJ655403:AWL655403 BGF655403:BGH655403 BQB655403:BQD655403 BZX655403:BZZ655403 CJT655403:CJV655403 CTP655403:CTR655403 DDL655403:DDN655403 DNH655403:DNJ655403 DXD655403:DXF655403 EGZ655403:EHB655403 EQV655403:EQX655403 FAR655403:FAT655403 FKN655403:FKP655403 FUJ655403:FUL655403 GEF655403:GEH655403 GOB655403:GOD655403 GXX655403:GXZ655403 HHT655403:HHV655403 HRP655403:HRR655403 IBL655403:IBN655403 ILH655403:ILJ655403 IVD655403:IVF655403 JEZ655403:JFB655403 JOV655403:JOX655403 JYR655403:JYT655403 KIN655403:KIP655403 KSJ655403:KSL655403 LCF655403:LCH655403 LMB655403:LMD655403 LVX655403:LVZ655403 MFT655403:MFV655403 MPP655403:MPR655403 MZL655403:MZN655403 NJH655403:NJJ655403 NTD655403:NTF655403 OCZ655403:ODB655403 OMV655403:OMX655403 OWR655403:OWT655403 PGN655403:PGP655403 PQJ655403:PQL655403 QAF655403:QAH655403 QKB655403:QKD655403 QTX655403:QTZ655403 RDT655403:RDV655403 RNP655403:RNR655403 RXL655403:RXN655403 SHH655403:SHJ655403 SRD655403:SRF655403 TAZ655403:TBB655403 TKV655403:TKX655403 TUR655403:TUT655403 UEN655403:UEP655403 UOJ655403:UOL655403 UYF655403:UYH655403 VIB655403:VID655403 VRX655403:VRZ655403 WBT655403:WBV655403 WLP655403:WLR655403 WVL655403:WVN655403 B720947:D720947 IZ720939:JB720939 SV720939:SX720939 ACR720939:ACT720939 AMN720939:AMP720939 AWJ720939:AWL720939 BGF720939:BGH720939 BQB720939:BQD720939 BZX720939:BZZ720939 CJT720939:CJV720939 CTP720939:CTR720939 DDL720939:DDN720939 DNH720939:DNJ720939 DXD720939:DXF720939 EGZ720939:EHB720939 EQV720939:EQX720939 FAR720939:FAT720939 FKN720939:FKP720939 FUJ720939:FUL720939 GEF720939:GEH720939 GOB720939:GOD720939 GXX720939:GXZ720939 HHT720939:HHV720939 HRP720939:HRR720939 IBL720939:IBN720939 ILH720939:ILJ720939 IVD720939:IVF720939 JEZ720939:JFB720939 JOV720939:JOX720939 JYR720939:JYT720939 KIN720939:KIP720939 KSJ720939:KSL720939 LCF720939:LCH720939 LMB720939:LMD720939 LVX720939:LVZ720939 MFT720939:MFV720939 MPP720939:MPR720939 MZL720939:MZN720939 NJH720939:NJJ720939 NTD720939:NTF720939 OCZ720939:ODB720939 OMV720939:OMX720939 OWR720939:OWT720939 PGN720939:PGP720939 PQJ720939:PQL720939 QAF720939:QAH720939 QKB720939:QKD720939 QTX720939:QTZ720939 RDT720939:RDV720939 RNP720939:RNR720939 RXL720939:RXN720939 SHH720939:SHJ720939 SRD720939:SRF720939 TAZ720939:TBB720939 TKV720939:TKX720939 TUR720939:TUT720939 UEN720939:UEP720939 UOJ720939:UOL720939 UYF720939:UYH720939 VIB720939:VID720939 VRX720939:VRZ720939 WBT720939:WBV720939 WLP720939:WLR720939 WVL720939:WVN720939 B786483:D786483 IZ786475:JB786475 SV786475:SX786475 ACR786475:ACT786475 AMN786475:AMP786475 AWJ786475:AWL786475 BGF786475:BGH786475 BQB786475:BQD786475 BZX786475:BZZ786475 CJT786475:CJV786475 CTP786475:CTR786475 DDL786475:DDN786475 DNH786475:DNJ786475 DXD786475:DXF786475 EGZ786475:EHB786475 EQV786475:EQX786475 FAR786475:FAT786475 FKN786475:FKP786475 FUJ786475:FUL786475 GEF786475:GEH786475 GOB786475:GOD786475 GXX786475:GXZ786475 HHT786475:HHV786475 HRP786475:HRR786475 IBL786475:IBN786475 ILH786475:ILJ786475 IVD786475:IVF786475 JEZ786475:JFB786475 JOV786475:JOX786475 JYR786475:JYT786475 KIN786475:KIP786475 KSJ786475:KSL786475 LCF786475:LCH786475 LMB786475:LMD786475 LVX786475:LVZ786475 MFT786475:MFV786475 MPP786475:MPR786475 MZL786475:MZN786475 NJH786475:NJJ786475 NTD786475:NTF786475 OCZ786475:ODB786475 OMV786475:OMX786475 OWR786475:OWT786475 PGN786475:PGP786475 PQJ786475:PQL786475 QAF786475:QAH786475 QKB786475:QKD786475 QTX786475:QTZ786475 RDT786475:RDV786475 RNP786475:RNR786475 RXL786475:RXN786475 SHH786475:SHJ786475 SRD786475:SRF786475 TAZ786475:TBB786475 TKV786475:TKX786475 TUR786475:TUT786475 UEN786475:UEP786475 UOJ786475:UOL786475 UYF786475:UYH786475 VIB786475:VID786475 VRX786475:VRZ786475 WBT786475:WBV786475 WLP786475:WLR786475 WVL786475:WVN786475 B852019:D852019 IZ852011:JB852011 SV852011:SX852011 ACR852011:ACT852011 AMN852011:AMP852011 AWJ852011:AWL852011 BGF852011:BGH852011 BQB852011:BQD852011 BZX852011:BZZ852011 CJT852011:CJV852011 CTP852011:CTR852011 DDL852011:DDN852011 DNH852011:DNJ852011 DXD852011:DXF852011 EGZ852011:EHB852011 EQV852011:EQX852011 FAR852011:FAT852011 FKN852011:FKP852011 FUJ852011:FUL852011 GEF852011:GEH852011 GOB852011:GOD852011 GXX852011:GXZ852011 HHT852011:HHV852011 HRP852011:HRR852011 IBL852011:IBN852011 ILH852011:ILJ852011 IVD852011:IVF852011 JEZ852011:JFB852011 JOV852011:JOX852011 JYR852011:JYT852011 KIN852011:KIP852011 KSJ852011:KSL852011 LCF852011:LCH852011 LMB852011:LMD852011 LVX852011:LVZ852011 MFT852011:MFV852011 MPP852011:MPR852011 MZL852011:MZN852011 NJH852011:NJJ852011 NTD852011:NTF852011 OCZ852011:ODB852011 OMV852011:OMX852011 OWR852011:OWT852011 PGN852011:PGP852011 PQJ852011:PQL852011 QAF852011:QAH852011 QKB852011:QKD852011 QTX852011:QTZ852011 RDT852011:RDV852011 RNP852011:RNR852011 RXL852011:RXN852011 SHH852011:SHJ852011 SRD852011:SRF852011 TAZ852011:TBB852011 TKV852011:TKX852011 TUR852011:TUT852011 UEN852011:UEP852011 UOJ852011:UOL852011 UYF852011:UYH852011 VIB852011:VID852011 VRX852011:VRZ852011 WBT852011:WBV852011 WLP852011:WLR852011 WVL852011:WVN852011 B917555:D917555 IZ917547:JB917547 SV917547:SX917547 ACR917547:ACT917547 AMN917547:AMP917547 AWJ917547:AWL917547 BGF917547:BGH917547 BQB917547:BQD917547 BZX917547:BZZ917547 CJT917547:CJV917547 CTP917547:CTR917547 DDL917547:DDN917547 DNH917547:DNJ917547 DXD917547:DXF917547 EGZ917547:EHB917547 EQV917547:EQX917547 FAR917547:FAT917547 FKN917547:FKP917547 FUJ917547:FUL917547 GEF917547:GEH917547 GOB917547:GOD917547 GXX917547:GXZ917547 HHT917547:HHV917547 HRP917547:HRR917547 IBL917547:IBN917547 ILH917547:ILJ917547 IVD917547:IVF917547 JEZ917547:JFB917547 JOV917547:JOX917547 JYR917547:JYT917547 KIN917547:KIP917547 KSJ917547:KSL917547 LCF917547:LCH917547 LMB917547:LMD917547 LVX917547:LVZ917547 MFT917547:MFV917547 MPP917547:MPR917547 MZL917547:MZN917547 NJH917547:NJJ917547 NTD917547:NTF917547 OCZ917547:ODB917547 OMV917547:OMX917547 OWR917547:OWT917547 PGN917547:PGP917547 PQJ917547:PQL917547 QAF917547:QAH917547 QKB917547:QKD917547 QTX917547:QTZ917547 RDT917547:RDV917547 RNP917547:RNR917547 RXL917547:RXN917547 SHH917547:SHJ917547 SRD917547:SRF917547 TAZ917547:TBB917547 TKV917547:TKX917547 TUR917547:TUT917547 UEN917547:UEP917547 UOJ917547:UOL917547 UYF917547:UYH917547 VIB917547:VID917547 VRX917547:VRZ917547 WBT917547:WBV917547 WLP917547:WLR917547 WVL917547:WVN917547 B983091:D983091 IZ983083:JB983083 SV983083:SX983083 ACR983083:ACT983083 AMN983083:AMP983083 AWJ983083:AWL983083 BGF983083:BGH983083 BQB983083:BQD983083 BZX983083:BZZ983083 CJT983083:CJV983083 CTP983083:CTR983083 DDL983083:DDN983083 DNH983083:DNJ983083 DXD983083:DXF983083 EGZ983083:EHB983083 EQV983083:EQX983083 FAR983083:FAT983083 FKN983083:FKP983083 FUJ983083:FUL983083 GEF983083:GEH983083 GOB983083:GOD983083 GXX983083:GXZ983083 HHT983083:HHV983083 HRP983083:HRR983083 IBL983083:IBN983083 ILH983083:ILJ983083 IVD983083:IVF983083 JEZ983083:JFB983083 JOV983083:JOX983083 JYR983083:JYT983083 KIN983083:KIP983083 KSJ983083:KSL983083 LCF983083:LCH983083 LMB983083:LMD983083 LVX983083:LVZ983083 MFT983083:MFV983083 MPP983083:MPR983083 MZL983083:MZN983083 NJH983083:NJJ983083 NTD983083:NTF983083 OCZ983083:ODB983083 OMV983083:OMX983083 OWR983083:OWT983083 PGN983083:PGP983083 PQJ983083:PQL983083 QAF983083:QAH983083 QKB983083:QKD983083 QTX983083:QTZ983083 RDT983083:RDV983083 RNP983083:RNR983083 RXL983083:RXN983083 SHH983083:SHJ983083 SRD983083:SRF983083 TAZ983083:TBB983083 TKV983083:TKX983083 TUR983083:TUT983083 UEN983083:UEP983083 UOJ983083:UOL983083 UYF983083:UYH983083 VIB983083:VID983083 VRX983083:VRZ983083 WBT983083:WBV983083 WLP983083:WLR983083 WVL983083:WVN983083">
      <formula1>$D$72:$D$74</formula1>
    </dataValidation>
    <dataValidation type="list" allowBlank="1" showInputMessage="1" showErrorMessage="1" sqref="N65579 N131115 N196651 N262187 N327723 N393259 N458795 N524331 N589867 N655403 N720939 N786475 N852011 N917547 N983083 WLZ983075 WCD983075 VSH983075 VIL983075 UYP983075 UOT983075 UEX983075 TVB983075 TLF983075 TBJ983075 SRN983075 SHR983075 RXV983075 RNZ983075 RED983075 QUH983075 QKL983075 QAP983075 PQT983075 PGX983075 OXB983075 ONF983075 ODJ983075 NTN983075 NJR983075 MZV983075 MPZ983075 MGD983075 LWH983075 LML983075 LCP983075 KST983075 KIX983075 JZB983075 JPF983075 JFJ983075 IVN983075 ILR983075 IBV983075 HRZ983075 HID983075 GYH983075 GOL983075 GEP983075 FUT983075 FKX983075 FBB983075 ERF983075 EHJ983075 DXN983075 DNR983075 DDV983075 CTZ983075 CKD983075 CAH983075 BQL983075 BGP983075 AWT983075 AMX983075 ADB983075 TF983075 JJ983075 WVV917539 WLZ917539 WCD917539 VSH917539 VIL917539 UYP917539 UOT917539 UEX917539 TVB917539 TLF917539 TBJ917539 SRN917539 SHR917539 RXV917539 RNZ917539 RED917539 QUH917539 QKL917539 QAP917539 PQT917539 PGX917539 OXB917539 ONF917539 ODJ917539 NTN917539 NJR917539 MZV917539 MPZ917539 MGD917539 LWH917539 LML917539 LCP917539 KST917539 KIX917539 JZB917539 JPF917539 JFJ917539 IVN917539 ILR917539 IBV917539 HRZ917539 HID917539 GYH917539 GOL917539 GEP917539 FUT917539 FKX917539 FBB917539 ERF917539 EHJ917539 DXN917539 DNR917539 DDV917539 CTZ917539 CKD917539 CAH917539 BQL917539 BGP917539 AWT917539 AMX917539 ADB917539 TF917539 JJ917539 WVV852003 WLZ852003 WCD852003 VSH852003 VIL852003 UYP852003 UOT852003 UEX852003 TVB852003 TLF852003 TBJ852003 SRN852003 SHR852003 RXV852003 RNZ852003 RED852003 QUH852003 QKL852003 QAP852003 PQT852003 PGX852003 OXB852003 ONF852003 ODJ852003 NTN852003 NJR852003 MZV852003 MPZ852003 MGD852003 LWH852003 LML852003 LCP852003 KST852003 KIX852003 JZB852003 JPF852003 JFJ852003 IVN852003 ILR852003 IBV852003 HRZ852003 HID852003 GYH852003 GOL852003 GEP852003 FUT852003 FKX852003 FBB852003 ERF852003 EHJ852003 DXN852003 DNR852003 DDV852003 CTZ852003 CKD852003 CAH852003 BQL852003 BGP852003 AWT852003 AMX852003 ADB852003 TF852003 JJ852003 WVV786467 WLZ786467 WCD786467 VSH786467 VIL786467 UYP786467 UOT786467 UEX786467 TVB786467 TLF786467 TBJ786467 SRN786467 SHR786467 RXV786467 RNZ786467 RED786467 QUH786467 QKL786467 QAP786467 PQT786467 PGX786467 OXB786467 ONF786467 ODJ786467 NTN786467 NJR786467 MZV786467 MPZ786467 MGD786467 LWH786467 LML786467 LCP786467 KST786467 KIX786467 JZB786467 JPF786467 JFJ786467 IVN786467 ILR786467 IBV786467 HRZ786467 HID786467 GYH786467 GOL786467 GEP786467 FUT786467 FKX786467 FBB786467 ERF786467 EHJ786467 DXN786467 DNR786467 DDV786467 CTZ786467 CKD786467 CAH786467 BQL786467 BGP786467 AWT786467 AMX786467 ADB786467 TF786467 JJ786467 WVV720931 WLZ720931 WCD720931 VSH720931 VIL720931 UYP720931 UOT720931 UEX720931 TVB720931 TLF720931 TBJ720931 SRN720931 SHR720931 RXV720931 RNZ720931 RED720931 QUH720931 QKL720931 QAP720931 PQT720931 PGX720931 OXB720931 ONF720931 ODJ720931 NTN720931 NJR720931 MZV720931 MPZ720931 MGD720931 LWH720931 LML720931 LCP720931 KST720931 KIX720931 JZB720931 JPF720931 JFJ720931 IVN720931 ILR720931 IBV720931 HRZ720931 HID720931 GYH720931 GOL720931 GEP720931 FUT720931 FKX720931 FBB720931 ERF720931 EHJ720931 DXN720931 DNR720931 DDV720931 CTZ720931 CKD720931 CAH720931 BQL720931 BGP720931 AWT720931 AMX720931 ADB720931 TF720931 JJ720931 WVV655395 WLZ655395 WCD655395 VSH655395 VIL655395 UYP655395 UOT655395 UEX655395 TVB655395 TLF655395 TBJ655395 SRN655395 SHR655395 RXV655395 RNZ655395 RED655395 QUH655395 QKL655395 QAP655395 PQT655395 PGX655395 OXB655395 ONF655395 ODJ655395 NTN655395 NJR655395 MZV655395 MPZ655395 MGD655395 LWH655395 LML655395 LCP655395 KST655395 KIX655395 JZB655395 JPF655395 JFJ655395 IVN655395 ILR655395 IBV655395 HRZ655395 HID655395 GYH655395 GOL655395 GEP655395 FUT655395 FKX655395 FBB655395 ERF655395 EHJ655395 DXN655395 DNR655395 DDV655395 CTZ655395 CKD655395 CAH655395 BQL655395 BGP655395 AWT655395 AMX655395 ADB655395 TF655395 JJ655395 WVV589859 WLZ589859 WCD589859 VSH589859 VIL589859 UYP589859 UOT589859 UEX589859 TVB589859 TLF589859 TBJ589859 SRN589859 SHR589859 RXV589859 RNZ589859 RED589859 QUH589859 QKL589859 QAP589859 PQT589859 PGX589859 OXB589859 ONF589859 ODJ589859 NTN589859 NJR589859 MZV589859 MPZ589859 MGD589859 LWH589859 LML589859 LCP589859 KST589859 KIX589859 JZB589859 JPF589859 JFJ589859 IVN589859 ILR589859 IBV589859 HRZ589859 HID589859 GYH589859 GOL589859 GEP589859 FUT589859 FKX589859 FBB589859 ERF589859 EHJ589859 DXN589859 DNR589859 DDV589859 CTZ589859 CKD589859 CAH589859 BQL589859 BGP589859 AWT589859 AMX589859 ADB589859 TF589859 JJ589859 WVV524323 WLZ524323 WCD524323 VSH524323 VIL524323 UYP524323 UOT524323 UEX524323 TVB524323 TLF524323 TBJ524323 SRN524323 SHR524323 RXV524323 RNZ524323 RED524323 QUH524323 QKL524323 QAP524323 PQT524323 PGX524323 OXB524323 ONF524323 ODJ524323 NTN524323 NJR524323 MZV524323 MPZ524323 MGD524323 LWH524323 LML524323 LCP524323 KST524323 KIX524323 JZB524323 JPF524323 JFJ524323 IVN524323 ILR524323 IBV524323 HRZ524323 HID524323 GYH524323 GOL524323 GEP524323 FUT524323 FKX524323 FBB524323 ERF524323 EHJ524323 DXN524323 DNR524323 DDV524323 CTZ524323 CKD524323 CAH524323 BQL524323 BGP524323 AWT524323 AMX524323 ADB524323 TF524323 JJ524323 WVV458787 WLZ458787 WCD458787 VSH458787 VIL458787 UYP458787 UOT458787 UEX458787 TVB458787 TLF458787 TBJ458787 SRN458787 SHR458787 RXV458787 RNZ458787 RED458787 QUH458787 QKL458787 QAP458787 PQT458787 PGX458787 OXB458787 ONF458787 ODJ458787 NTN458787 NJR458787 MZV458787 MPZ458787 MGD458787 LWH458787 LML458787 LCP458787 KST458787 KIX458787 JZB458787 JPF458787 JFJ458787 IVN458787 ILR458787 IBV458787 HRZ458787 HID458787 GYH458787 GOL458787 GEP458787 FUT458787 FKX458787 FBB458787 ERF458787 EHJ458787 DXN458787 DNR458787 DDV458787 CTZ458787 CKD458787 CAH458787 BQL458787 BGP458787 AWT458787 AMX458787 ADB458787 TF458787 JJ458787 WVV393251 WLZ393251 WCD393251 VSH393251 VIL393251 UYP393251 UOT393251 UEX393251 TVB393251 TLF393251 TBJ393251 SRN393251 SHR393251 RXV393251 RNZ393251 RED393251 QUH393251 QKL393251 QAP393251 PQT393251 PGX393251 OXB393251 ONF393251 ODJ393251 NTN393251 NJR393251 MZV393251 MPZ393251 MGD393251 LWH393251 LML393251 LCP393251 KST393251 KIX393251 JZB393251 JPF393251 JFJ393251 IVN393251 ILR393251 IBV393251 HRZ393251 HID393251 GYH393251 GOL393251 GEP393251 FUT393251 FKX393251 FBB393251 ERF393251 EHJ393251 DXN393251 DNR393251 DDV393251 CTZ393251 CKD393251 CAH393251 BQL393251 BGP393251 AWT393251 AMX393251 ADB393251 TF393251 JJ393251 WVV327715 WLZ327715 WCD327715 VSH327715 VIL327715 UYP327715 UOT327715 UEX327715 TVB327715 TLF327715 TBJ327715 SRN327715 SHR327715 RXV327715 RNZ327715 RED327715 QUH327715 QKL327715 QAP327715 PQT327715 PGX327715 OXB327715 ONF327715 ODJ327715 NTN327715 NJR327715 MZV327715 MPZ327715 MGD327715 LWH327715 LML327715 LCP327715 KST327715 KIX327715 JZB327715 JPF327715 JFJ327715 IVN327715 ILR327715 IBV327715 HRZ327715 HID327715 GYH327715 GOL327715 GEP327715 FUT327715 FKX327715 FBB327715 ERF327715 EHJ327715 DXN327715 DNR327715 DDV327715 CTZ327715 CKD327715 CAH327715 BQL327715 BGP327715 AWT327715 AMX327715 ADB327715 TF327715 JJ327715 WVV262179 WLZ262179 WCD262179 VSH262179 VIL262179 UYP262179 UOT262179 UEX262179 TVB262179 TLF262179 TBJ262179 SRN262179 SHR262179 RXV262179 RNZ262179 RED262179 QUH262179 QKL262179 QAP262179 PQT262179 PGX262179 OXB262179 ONF262179 ODJ262179 NTN262179 NJR262179 MZV262179 MPZ262179 MGD262179 LWH262179 LML262179 LCP262179 KST262179 KIX262179 JZB262179 JPF262179 JFJ262179 IVN262179 ILR262179 IBV262179 HRZ262179 HID262179 GYH262179 GOL262179 GEP262179 FUT262179 FKX262179 FBB262179 ERF262179 EHJ262179 DXN262179 DNR262179 DDV262179 CTZ262179 CKD262179 CAH262179 BQL262179 BGP262179 AWT262179 AMX262179 ADB262179 TF262179 JJ262179 WVV196643 WLZ196643 WCD196643 VSH196643 VIL196643 UYP196643 UOT196643 UEX196643 TVB196643 TLF196643 TBJ196643 SRN196643 SHR196643 RXV196643 RNZ196643 RED196643 QUH196643 QKL196643 QAP196643 PQT196643 PGX196643 OXB196643 ONF196643 ODJ196643 NTN196643 NJR196643 MZV196643 MPZ196643 MGD196643 LWH196643 LML196643 LCP196643 KST196643 KIX196643 JZB196643 JPF196643 JFJ196643 IVN196643 ILR196643 IBV196643 HRZ196643 HID196643 GYH196643 GOL196643 GEP196643 FUT196643 FKX196643 FBB196643 ERF196643 EHJ196643 DXN196643 DNR196643 DDV196643 CTZ196643 CKD196643 CAH196643 BQL196643 BGP196643 AWT196643 AMX196643 ADB196643 TF196643 JJ196643 WVV131107 WLZ131107 WCD131107 VSH131107 VIL131107 UYP131107 UOT131107 UEX131107 TVB131107 TLF131107 TBJ131107 SRN131107 SHR131107 RXV131107 RNZ131107 RED131107 QUH131107 QKL131107 QAP131107 PQT131107 PGX131107 OXB131107 ONF131107 ODJ131107 NTN131107 NJR131107 MZV131107 MPZ131107 MGD131107 LWH131107 LML131107 LCP131107 KST131107 KIX131107 JZB131107 JPF131107 JFJ131107 IVN131107 ILR131107 IBV131107 HRZ131107 HID131107 GYH131107 GOL131107 GEP131107 FUT131107 FKX131107 FBB131107 ERF131107 EHJ131107 DXN131107 DNR131107 DDV131107 CTZ131107 CKD131107 CAH131107 BQL131107 BGP131107 AWT131107 AMX131107 ADB131107 TF131107 JJ131107 WVV65571 WLZ65571 WCD65571 VSH65571 VIL65571 UYP65571 UOT65571 UEX65571 TVB65571 TLF65571 TBJ65571 SRN65571 SHR65571 RXV65571 RNZ65571 RED65571 QUH65571 QKL65571 QAP65571 PQT65571 PGX65571 OXB65571 ONF65571 ODJ65571 NTN65571 NJR65571 MZV65571 MPZ65571 MGD65571 LWH65571 LML65571 LCP65571 KST65571 KIX65571 JZB65571 JPF65571 JFJ65571 IVN65571 ILR65571 IBV65571 HRZ65571 HID65571 GYH65571 GOL65571 GEP65571 FUT65571 FKX65571 FBB65571 ERF65571 EHJ65571 DXN65571 DNR65571 DDV65571 CTZ65571 CKD65571 CAH65571 BQL65571 BGP65571 AWT65571 AMX65571 ADB65571 TF65571 JJ65571 WVV27 WLZ27 WCD27 VSH27 VIL27 UYP27 UOT27 UEX27 TVB27 TLF27 TBJ27 SRN27 SHR27 RXV27 RNZ27 RED27 QUH27 QKL27 QAP27 PQT27 PGX27 OXB27 ONF27 ODJ27 NTN27 NJR27 MZV27 MPZ27 MGD27 LWH27 LML27 LCP27 KST27 KIX27 JZB27 JPF27 JFJ27 IVN27 ILR27 IBV27 HRZ27 HID27 GYH27 GOL27 GEP27 FUT27 FKX27 FBB27 ERF27 EHJ27 DXN27 DNR27 DDV27 CTZ27 CKD27 CAH27 BQL27 BGP27 AWT27 AMX27 ADB27 TF27 JJ27 WVV983075">
      <formula1>$V$54:$V$56</formula1>
    </dataValidation>
    <dataValidation type="list" allowBlank="1" showInputMessage="1" showErrorMessage="1" sqref="K5:M5">
      <formula1>$S$47:$S$60</formula1>
    </dataValidation>
    <dataValidation type="list" allowBlank="1" showInputMessage="1" showErrorMessage="1" sqref="N5">
      <formula1>$T$47:$T$59</formula1>
    </dataValidation>
  </dataValidations>
  <printOptions horizontalCentered="1"/>
  <pageMargins left="7.874015748031496E-2" right="7.874015748031496E-2" top="7.874015748031496E-2" bottom="7.874015748031496E-2" header="0" footer="0"/>
  <pageSetup paperSize="9" scale="85" orientation="portrait" r:id="rId1"/>
  <legacyDrawing r:id="rId2"/>
</worksheet>
</file>

<file path=xl/worksheets/sheet5.xml><?xml version="1.0" encoding="utf-8"?>
<worksheet xmlns="http://schemas.openxmlformats.org/spreadsheetml/2006/main" xmlns:r="http://schemas.openxmlformats.org/officeDocument/2006/relationships">
  <sheetPr>
    <tabColor theme="2" tint="-0.499984740745262"/>
  </sheetPr>
  <dimension ref="A1:CG506"/>
  <sheetViews>
    <sheetView showGridLines="0" tabSelected="1" view="pageBreakPreview" topLeftCell="A2" zoomScale="115" zoomScaleSheetLayoutView="115" workbookViewId="0">
      <selection activeCell="E32" sqref="E32"/>
    </sheetView>
  </sheetViews>
  <sheetFormatPr defaultRowHeight="13.5"/>
  <cols>
    <col min="1" max="1" width="3.75" style="10" customWidth="1"/>
    <col min="2" max="2" width="4.625" style="10" customWidth="1"/>
    <col min="3" max="4" width="8.375" style="10" customWidth="1"/>
    <col min="5" max="5" width="4.375" style="10" customWidth="1"/>
    <col min="6" max="6" width="4.75" style="9" customWidth="1"/>
    <col min="7" max="7" width="4.625" style="10" customWidth="1"/>
    <col min="8" max="8" width="32.875" style="10" customWidth="1"/>
    <col min="9" max="11" width="7.625" style="10" customWidth="1"/>
    <col min="12" max="85" width="9" style="40"/>
    <col min="86" max="255" width="9" style="10"/>
    <col min="256" max="256" width="3.75" style="10" customWidth="1"/>
    <col min="257" max="257" width="4.625" style="10" customWidth="1"/>
    <col min="258" max="258" width="5.5" style="10" customWidth="1"/>
    <col min="259" max="259" width="4.25" style="10" customWidth="1"/>
    <col min="260" max="260" width="4.5" style="10" customWidth="1"/>
    <col min="261" max="261" width="4.375" style="10" customWidth="1"/>
    <col min="262" max="262" width="4.75" style="10" customWidth="1"/>
    <col min="263" max="263" width="4.625" style="10" customWidth="1"/>
    <col min="264" max="264" width="32.625" style="10" customWidth="1"/>
    <col min="265" max="265" width="8" style="10" customWidth="1"/>
    <col min="266" max="266" width="5.75" style="10" customWidth="1"/>
    <col min="267" max="267" width="6.5" style="10" customWidth="1"/>
    <col min="268" max="511" width="9" style="10"/>
    <col min="512" max="512" width="3.75" style="10" customWidth="1"/>
    <col min="513" max="513" width="4.625" style="10" customWidth="1"/>
    <col min="514" max="514" width="5.5" style="10" customWidth="1"/>
    <col min="515" max="515" width="4.25" style="10" customWidth="1"/>
    <col min="516" max="516" width="4.5" style="10" customWidth="1"/>
    <col min="517" max="517" width="4.375" style="10" customWidth="1"/>
    <col min="518" max="518" width="4.75" style="10" customWidth="1"/>
    <col min="519" max="519" width="4.625" style="10" customWidth="1"/>
    <col min="520" max="520" width="32.625" style="10" customWidth="1"/>
    <col min="521" max="521" width="8" style="10" customWidth="1"/>
    <col min="522" max="522" width="5.75" style="10" customWidth="1"/>
    <col min="523" max="523" width="6.5" style="10" customWidth="1"/>
    <col min="524" max="767" width="9" style="10"/>
    <col min="768" max="768" width="3.75" style="10" customWidth="1"/>
    <col min="769" max="769" width="4.625" style="10" customWidth="1"/>
    <col min="770" max="770" width="5.5" style="10" customWidth="1"/>
    <col min="771" max="771" width="4.25" style="10" customWidth="1"/>
    <col min="772" max="772" width="4.5" style="10" customWidth="1"/>
    <col min="773" max="773" width="4.375" style="10" customWidth="1"/>
    <col min="774" max="774" width="4.75" style="10" customWidth="1"/>
    <col min="775" max="775" width="4.625" style="10" customWidth="1"/>
    <col min="776" max="776" width="32.625" style="10" customWidth="1"/>
    <col min="777" max="777" width="8" style="10" customWidth="1"/>
    <col min="778" max="778" width="5.75" style="10" customWidth="1"/>
    <col min="779" max="779" width="6.5" style="10" customWidth="1"/>
    <col min="780" max="1023" width="9" style="10"/>
    <col min="1024" max="1024" width="3.75" style="10" customWidth="1"/>
    <col min="1025" max="1025" width="4.625" style="10" customWidth="1"/>
    <col min="1026" max="1026" width="5.5" style="10" customWidth="1"/>
    <col min="1027" max="1027" width="4.25" style="10" customWidth="1"/>
    <col min="1028" max="1028" width="4.5" style="10" customWidth="1"/>
    <col min="1029" max="1029" width="4.375" style="10" customWidth="1"/>
    <col min="1030" max="1030" width="4.75" style="10" customWidth="1"/>
    <col min="1031" max="1031" width="4.625" style="10" customWidth="1"/>
    <col min="1032" max="1032" width="32.625" style="10" customWidth="1"/>
    <col min="1033" max="1033" width="8" style="10" customWidth="1"/>
    <col min="1034" max="1034" width="5.75" style="10" customWidth="1"/>
    <col min="1035" max="1035" width="6.5" style="10" customWidth="1"/>
    <col min="1036" max="1279" width="9" style="10"/>
    <col min="1280" max="1280" width="3.75" style="10" customWidth="1"/>
    <col min="1281" max="1281" width="4.625" style="10" customWidth="1"/>
    <col min="1282" max="1282" width="5.5" style="10" customWidth="1"/>
    <col min="1283" max="1283" width="4.25" style="10" customWidth="1"/>
    <col min="1284" max="1284" width="4.5" style="10" customWidth="1"/>
    <col min="1285" max="1285" width="4.375" style="10" customWidth="1"/>
    <col min="1286" max="1286" width="4.75" style="10" customWidth="1"/>
    <col min="1287" max="1287" width="4.625" style="10" customWidth="1"/>
    <col min="1288" max="1288" width="32.625" style="10" customWidth="1"/>
    <col min="1289" max="1289" width="8" style="10" customWidth="1"/>
    <col min="1290" max="1290" width="5.75" style="10" customWidth="1"/>
    <col min="1291" max="1291" width="6.5" style="10" customWidth="1"/>
    <col min="1292" max="1535" width="9" style="10"/>
    <col min="1536" max="1536" width="3.75" style="10" customWidth="1"/>
    <col min="1537" max="1537" width="4.625" style="10" customWidth="1"/>
    <col min="1538" max="1538" width="5.5" style="10" customWidth="1"/>
    <col min="1539" max="1539" width="4.25" style="10" customWidth="1"/>
    <col min="1540" max="1540" width="4.5" style="10" customWidth="1"/>
    <col min="1541" max="1541" width="4.375" style="10" customWidth="1"/>
    <col min="1542" max="1542" width="4.75" style="10" customWidth="1"/>
    <col min="1543" max="1543" width="4.625" style="10" customWidth="1"/>
    <col min="1544" max="1544" width="32.625" style="10" customWidth="1"/>
    <col min="1545" max="1545" width="8" style="10" customWidth="1"/>
    <col min="1546" max="1546" width="5.75" style="10" customWidth="1"/>
    <col min="1547" max="1547" width="6.5" style="10" customWidth="1"/>
    <col min="1548" max="1791" width="9" style="10"/>
    <col min="1792" max="1792" width="3.75" style="10" customWidth="1"/>
    <col min="1793" max="1793" width="4.625" style="10" customWidth="1"/>
    <col min="1794" max="1794" width="5.5" style="10" customWidth="1"/>
    <col min="1795" max="1795" width="4.25" style="10" customWidth="1"/>
    <col min="1796" max="1796" width="4.5" style="10" customWidth="1"/>
    <col min="1797" max="1797" width="4.375" style="10" customWidth="1"/>
    <col min="1798" max="1798" width="4.75" style="10" customWidth="1"/>
    <col min="1799" max="1799" width="4.625" style="10" customWidth="1"/>
    <col min="1800" max="1800" width="32.625" style="10" customWidth="1"/>
    <col min="1801" max="1801" width="8" style="10" customWidth="1"/>
    <col min="1802" max="1802" width="5.75" style="10" customWidth="1"/>
    <col min="1803" max="1803" width="6.5" style="10" customWidth="1"/>
    <col min="1804" max="2047" width="9" style="10"/>
    <col min="2048" max="2048" width="3.75" style="10" customWidth="1"/>
    <col min="2049" max="2049" width="4.625" style="10" customWidth="1"/>
    <col min="2050" max="2050" width="5.5" style="10" customWidth="1"/>
    <col min="2051" max="2051" width="4.25" style="10" customWidth="1"/>
    <col min="2052" max="2052" width="4.5" style="10" customWidth="1"/>
    <col min="2053" max="2053" width="4.375" style="10" customWidth="1"/>
    <col min="2054" max="2054" width="4.75" style="10" customWidth="1"/>
    <col min="2055" max="2055" width="4.625" style="10" customWidth="1"/>
    <col min="2056" max="2056" width="32.625" style="10" customWidth="1"/>
    <col min="2057" max="2057" width="8" style="10" customWidth="1"/>
    <col min="2058" max="2058" width="5.75" style="10" customWidth="1"/>
    <col min="2059" max="2059" width="6.5" style="10" customWidth="1"/>
    <col min="2060" max="2303" width="9" style="10"/>
    <col min="2304" max="2304" width="3.75" style="10" customWidth="1"/>
    <col min="2305" max="2305" width="4.625" style="10" customWidth="1"/>
    <col min="2306" max="2306" width="5.5" style="10" customWidth="1"/>
    <col min="2307" max="2307" width="4.25" style="10" customWidth="1"/>
    <col min="2308" max="2308" width="4.5" style="10" customWidth="1"/>
    <col min="2309" max="2309" width="4.375" style="10" customWidth="1"/>
    <col min="2310" max="2310" width="4.75" style="10" customWidth="1"/>
    <col min="2311" max="2311" width="4.625" style="10" customWidth="1"/>
    <col min="2312" max="2312" width="32.625" style="10" customWidth="1"/>
    <col min="2313" max="2313" width="8" style="10" customWidth="1"/>
    <col min="2314" max="2314" width="5.75" style="10" customWidth="1"/>
    <col min="2315" max="2315" width="6.5" style="10" customWidth="1"/>
    <col min="2316" max="2559" width="9" style="10"/>
    <col min="2560" max="2560" width="3.75" style="10" customWidth="1"/>
    <col min="2561" max="2561" width="4.625" style="10" customWidth="1"/>
    <col min="2562" max="2562" width="5.5" style="10" customWidth="1"/>
    <col min="2563" max="2563" width="4.25" style="10" customWidth="1"/>
    <col min="2564" max="2564" width="4.5" style="10" customWidth="1"/>
    <col min="2565" max="2565" width="4.375" style="10" customWidth="1"/>
    <col min="2566" max="2566" width="4.75" style="10" customWidth="1"/>
    <col min="2567" max="2567" width="4.625" style="10" customWidth="1"/>
    <col min="2568" max="2568" width="32.625" style="10" customWidth="1"/>
    <col min="2569" max="2569" width="8" style="10" customWidth="1"/>
    <col min="2570" max="2570" width="5.75" style="10" customWidth="1"/>
    <col min="2571" max="2571" width="6.5" style="10" customWidth="1"/>
    <col min="2572" max="2815" width="9" style="10"/>
    <col min="2816" max="2816" width="3.75" style="10" customWidth="1"/>
    <col min="2817" max="2817" width="4.625" style="10" customWidth="1"/>
    <col min="2818" max="2818" width="5.5" style="10" customWidth="1"/>
    <col min="2819" max="2819" width="4.25" style="10" customWidth="1"/>
    <col min="2820" max="2820" width="4.5" style="10" customWidth="1"/>
    <col min="2821" max="2821" width="4.375" style="10" customWidth="1"/>
    <col min="2822" max="2822" width="4.75" style="10" customWidth="1"/>
    <col min="2823" max="2823" width="4.625" style="10" customWidth="1"/>
    <col min="2824" max="2824" width="32.625" style="10" customWidth="1"/>
    <col min="2825" max="2825" width="8" style="10" customWidth="1"/>
    <col min="2826" max="2826" width="5.75" style="10" customWidth="1"/>
    <col min="2827" max="2827" width="6.5" style="10" customWidth="1"/>
    <col min="2828" max="3071" width="9" style="10"/>
    <col min="3072" max="3072" width="3.75" style="10" customWidth="1"/>
    <col min="3073" max="3073" width="4.625" style="10" customWidth="1"/>
    <col min="3074" max="3074" width="5.5" style="10" customWidth="1"/>
    <col min="3075" max="3075" width="4.25" style="10" customWidth="1"/>
    <col min="3076" max="3076" width="4.5" style="10" customWidth="1"/>
    <col min="3077" max="3077" width="4.375" style="10" customWidth="1"/>
    <col min="3078" max="3078" width="4.75" style="10" customWidth="1"/>
    <col min="3079" max="3079" width="4.625" style="10" customWidth="1"/>
    <col min="3080" max="3080" width="32.625" style="10" customWidth="1"/>
    <col min="3081" max="3081" width="8" style="10" customWidth="1"/>
    <col min="3082" max="3082" width="5.75" style="10" customWidth="1"/>
    <col min="3083" max="3083" width="6.5" style="10" customWidth="1"/>
    <col min="3084" max="3327" width="9" style="10"/>
    <col min="3328" max="3328" width="3.75" style="10" customWidth="1"/>
    <col min="3329" max="3329" width="4.625" style="10" customWidth="1"/>
    <col min="3330" max="3330" width="5.5" style="10" customWidth="1"/>
    <col min="3331" max="3331" width="4.25" style="10" customWidth="1"/>
    <col min="3332" max="3332" width="4.5" style="10" customWidth="1"/>
    <col min="3333" max="3333" width="4.375" style="10" customWidth="1"/>
    <col min="3334" max="3334" width="4.75" style="10" customWidth="1"/>
    <col min="3335" max="3335" width="4.625" style="10" customWidth="1"/>
    <col min="3336" max="3336" width="32.625" style="10" customWidth="1"/>
    <col min="3337" max="3337" width="8" style="10" customWidth="1"/>
    <col min="3338" max="3338" width="5.75" style="10" customWidth="1"/>
    <col min="3339" max="3339" width="6.5" style="10" customWidth="1"/>
    <col min="3340" max="3583" width="9" style="10"/>
    <col min="3584" max="3584" width="3.75" style="10" customWidth="1"/>
    <col min="3585" max="3585" width="4.625" style="10" customWidth="1"/>
    <col min="3586" max="3586" width="5.5" style="10" customWidth="1"/>
    <col min="3587" max="3587" width="4.25" style="10" customWidth="1"/>
    <col min="3588" max="3588" width="4.5" style="10" customWidth="1"/>
    <col min="3589" max="3589" width="4.375" style="10" customWidth="1"/>
    <col min="3590" max="3590" width="4.75" style="10" customWidth="1"/>
    <col min="3591" max="3591" width="4.625" style="10" customWidth="1"/>
    <col min="3592" max="3592" width="32.625" style="10" customWidth="1"/>
    <col min="3593" max="3593" width="8" style="10" customWidth="1"/>
    <col min="3594" max="3594" width="5.75" style="10" customWidth="1"/>
    <col min="3595" max="3595" width="6.5" style="10" customWidth="1"/>
    <col min="3596" max="3839" width="9" style="10"/>
    <col min="3840" max="3840" width="3.75" style="10" customWidth="1"/>
    <col min="3841" max="3841" width="4.625" style="10" customWidth="1"/>
    <col min="3842" max="3842" width="5.5" style="10" customWidth="1"/>
    <col min="3843" max="3843" width="4.25" style="10" customWidth="1"/>
    <col min="3844" max="3844" width="4.5" style="10" customWidth="1"/>
    <col min="3845" max="3845" width="4.375" style="10" customWidth="1"/>
    <col min="3846" max="3846" width="4.75" style="10" customWidth="1"/>
    <col min="3847" max="3847" width="4.625" style="10" customWidth="1"/>
    <col min="3848" max="3848" width="32.625" style="10" customWidth="1"/>
    <col min="3849" max="3849" width="8" style="10" customWidth="1"/>
    <col min="3850" max="3850" width="5.75" style="10" customWidth="1"/>
    <col min="3851" max="3851" width="6.5" style="10" customWidth="1"/>
    <col min="3852" max="4095" width="9" style="10"/>
    <col min="4096" max="4096" width="3.75" style="10" customWidth="1"/>
    <col min="4097" max="4097" width="4.625" style="10" customWidth="1"/>
    <col min="4098" max="4098" width="5.5" style="10" customWidth="1"/>
    <col min="4099" max="4099" width="4.25" style="10" customWidth="1"/>
    <col min="4100" max="4100" width="4.5" style="10" customWidth="1"/>
    <col min="4101" max="4101" width="4.375" style="10" customWidth="1"/>
    <col min="4102" max="4102" width="4.75" style="10" customWidth="1"/>
    <col min="4103" max="4103" width="4.625" style="10" customWidth="1"/>
    <col min="4104" max="4104" width="32.625" style="10" customWidth="1"/>
    <col min="4105" max="4105" width="8" style="10" customWidth="1"/>
    <col min="4106" max="4106" width="5.75" style="10" customWidth="1"/>
    <col min="4107" max="4107" width="6.5" style="10" customWidth="1"/>
    <col min="4108" max="4351" width="9" style="10"/>
    <col min="4352" max="4352" width="3.75" style="10" customWidth="1"/>
    <col min="4353" max="4353" width="4.625" style="10" customWidth="1"/>
    <col min="4354" max="4354" width="5.5" style="10" customWidth="1"/>
    <col min="4355" max="4355" width="4.25" style="10" customWidth="1"/>
    <col min="4356" max="4356" width="4.5" style="10" customWidth="1"/>
    <col min="4357" max="4357" width="4.375" style="10" customWidth="1"/>
    <col min="4358" max="4358" width="4.75" style="10" customWidth="1"/>
    <col min="4359" max="4359" width="4.625" style="10" customWidth="1"/>
    <col min="4360" max="4360" width="32.625" style="10" customWidth="1"/>
    <col min="4361" max="4361" width="8" style="10" customWidth="1"/>
    <col min="4362" max="4362" width="5.75" style="10" customWidth="1"/>
    <col min="4363" max="4363" width="6.5" style="10" customWidth="1"/>
    <col min="4364" max="4607" width="9" style="10"/>
    <col min="4608" max="4608" width="3.75" style="10" customWidth="1"/>
    <col min="4609" max="4609" width="4.625" style="10" customWidth="1"/>
    <col min="4610" max="4610" width="5.5" style="10" customWidth="1"/>
    <col min="4611" max="4611" width="4.25" style="10" customWidth="1"/>
    <col min="4612" max="4612" width="4.5" style="10" customWidth="1"/>
    <col min="4613" max="4613" width="4.375" style="10" customWidth="1"/>
    <col min="4614" max="4614" width="4.75" style="10" customWidth="1"/>
    <col min="4615" max="4615" width="4.625" style="10" customWidth="1"/>
    <col min="4616" max="4616" width="32.625" style="10" customWidth="1"/>
    <col min="4617" max="4617" width="8" style="10" customWidth="1"/>
    <col min="4618" max="4618" width="5.75" style="10" customWidth="1"/>
    <col min="4619" max="4619" width="6.5" style="10" customWidth="1"/>
    <col min="4620" max="4863" width="9" style="10"/>
    <col min="4864" max="4864" width="3.75" style="10" customWidth="1"/>
    <col min="4865" max="4865" width="4.625" style="10" customWidth="1"/>
    <col min="4866" max="4866" width="5.5" style="10" customWidth="1"/>
    <col min="4867" max="4867" width="4.25" style="10" customWidth="1"/>
    <col min="4868" max="4868" width="4.5" style="10" customWidth="1"/>
    <col min="4869" max="4869" width="4.375" style="10" customWidth="1"/>
    <col min="4870" max="4870" width="4.75" style="10" customWidth="1"/>
    <col min="4871" max="4871" width="4.625" style="10" customWidth="1"/>
    <col min="4872" max="4872" width="32.625" style="10" customWidth="1"/>
    <col min="4873" max="4873" width="8" style="10" customWidth="1"/>
    <col min="4874" max="4874" width="5.75" style="10" customWidth="1"/>
    <col min="4875" max="4875" width="6.5" style="10" customWidth="1"/>
    <col min="4876" max="5119" width="9" style="10"/>
    <col min="5120" max="5120" width="3.75" style="10" customWidth="1"/>
    <col min="5121" max="5121" width="4.625" style="10" customWidth="1"/>
    <col min="5122" max="5122" width="5.5" style="10" customWidth="1"/>
    <col min="5123" max="5123" width="4.25" style="10" customWidth="1"/>
    <col min="5124" max="5124" width="4.5" style="10" customWidth="1"/>
    <col min="5125" max="5125" width="4.375" style="10" customWidth="1"/>
    <col min="5126" max="5126" width="4.75" style="10" customWidth="1"/>
    <col min="5127" max="5127" width="4.625" style="10" customWidth="1"/>
    <col min="5128" max="5128" width="32.625" style="10" customWidth="1"/>
    <col min="5129" max="5129" width="8" style="10" customWidth="1"/>
    <col min="5130" max="5130" width="5.75" style="10" customWidth="1"/>
    <col min="5131" max="5131" width="6.5" style="10" customWidth="1"/>
    <col min="5132" max="5375" width="9" style="10"/>
    <col min="5376" max="5376" width="3.75" style="10" customWidth="1"/>
    <col min="5377" max="5377" width="4.625" style="10" customWidth="1"/>
    <col min="5378" max="5378" width="5.5" style="10" customWidth="1"/>
    <col min="5379" max="5379" width="4.25" style="10" customWidth="1"/>
    <col min="5380" max="5380" width="4.5" style="10" customWidth="1"/>
    <col min="5381" max="5381" width="4.375" style="10" customWidth="1"/>
    <col min="5382" max="5382" width="4.75" style="10" customWidth="1"/>
    <col min="5383" max="5383" width="4.625" style="10" customWidth="1"/>
    <col min="5384" max="5384" width="32.625" style="10" customWidth="1"/>
    <col min="5385" max="5385" width="8" style="10" customWidth="1"/>
    <col min="5386" max="5386" width="5.75" style="10" customWidth="1"/>
    <col min="5387" max="5387" width="6.5" style="10" customWidth="1"/>
    <col min="5388" max="5631" width="9" style="10"/>
    <col min="5632" max="5632" width="3.75" style="10" customWidth="1"/>
    <col min="5633" max="5633" width="4.625" style="10" customWidth="1"/>
    <col min="5634" max="5634" width="5.5" style="10" customWidth="1"/>
    <col min="5635" max="5635" width="4.25" style="10" customWidth="1"/>
    <col min="5636" max="5636" width="4.5" style="10" customWidth="1"/>
    <col min="5637" max="5637" width="4.375" style="10" customWidth="1"/>
    <col min="5638" max="5638" width="4.75" style="10" customWidth="1"/>
    <col min="5639" max="5639" width="4.625" style="10" customWidth="1"/>
    <col min="5640" max="5640" width="32.625" style="10" customWidth="1"/>
    <col min="5641" max="5641" width="8" style="10" customWidth="1"/>
    <col min="5642" max="5642" width="5.75" style="10" customWidth="1"/>
    <col min="5643" max="5643" width="6.5" style="10" customWidth="1"/>
    <col min="5644" max="5887" width="9" style="10"/>
    <col min="5888" max="5888" width="3.75" style="10" customWidth="1"/>
    <col min="5889" max="5889" width="4.625" style="10" customWidth="1"/>
    <col min="5890" max="5890" width="5.5" style="10" customWidth="1"/>
    <col min="5891" max="5891" width="4.25" style="10" customWidth="1"/>
    <col min="5892" max="5892" width="4.5" style="10" customWidth="1"/>
    <col min="5893" max="5893" width="4.375" style="10" customWidth="1"/>
    <col min="5894" max="5894" width="4.75" style="10" customWidth="1"/>
    <col min="5895" max="5895" width="4.625" style="10" customWidth="1"/>
    <col min="5896" max="5896" width="32.625" style="10" customWidth="1"/>
    <col min="5897" max="5897" width="8" style="10" customWidth="1"/>
    <col min="5898" max="5898" width="5.75" style="10" customWidth="1"/>
    <col min="5899" max="5899" width="6.5" style="10" customWidth="1"/>
    <col min="5900" max="6143" width="9" style="10"/>
    <col min="6144" max="6144" width="3.75" style="10" customWidth="1"/>
    <col min="6145" max="6145" width="4.625" style="10" customWidth="1"/>
    <col min="6146" max="6146" width="5.5" style="10" customWidth="1"/>
    <col min="6147" max="6147" width="4.25" style="10" customWidth="1"/>
    <col min="6148" max="6148" width="4.5" style="10" customWidth="1"/>
    <col min="6149" max="6149" width="4.375" style="10" customWidth="1"/>
    <col min="6150" max="6150" width="4.75" style="10" customWidth="1"/>
    <col min="6151" max="6151" width="4.625" style="10" customWidth="1"/>
    <col min="6152" max="6152" width="32.625" style="10" customWidth="1"/>
    <col min="6153" max="6153" width="8" style="10" customWidth="1"/>
    <col min="6154" max="6154" width="5.75" style="10" customWidth="1"/>
    <col min="6155" max="6155" width="6.5" style="10" customWidth="1"/>
    <col min="6156" max="6399" width="9" style="10"/>
    <col min="6400" max="6400" width="3.75" style="10" customWidth="1"/>
    <col min="6401" max="6401" width="4.625" style="10" customWidth="1"/>
    <col min="6402" max="6402" width="5.5" style="10" customWidth="1"/>
    <col min="6403" max="6403" width="4.25" style="10" customWidth="1"/>
    <col min="6404" max="6404" width="4.5" style="10" customWidth="1"/>
    <col min="6405" max="6405" width="4.375" style="10" customWidth="1"/>
    <col min="6406" max="6406" width="4.75" style="10" customWidth="1"/>
    <col min="6407" max="6407" width="4.625" style="10" customWidth="1"/>
    <col min="6408" max="6408" width="32.625" style="10" customWidth="1"/>
    <col min="6409" max="6409" width="8" style="10" customWidth="1"/>
    <col min="6410" max="6410" width="5.75" style="10" customWidth="1"/>
    <col min="6411" max="6411" width="6.5" style="10" customWidth="1"/>
    <col min="6412" max="6655" width="9" style="10"/>
    <col min="6656" max="6656" width="3.75" style="10" customWidth="1"/>
    <col min="6657" max="6657" width="4.625" style="10" customWidth="1"/>
    <col min="6658" max="6658" width="5.5" style="10" customWidth="1"/>
    <col min="6659" max="6659" width="4.25" style="10" customWidth="1"/>
    <col min="6660" max="6660" width="4.5" style="10" customWidth="1"/>
    <col min="6661" max="6661" width="4.375" style="10" customWidth="1"/>
    <col min="6662" max="6662" width="4.75" style="10" customWidth="1"/>
    <col min="6663" max="6663" width="4.625" style="10" customWidth="1"/>
    <col min="6664" max="6664" width="32.625" style="10" customWidth="1"/>
    <col min="6665" max="6665" width="8" style="10" customWidth="1"/>
    <col min="6666" max="6666" width="5.75" style="10" customWidth="1"/>
    <col min="6667" max="6667" width="6.5" style="10" customWidth="1"/>
    <col min="6668" max="6911" width="9" style="10"/>
    <col min="6912" max="6912" width="3.75" style="10" customWidth="1"/>
    <col min="6913" max="6913" width="4.625" style="10" customWidth="1"/>
    <col min="6914" max="6914" width="5.5" style="10" customWidth="1"/>
    <col min="6915" max="6915" width="4.25" style="10" customWidth="1"/>
    <col min="6916" max="6916" width="4.5" style="10" customWidth="1"/>
    <col min="6917" max="6917" width="4.375" style="10" customWidth="1"/>
    <col min="6918" max="6918" width="4.75" style="10" customWidth="1"/>
    <col min="6919" max="6919" width="4.625" style="10" customWidth="1"/>
    <col min="6920" max="6920" width="32.625" style="10" customWidth="1"/>
    <col min="6921" max="6921" width="8" style="10" customWidth="1"/>
    <col min="6922" max="6922" width="5.75" style="10" customWidth="1"/>
    <col min="6923" max="6923" width="6.5" style="10" customWidth="1"/>
    <col min="6924" max="7167" width="9" style="10"/>
    <col min="7168" max="7168" width="3.75" style="10" customWidth="1"/>
    <col min="7169" max="7169" width="4.625" style="10" customWidth="1"/>
    <col min="7170" max="7170" width="5.5" style="10" customWidth="1"/>
    <col min="7171" max="7171" width="4.25" style="10" customWidth="1"/>
    <col min="7172" max="7172" width="4.5" style="10" customWidth="1"/>
    <col min="7173" max="7173" width="4.375" style="10" customWidth="1"/>
    <col min="7174" max="7174" width="4.75" style="10" customWidth="1"/>
    <col min="7175" max="7175" width="4.625" style="10" customWidth="1"/>
    <col min="7176" max="7176" width="32.625" style="10" customWidth="1"/>
    <col min="7177" max="7177" width="8" style="10" customWidth="1"/>
    <col min="7178" max="7178" width="5.75" style="10" customWidth="1"/>
    <col min="7179" max="7179" width="6.5" style="10" customWidth="1"/>
    <col min="7180" max="7423" width="9" style="10"/>
    <col min="7424" max="7424" width="3.75" style="10" customWidth="1"/>
    <col min="7425" max="7425" width="4.625" style="10" customWidth="1"/>
    <col min="7426" max="7426" width="5.5" style="10" customWidth="1"/>
    <col min="7427" max="7427" width="4.25" style="10" customWidth="1"/>
    <col min="7428" max="7428" width="4.5" style="10" customWidth="1"/>
    <col min="7429" max="7429" width="4.375" style="10" customWidth="1"/>
    <col min="7430" max="7430" width="4.75" style="10" customWidth="1"/>
    <col min="7431" max="7431" width="4.625" style="10" customWidth="1"/>
    <col min="7432" max="7432" width="32.625" style="10" customWidth="1"/>
    <col min="7433" max="7433" width="8" style="10" customWidth="1"/>
    <col min="7434" max="7434" width="5.75" style="10" customWidth="1"/>
    <col min="7435" max="7435" width="6.5" style="10" customWidth="1"/>
    <col min="7436" max="7679" width="9" style="10"/>
    <col min="7680" max="7680" width="3.75" style="10" customWidth="1"/>
    <col min="7681" max="7681" width="4.625" style="10" customWidth="1"/>
    <col min="7682" max="7682" width="5.5" style="10" customWidth="1"/>
    <col min="7683" max="7683" width="4.25" style="10" customWidth="1"/>
    <col min="7684" max="7684" width="4.5" style="10" customWidth="1"/>
    <col min="7685" max="7685" width="4.375" style="10" customWidth="1"/>
    <col min="7686" max="7686" width="4.75" style="10" customWidth="1"/>
    <col min="7687" max="7687" width="4.625" style="10" customWidth="1"/>
    <col min="7688" max="7688" width="32.625" style="10" customWidth="1"/>
    <col min="7689" max="7689" width="8" style="10" customWidth="1"/>
    <col min="7690" max="7690" width="5.75" style="10" customWidth="1"/>
    <col min="7691" max="7691" width="6.5" style="10" customWidth="1"/>
    <col min="7692" max="7935" width="9" style="10"/>
    <col min="7936" max="7936" width="3.75" style="10" customWidth="1"/>
    <col min="7937" max="7937" width="4.625" style="10" customWidth="1"/>
    <col min="7938" max="7938" width="5.5" style="10" customWidth="1"/>
    <col min="7939" max="7939" width="4.25" style="10" customWidth="1"/>
    <col min="7940" max="7940" width="4.5" style="10" customWidth="1"/>
    <col min="7941" max="7941" width="4.375" style="10" customWidth="1"/>
    <col min="7942" max="7942" width="4.75" style="10" customWidth="1"/>
    <col min="7943" max="7943" width="4.625" style="10" customWidth="1"/>
    <col min="7944" max="7944" width="32.625" style="10" customWidth="1"/>
    <col min="7945" max="7945" width="8" style="10" customWidth="1"/>
    <col min="7946" max="7946" width="5.75" style="10" customWidth="1"/>
    <col min="7947" max="7947" width="6.5" style="10" customWidth="1"/>
    <col min="7948" max="8191" width="9" style="10"/>
    <col min="8192" max="8192" width="3.75" style="10" customWidth="1"/>
    <col min="8193" max="8193" width="4.625" style="10" customWidth="1"/>
    <col min="8194" max="8194" width="5.5" style="10" customWidth="1"/>
    <col min="8195" max="8195" width="4.25" style="10" customWidth="1"/>
    <col min="8196" max="8196" width="4.5" style="10" customWidth="1"/>
    <col min="8197" max="8197" width="4.375" style="10" customWidth="1"/>
    <col min="8198" max="8198" width="4.75" style="10" customWidth="1"/>
    <col min="8199" max="8199" width="4.625" style="10" customWidth="1"/>
    <col min="8200" max="8200" width="32.625" style="10" customWidth="1"/>
    <col min="8201" max="8201" width="8" style="10" customWidth="1"/>
    <col min="8202" max="8202" width="5.75" style="10" customWidth="1"/>
    <col min="8203" max="8203" width="6.5" style="10" customWidth="1"/>
    <col min="8204" max="8447" width="9" style="10"/>
    <col min="8448" max="8448" width="3.75" style="10" customWidth="1"/>
    <col min="8449" max="8449" width="4.625" style="10" customWidth="1"/>
    <col min="8450" max="8450" width="5.5" style="10" customWidth="1"/>
    <col min="8451" max="8451" width="4.25" style="10" customWidth="1"/>
    <col min="8452" max="8452" width="4.5" style="10" customWidth="1"/>
    <col min="8453" max="8453" width="4.375" style="10" customWidth="1"/>
    <col min="8454" max="8454" width="4.75" style="10" customWidth="1"/>
    <col min="8455" max="8455" width="4.625" style="10" customWidth="1"/>
    <col min="8456" max="8456" width="32.625" style="10" customWidth="1"/>
    <col min="8457" max="8457" width="8" style="10" customWidth="1"/>
    <col min="8458" max="8458" width="5.75" style="10" customWidth="1"/>
    <col min="8459" max="8459" width="6.5" style="10" customWidth="1"/>
    <col min="8460" max="8703" width="9" style="10"/>
    <col min="8704" max="8704" width="3.75" style="10" customWidth="1"/>
    <col min="8705" max="8705" width="4.625" style="10" customWidth="1"/>
    <col min="8706" max="8706" width="5.5" style="10" customWidth="1"/>
    <col min="8707" max="8707" width="4.25" style="10" customWidth="1"/>
    <col min="8708" max="8708" width="4.5" style="10" customWidth="1"/>
    <col min="8709" max="8709" width="4.375" style="10" customWidth="1"/>
    <col min="8710" max="8710" width="4.75" style="10" customWidth="1"/>
    <col min="8711" max="8711" width="4.625" style="10" customWidth="1"/>
    <col min="8712" max="8712" width="32.625" style="10" customWidth="1"/>
    <col min="8713" max="8713" width="8" style="10" customWidth="1"/>
    <col min="8714" max="8714" width="5.75" style="10" customWidth="1"/>
    <col min="8715" max="8715" width="6.5" style="10" customWidth="1"/>
    <col min="8716" max="8959" width="9" style="10"/>
    <col min="8960" max="8960" width="3.75" style="10" customWidth="1"/>
    <col min="8961" max="8961" width="4.625" style="10" customWidth="1"/>
    <col min="8962" max="8962" width="5.5" style="10" customWidth="1"/>
    <col min="8963" max="8963" width="4.25" style="10" customWidth="1"/>
    <col min="8964" max="8964" width="4.5" style="10" customWidth="1"/>
    <col min="8965" max="8965" width="4.375" style="10" customWidth="1"/>
    <col min="8966" max="8966" width="4.75" style="10" customWidth="1"/>
    <col min="8967" max="8967" width="4.625" style="10" customWidth="1"/>
    <col min="8968" max="8968" width="32.625" style="10" customWidth="1"/>
    <col min="8969" max="8969" width="8" style="10" customWidth="1"/>
    <col min="8970" max="8970" width="5.75" style="10" customWidth="1"/>
    <col min="8971" max="8971" width="6.5" style="10" customWidth="1"/>
    <col min="8972" max="9215" width="9" style="10"/>
    <col min="9216" max="9216" width="3.75" style="10" customWidth="1"/>
    <col min="9217" max="9217" width="4.625" style="10" customWidth="1"/>
    <col min="9218" max="9218" width="5.5" style="10" customWidth="1"/>
    <col min="9219" max="9219" width="4.25" style="10" customWidth="1"/>
    <col min="9220" max="9220" width="4.5" style="10" customWidth="1"/>
    <col min="9221" max="9221" width="4.375" style="10" customWidth="1"/>
    <col min="9222" max="9222" width="4.75" style="10" customWidth="1"/>
    <col min="9223" max="9223" width="4.625" style="10" customWidth="1"/>
    <col min="9224" max="9224" width="32.625" style="10" customWidth="1"/>
    <col min="9225" max="9225" width="8" style="10" customWidth="1"/>
    <col min="9226" max="9226" width="5.75" style="10" customWidth="1"/>
    <col min="9227" max="9227" width="6.5" style="10" customWidth="1"/>
    <col min="9228" max="9471" width="9" style="10"/>
    <col min="9472" max="9472" width="3.75" style="10" customWidth="1"/>
    <col min="9473" max="9473" width="4.625" style="10" customWidth="1"/>
    <col min="9474" max="9474" width="5.5" style="10" customWidth="1"/>
    <col min="9475" max="9475" width="4.25" style="10" customWidth="1"/>
    <col min="9476" max="9476" width="4.5" style="10" customWidth="1"/>
    <col min="9477" max="9477" width="4.375" style="10" customWidth="1"/>
    <col min="9478" max="9478" width="4.75" style="10" customWidth="1"/>
    <col min="9479" max="9479" width="4.625" style="10" customWidth="1"/>
    <col min="9480" max="9480" width="32.625" style="10" customWidth="1"/>
    <col min="9481" max="9481" width="8" style="10" customWidth="1"/>
    <col min="9482" max="9482" width="5.75" style="10" customWidth="1"/>
    <col min="9483" max="9483" width="6.5" style="10" customWidth="1"/>
    <col min="9484" max="9727" width="9" style="10"/>
    <col min="9728" max="9728" width="3.75" style="10" customWidth="1"/>
    <col min="9729" max="9729" width="4.625" style="10" customWidth="1"/>
    <col min="9730" max="9730" width="5.5" style="10" customWidth="1"/>
    <col min="9731" max="9731" width="4.25" style="10" customWidth="1"/>
    <col min="9732" max="9732" width="4.5" style="10" customWidth="1"/>
    <col min="9733" max="9733" width="4.375" style="10" customWidth="1"/>
    <col min="9734" max="9734" width="4.75" style="10" customWidth="1"/>
    <col min="9735" max="9735" width="4.625" style="10" customWidth="1"/>
    <col min="9736" max="9736" width="32.625" style="10" customWidth="1"/>
    <col min="9737" max="9737" width="8" style="10" customWidth="1"/>
    <col min="9738" max="9738" width="5.75" style="10" customWidth="1"/>
    <col min="9739" max="9739" width="6.5" style="10" customWidth="1"/>
    <col min="9740" max="9983" width="9" style="10"/>
    <col min="9984" max="9984" width="3.75" style="10" customWidth="1"/>
    <col min="9985" max="9985" width="4.625" style="10" customWidth="1"/>
    <col min="9986" max="9986" width="5.5" style="10" customWidth="1"/>
    <col min="9987" max="9987" width="4.25" style="10" customWidth="1"/>
    <col min="9988" max="9988" width="4.5" style="10" customWidth="1"/>
    <col min="9989" max="9989" width="4.375" style="10" customWidth="1"/>
    <col min="9990" max="9990" width="4.75" style="10" customWidth="1"/>
    <col min="9991" max="9991" width="4.625" style="10" customWidth="1"/>
    <col min="9992" max="9992" width="32.625" style="10" customWidth="1"/>
    <col min="9993" max="9993" width="8" style="10" customWidth="1"/>
    <col min="9994" max="9994" width="5.75" style="10" customWidth="1"/>
    <col min="9995" max="9995" width="6.5" style="10" customWidth="1"/>
    <col min="9996" max="10239" width="9" style="10"/>
    <col min="10240" max="10240" width="3.75" style="10" customWidth="1"/>
    <col min="10241" max="10241" width="4.625" style="10" customWidth="1"/>
    <col min="10242" max="10242" width="5.5" style="10" customWidth="1"/>
    <col min="10243" max="10243" width="4.25" style="10" customWidth="1"/>
    <col min="10244" max="10244" width="4.5" style="10" customWidth="1"/>
    <col min="10245" max="10245" width="4.375" style="10" customWidth="1"/>
    <col min="10246" max="10246" width="4.75" style="10" customWidth="1"/>
    <col min="10247" max="10247" width="4.625" style="10" customWidth="1"/>
    <col min="10248" max="10248" width="32.625" style="10" customWidth="1"/>
    <col min="10249" max="10249" width="8" style="10" customWidth="1"/>
    <col min="10250" max="10250" width="5.75" style="10" customWidth="1"/>
    <col min="10251" max="10251" width="6.5" style="10" customWidth="1"/>
    <col min="10252" max="10495" width="9" style="10"/>
    <col min="10496" max="10496" width="3.75" style="10" customWidth="1"/>
    <col min="10497" max="10497" width="4.625" style="10" customWidth="1"/>
    <col min="10498" max="10498" width="5.5" style="10" customWidth="1"/>
    <col min="10499" max="10499" width="4.25" style="10" customWidth="1"/>
    <col min="10500" max="10500" width="4.5" style="10" customWidth="1"/>
    <col min="10501" max="10501" width="4.375" style="10" customWidth="1"/>
    <col min="10502" max="10502" width="4.75" style="10" customWidth="1"/>
    <col min="10503" max="10503" width="4.625" style="10" customWidth="1"/>
    <col min="10504" max="10504" width="32.625" style="10" customWidth="1"/>
    <col min="10505" max="10505" width="8" style="10" customWidth="1"/>
    <col min="10506" max="10506" width="5.75" style="10" customWidth="1"/>
    <col min="10507" max="10507" width="6.5" style="10" customWidth="1"/>
    <col min="10508" max="10751" width="9" style="10"/>
    <col min="10752" max="10752" width="3.75" style="10" customWidth="1"/>
    <col min="10753" max="10753" width="4.625" style="10" customWidth="1"/>
    <col min="10754" max="10754" width="5.5" style="10" customWidth="1"/>
    <col min="10755" max="10755" width="4.25" style="10" customWidth="1"/>
    <col min="10756" max="10756" width="4.5" style="10" customWidth="1"/>
    <col min="10757" max="10757" width="4.375" style="10" customWidth="1"/>
    <col min="10758" max="10758" width="4.75" style="10" customWidth="1"/>
    <col min="10759" max="10759" width="4.625" style="10" customWidth="1"/>
    <col min="10760" max="10760" width="32.625" style="10" customWidth="1"/>
    <col min="10761" max="10761" width="8" style="10" customWidth="1"/>
    <col min="10762" max="10762" width="5.75" style="10" customWidth="1"/>
    <col min="10763" max="10763" width="6.5" style="10" customWidth="1"/>
    <col min="10764" max="11007" width="9" style="10"/>
    <col min="11008" max="11008" width="3.75" style="10" customWidth="1"/>
    <col min="11009" max="11009" width="4.625" style="10" customWidth="1"/>
    <col min="11010" max="11010" width="5.5" style="10" customWidth="1"/>
    <col min="11011" max="11011" width="4.25" style="10" customWidth="1"/>
    <col min="11012" max="11012" width="4.5" style="10" customWidth="1"/>
    <col min="11013" max="11013" width="4.375" style="10" customWidth="1"/>
    <col min="11014" max="11014" width="4.75" style="10" customWidth="1"/>
    <col min="11015" max="11015" width="4.625" style="10" customWidth="1"/>
    <col min="11016" max="11016" width="32.625" style="10" customWidth="1"/>
    <col min="11017" max="11017" width="8" style="10" customWidth="1"/>
    <col min="11018" max="11018" width="5.75" style="10" customWidth="1"/>
    <col min="11019" max="11019" width="6.5" style="10" customWidth="1"/>
    <col min="11020" max="11263" width="9" style="10"/>
    <col min="11264" max="11264" width="3.75" style="10" customWidth="1"/>
    <col min="11265" max="11265" width="4.625" style="10" customWidth="1"/>
    <col min="11266" max="11266" width="5.5" style="10" customWidth="1"/>
    <col min="11267" max="11267" width="4.25" style="10" customWidth="1"/>
    <col min="11268" max="11268" width="4.5" style="10" customWidth="1"/>
    <col min="11269" max="11269" width="4.375" style="10" customWidth="1"/>
    <col min="11270" max="11270" width="4.75" style="10" customWidth="1"/>
    <col min="11271" max="11271" width="4.625" style="10" customWidth="1"/>
    <col min="11272" max="11272" width="32.625" style="10" customWidth="1"/>
    <col min="11273" max="11273" width="8" style="10" customWidth="1"/>
    <col min="11274" max="11274" width="5.75" style="10" customWidth="1"/>
    <col min="11275" max="11275" width="6.5" style="10" customWidth="1"/>
    <col min="11276" max="11519" width="9" style="10"/>
    <col min="11520" max="11520" width="3.75" style="10" customWidth="1"/>
    <col min="11521" max="11521" width="4.625" style="10" customWidth="1"/>
    <col min="11522" max="11522" width="5.5" style="10" customWidth="1"/>
    <col min="11523" max="11523" width="4.25" style="10" customWidth="1"/>
    <col min="11524" max="11524" width="4.5" style="10" customWidth="1"/>
    <col min="11525" max="11525" width="4.375" style="10" customWidth="1"/>
    <col min="11526" max="11526" width="4.75" style="10" customWidth="1"/>
    <col min="11527" max="11527" width="4.625" style="10" customWidth="1"/>
    <col min="11528" max="11528" width="32.625" style="10" customWidth="1"/>
    <col min="11529" max="11529" width="8" style="10" customWidth="1"/>
    <col min="11530" max="11530" width="5.75" style="10" customWidth="1"/>
    <col min="11531" max="11531" width="6.5" style="10" customWidth="1"/>
    <col min="11532" max="11775" width="9" style="10"/>
    <col min="11776" max="11776" width="3.75" style="10" customWidth="1"/>
    <col min="11777" max="11777" width="4.625" style="10" customWidth="1"/>
    <col min="11778" max="11778" width="5.5" style="10" customWidth="1"/>
    <col min="11779" max="11779" width="4.25" style="10" customWidth="1"/>
    <col min="11780" max="11780" width="4.5" style="10" customWidth="1"/>
    <col min="11781" max="11781" width="4.375" style="10" customWidth="1"/>
    <col min="11782" max="11782" width="4.75" style="10" customWidth="1"/>
    <col min="11783" max="11783" width="4.625" style="10" customWidth="1"/>
    <col min="11784" max="11784" width="32.625" style="10" customWidth="1"/>
    <col min="11785" max="11785" width="8" style="10" customWidth="1"/>
    <col min="11786" max="11786" width="5.75" style="10" customWidth="1"/>
    <col min="11787" max="11787" width="6.5" style="10" customWidth="1"/>
    <col min="11788" max="12031" width="9" style="10"/>
    <col min="12032" max="12032" width="3.75" style="10" customWidth="1"/>
    <col min="12033" max="12033" width="4.625" style="10" customWidth="1"/>
    <col min="12034" max="12034" width="5.5" style="10" customWidth="1"/>
    <col min="12035" max="12035" width="4.25" style="10" customWidth="1"/>
    <col min="12036" max="12036" width="4.5" style="10" customWidth="1"/>
    <col min="12037" max="12037" width="4.375" style="10" customWidth="1"/>
    <col min="12038" max="12038" width="4.75" style="10" customWidth="1"/>
    <col min="12039" max="12039" width="4.625" style="10" customWidth="1"/>
    <col min="12040" max="12040" width="32.625" style="10" customWidth="1"/>
    <col min="12041" max="12041" width="8" style="10" customWidth="1"/>
    <col min="12042" max="12042" width="5.75" style="10" customWidth="1"/>
    <col min="12043" max="12043" width="6.5" style="10" customWidth="1"/>
    <col min="12044" max="12287" width="9" style="10"/>
    <col min="12288" max="12288" width="3.75" style="10" customWidth="1"/>
    <col min="12289" max="12289" width="4.625" style="10" customWidth="1"/>
    <col min="12290" max="12290" width="5.5" style="10" customWidth="1"/>
    <col min="12291" max="12291" width="4.25" style="10" customWidth="1"/>
    <col min="12292" max="12292" width="4.5" style="10" customWidth="1"/>
    <col min="12293" max="12293" width="4.375" style="10" customWidth="1"/>
    <col min="12294" max="12294" width="4.75" style="10" customWidth="1"/>
    <col min="12295" max="12295" width="4.625" style="10" customWidth="1"/>
    <col min="12296" max="12296" width="32.625" style="10" customWidth="1"/>
    <col min="12297" max="12297" width="8" style="10" customWidth="1"/>
    <col min="12298" max="12298" width="5.75" style="10" customWidth="1"/>
    <col min="12299" max="12299" width="6.5" style="10" customWidth="1"/>
    <col min="12300" max="12543" width="9" style="10"/>
    <col min="12544" max="12544" width="3.75" style="10" customWidth="1"/>
    <col min="12545" max="12545" width="4.625" style="10" customWidth="1"/>
    <col min="12546" max="12546" width="5.5" style="10" customWidth="1"/>
    <col min="12547" max="12547" width="4.25" style="10" customWidth="1"/>
    <col min="12548" max="12548" width="4.5" style="10" customWidth="1"/>
    <col min="12549" max="12549" width="4.375" style="10" customWidth="1"/>
    <col min="12550" max="12550" width="4.75" style="10" customWidth="1"/>
    <col min="12551" max="12551" width="4.625" style="10" customWidth="1"/>
    <col min="12552" max="12552" width="32.625" style="10" customWidth="1"/>
    <col min="12553" max="12553" width="8" style="10" customWidth="1"/>
    <col min="12554" max="12554" width="5.75" style="10" customWidth="1"/>
    <col min="12555" max="12555" width="6.5" style="10" customWidth="1"/>
    <col min="12556" max="12799" width="9" style="10"/>
    <col min="12800" max="12800" width="3.75" style="10" customWidth="1"/>
    <col min="12801" max="12801" width="4.625" style="10" customWidth="1"/>
    <col min="12802" max="12802" width="5.5" style="10" customWidth="1"/>
    <col min="12803" max="12803" width="4.25" style="10" customWidth="1"/>
    <col min="12804" max="12804" width="4.5" style="10" customWidth="1"/>
    <col min="12805" max="12805" width="4.375" style="10" customWidth="1"/>
    <col min="12806" max="12806" width="4.75" style="10" customWidth="1"/>
    <col min="12807" max="12807" width="4.625" style="10" customWidth="1"/>
    <col min="12808" max="12808" width="32.625" style="10" customWidth="1"/>
    <col min="12809" max="12809" width="8" style="10" customWidth="1"/>
    <col min="12810" max="12810" width="5.75" style="10" customWidth="1"/>
    <col min="12811" max="12811" width="6.5" style="10" customWidth="1"/>
    <col min="12812" max="13055" width="9" style="10"/>
    <col min="13056" max="13056" width="3.75" style="10" customWidth="1"/>
    <col min="13057" max="13057" width="4.625" style="10" customWidth="1"/>
    <col min="13058" max="13058" width="5.5" style="10" customWidth="1"/>
    <col min="13059" max="13059" width="4.25" style="10" customWidth="1"/>
    <col min="13060" max="13060" width="4.5" style="10" customWidth="1"/>
    <col min="13061" max="13061" width="4.375" style="10" customWidth="1"/>
    <col min="13062" max="13062" width="4.75" style="10" customWidth="1"/>
    <col min="13063" max="13063" width="4.625" style="10" customWidth="1"/>
    <col min="13064" max="13064" width="32.625" style="10" customWidth="1"/>
    <col min="13065" max="13065" width="8" style="10" customWidth="1"/>
    <col min="13066" max="13066" width="5.75" style="10" customWidth="1"/>
    <col min="13067" max="13067" width="6.5" style="10" customWidth="1"/>
    <col min="13068" max="13311" width="9" style="10"/>
    <col min="13312" max="13312" width="3.75" style="10" customWidth="1"/>
    <col min="13313" max="13313" width="4.625" style="10" customWidth="1"/>
    <col min="13314" max="13314" width="5.5" style="10" customWidth="1"/>
    <col min="13315" max="13315" width="4.25" style="10" customWidth="1"/>
    <col min="13316" max="13316" width="4.5" style="10" customWidth="1"/>
    <col min="13317" max="13317" width="4.375" style="10" customWidth="1"/>
    <col min="13318" max="13318" width="4.75" style="10" customWidth="1"/>
    <col min="13319" max="13319" width="4.625" style="10" customWidth="1"/>
    <col min="13320" max="13320" width="32.625" style="10" customWidth="1"/>
    <col min="13321" max="13321" width="8" style="10" customWidth="1"/>
    <col min="13322" max="13322" width="5.75" style="10" customWidth="1"/>
    <col min="13323" max="13323" width="6.5" style="10" customWidth="1"/>
    <col min="13324" max="13567" width="9" style="10"/>
    <col min="13568" max="13568" width="3.75" style="10" customWidth="1"/>
    <col min="13569" max="13569" width="4.625" style="10" customWidth="1"/>
    <col min="13570" max="13570" width="5.5" style="10" customWidth="1"/>
    <col min="13571" max="13571" width="4.25" style="10" customWidth="1"/>
    <col min="13572" max="13572" width="4.5" style="10" customWidth="1"/>
    <col min="13573" max="13573" width="4.375" style="10" customWidth="1"/>
    <col min="13574" max="13574" width="4.75" style="10" customWidth="1"/>
    <col min="13575" max="13575" width="4.625" style="10" customWidth="1"/>
    <col min="13576" max="13576" width="32.625" style="10" customWidth="1"/>
    <col min="13577" max="13577" width="8" style="10" customWidth="1"/>
    <col min="13578" max="13578" width="5.75" style="10" customWidth="1"/>
    <col min="13579" max="13579" width="6.5" style="10" customWidth="1"/>
    <col min="13580" max="13823" width="9" style="10"/>
    <col min="13824" max="13824" width="3.75" style="10" customWidth="1"/>
    <col min="13825" max="13825" width="4.625" style="10" customWidth="1"/>
    <col min="13826" max="13826" width="5.5" style="10" customWidth="1"/>
    <col min="13827" max="13827" width="4.25" style="10" customWidth="1"/>
    <col min="13828" max="13828" width="4.5" style="10" customWidth="1"/>
    <col min="13829" max="13829" width="4.375" style="10" customWidth="1"/>
    <col min="13830" max="13830" width="4.75" style="10" customWidth="1"/>
    <col min="13831" max="13831" width="4.625" style="10" customWidth="1"/>
    <col min="13832" max="13832" width="32.625" style="10" customWidth="1"/>
    <col min="13833" max="13833" width="8" style="10" customWidth="1"/>
    <col min="13834" max="13834" width="5.75" style="10" customWidth="1"/>
    <col min="13835" max="13835" width="6.5" style="10" customWidth="1"/>
    <col min="13836" max="14079" width="9" style="10"/>
    <col min="14080" max="14080" width="3.75" style="10" customWidth="1"/>
    <col min="14081" max="14081" width="4.625" style="10" customWidth="1"/>
    <col min="14082" max="14082" width="5.5" style="10" customWidth="1"/>
    <col min="14083" max="14083" width="4.25" style="10" customWidth="1"/>
    <col min="14084" max="14084" width="4.5" style="10" customWidth="1"/>
    <col min="14085" max="14085" width="4.375" style="10" customWidth="1"/>
    <col min="14086" max="14086" width="4.75" style="10" customWidth="1"/>
    <col min="14087" max="14087" width="4.625" style="10" customWidth="1"/>
    <col min="14088" max="14088" width="32.625" style="10" customWidth="1"/>
    <col min="14089" max="14089" width="8" style="10" customWidth="1"/>
    <col min="14090" max="14090" width="5.75" style="10" customWidth="1"/>
    <col min="14091" max="14091" width="6.5" style="10" customWidth="1"/>
    <col min="14092" max="14335" width="9" style="10"/>
    <col min="14336" max="14336" width="3.75" style="10" customWidth="1"/>
    <col min="14337" max="14337" width="4.625" style="10" customWidth="1"/>
    <col min="14338" max="14338" width="5.5" style="10" customWidth="1"/>
    <col min="14339" max="14339" width="4.25" style="10" customWidth="1"/>
    <col min="14340" max="14340" width="4.5" style="10" customWidth="1"/>
    <col min="14341" max="14341" width="4.375" style="10" customWidth="1"/>
    <col min="14342" max="14342" width="4.75" style="10" customWidth="1"/>
    <col min="14343" max="14343" width="4.625" style="10" customWidth="1"/>
    <col min="14344" max="14344" width="32.625" style="10" customWidth="1"/>
    <col min="14345" max="14345" width="8" style="10" customWidth="1"/>
    <col min="14346" max="14346" width="5.75" style="10" customWidth="1"/>
    <col min="14347" max="14347" width="6.5" style="10" customWidth="1"/>
    <col min="14348" max="14591" width="9" style="10"/>
    <col min="14592" max="14592" width="3.75" style="10" customWidth="1"/>
    <col min="14593" max="14593" width="4.625" style="10" customWidth="1"/>
    <col min="14594" max="14594" width="5.5" style="10" customWidth="1"/>
    <col min="14595" max="14595" width="4.25" style="10" customWidth="1"/>
    <col min="14596" max="14596" width="4.5" style="10" customWidth="1"/>
    <col min="14597" max="14597" width="4.375" style="10" customWidth="1"/>
    <col min="14598" max="14598" width="4.75" style="10" customWidth="1"/>
    <col min="14599" max="14599" width="4.625" style="10" customWidth="1"/>
    <col min="14600" max="14600" width="32.625" style="10" customWidth="1"/>
    <col min="14601" max="14601" width="8" style="10" customWidth="1"/>
    <col min="14602" max="14602" width="5.75" style="10" customWidth="1"/>
    <col min="14603" max="14603" width="6.5" style="10" customWidth="1"/>
    <col min="14604" max="14847" width="9" style="10"/>
    <col min="14848" max="14848" width="3.75" style="10" customWidth="1"/>
    <col min="14849" max="14849" width="4.625" style="10" customWidth="1"/>
    <col min="14850" max="14850" width="5.5" style="10" customWidth="1"/>
    <col min="14851" max="14851" width="4.25" style="10" customWidth="1"/>
    <col min="14852" max="14852" width="4.5" style="10" customWidth="1"/>
    <col min="14853" max="14853" width="4.375" style="10" customWidth="1"/>
    <col min="14854" max="14854" width="4.75" style="10" customWidth="1"/>
    <col min="14855" max="14855" width="4.625" style="10" customWidth="1"/>
    <col min="14856" max="14856" width="32.625" style="10" customWidth="1"/>
    <col min="14857" max="14857" width="8" style="10" customWidth="1"/>
    <col min="14858" max="14858" width="5.75" style="10" customWidth="1"/>
    <col min="14859" max="14859" width="6.5" style="10" customWidth="1"/>
    <col min="14860" max="15103" width="9" style="10"/>
    <col min="15104" max="15104" width="3.75" style="10" customWidth="1"/>
    <col min="15105" max="15105" width="4.625" style="10" customWidth="1"/>
    <col min="15106" max="15106" width="5.5" style="10" customWidth="1"/>
    <col min="15107" max="15107" width="4.25" style="10" customWidth="1"/>
    <col min="15108" max="15108" width="4.5" style="10" customWidth="1"/>
    <col min="15109" max="15109" width="4.375" style="10" customWidth="1"/>
    <col min="15110" max="15110" width="4.75" style="10" customWidth="1"/>
    <col min="15111" max="15111" width="4.625" style="10" customWidth="1"/>
    <col min="15112" max="15112" width="32.625" style="10" customWidth="1"/>
    <col min="15113" max="15113" width="8" style="10" customWidth="1"/>
    <col min="15114" max="15114" width="5.75" style="10" customWidth="1"/>
    <col min="15115" max="15115" width="6.5" style="10" customWidth="1"/>
    <col min="15116" max="15359" width="9" style="10"/>
    <col min="15360" max="15360" width="3.75" style="10" customWidth="1"/>
    <col min="15361" max="15361" width="4.625" style="10" customWidth="1"/>
    <col min="15362" max="15362" width="5.5" style="10" customWidth="1"/>
    <col min="15363" max="15363" width="4.25" style="10" customWidth="1"/>
    <col min="15364" max="15364" width="4.5" style="10" customWidth="1"/>
    <col min="15365" max="15365" width="4.375" style="10" customWidth="1"/>
    <col min="15366" max="15366" width="4.75" style="10" customWidth="1"/>
    <col min="15367" max="15367" width="4.625" style="10" customWidth="1"/>
    <col min="15368" max="15368" width="32.625" style="10" customWidth="1"/>
    <col min="15369" max="15369" width="8" style="10" customWidth="1"/>
    <col min="15370" max="15370" width="5.75" style="10" customWidth="1"/>
    <col min="15371" max="15371" width="6.5" style="10" customWidth="1"/>
    <col min="15372" max="15615" width="9" style="10"/>
    <col min="15616" max="15616" width="3.75" style="10" customWidth="1"/>
    <col min="15617" max="15617" width="4.625" style="10" customWidth="1"/>
    <col min="15618" max="15618" width="5.5" style="10" customWidth="1"/>
    <col min="15619" max="15619" width="4.25" style="10" customWidth="1"/>
    <col min="15620" max="15620" width="4.5" style="10" customWidth="1"/>
    <col min="15621" max="15621" width="4.375" style="10" customWidth="1"/>
    <col min="15622" max="15622" width="4.75" style="10" customWidth="1"/>
    <col min="15623" max="15623" width="4.625" style="10" customWidth="1"/>
    <col min="15624" max="15624" width="32.625" style="10" customWidth="1"/>
    <col min="15625" max="15625" width="8" style="10" customWidth="1"/>
    <col min="15626" max="15626" width="5.75" style="10" customWidth="1"/>
    <col min="15627" max="15627" width="6.5" style="10" customWidth="1"/>
    <col min="15628" max="15871" width="9" style="10"/>
    <col min="15872" max="15872" width="3.75" style="10" customWidth="1"/>
    <col min="15873" max="15873" width="4.625" style="10" customWidth="1"/>
    <col min="15874" max="15874" width="5.5" style="10" customWidth="1"/>
    <col min="15875" max="15875" width="4.25" style="10" customWidth="1"/>
    <col min="15876" max="15876" width="4.5" style="10" customWidth="1"/>
    <col min="15877" max="15877" width="4.375" style="10" customWidth="1"/>
    <col min="15878" max="15878" width="4.75" style="10" customWidth="1"/>
    <col min="15879" max="15879" width="4.625" style="10" customWidth="1"/>
    <col min="15880" max="15880" width="32.625" style="10" customWidth="1"/>
    <col min="15881" max="15881" width="8" style="10" customWidth="1"/>
    <col min="15882" max="15882" width="5.75" style="10" customWidth="1"/>
    <col min="15883" max="15883" width="6.5" style="10" customWidth="1"/>
    <col min="15884" max="16127" width="9" style="10"/>
    <col min="16128" max="16128" width="3.75" style="10" customWidth="1"/>
    <col min="16129" max="16129" width="4.625" style="10" customWidth="1"/>
    <col min="16130" max="16130" width="5.5" style="10" customWidth="1"/>
    <col min="16131" max="16131" width="4.25" style="10" customWidth="1"/>
    <col min="16132" max="16132" width="4.5" style="10" customWidth="1"/>
    <col min="16133" max="16133" width="4.375" style="10" customWidth="1"/>
    <col min="16134" max="16134" width="4.75" style="10" customWidth="1"/>
    <col min="16135" max="16135" width="4.625" style="10" customWidth="1"/>
    <col min="16136" max="16136" width="32.625" style="10" customWidth="1"/>
    <col min="16137" max="16137" width="8" style="10" customWidth="1"/>
    <col min="16138" max="16138" width="5.75" style="10" customWidth="1"/>
    <col min="16139" max="16139" width="6.5" style="10" customWidth="1"/>
    <col min="16140" max="16384" width="9" style="10"/>
  </cols>
  <sheetData>
    <row r="1" spans="1:85" ht="33.75" customHeight="1">
      <c r="A1" s="407" t="s">
        <v>223</v>
      </c>
      <c r="B1" s="407"/>
      <c r="C1" s="407"/>
      <c r="D1" s="407"/>
      <c r="E1" s="407"/>
      <c r="F1" s="407"/>
      <c r="G1" s="407"/>
      <c r="H1" s="407"/>
      <c r="I1" s="407"/>
      <c r="J1" s="407"/>
      <c r="K1" s="407"/>
    </row>
    <row r="2" spans="1:85">
      <c r="A2" s="400" t="s">
        <v>475</v>
      </c>
      <c r="B2" s="401"/>
      <c r="C2" s="405" t="str">
        <f>柜体!D4</f>
        <v>S400369032</v>
      </c>
      <c r="D2" s="405"/>
      <c r="E2" s="404" t="s">
        <v>0</v>
      </c>
      <c r="F2" s="401"/>
      <c r="G2" s="405" t="str">
        <f>+柜体!N3</f>
        <v>左岸都市II</v>
      </c>
      <c r="H2" s="405"/>
      <c r="I2" s="95" t="str">
        <f>+柜体!U3</f>
        <v>应完成日期</v>
      </c>
      <c r="J2" s="408">
        <f>+柜体!X3</f>
        <v>43085</v>
      </c>
      <c r="K2" s="408"/>
    </row>
    <row r="3" spans="1:85">
      <c r="A3" s="400" t="s">
        <v>472</v>
      </c>
      <c r="B3" s="401"/>
      <c r="C3" s="402" t="str">
        <f>柜体!D3</f>
        <v>胡志强</v>
      </c>
      <c r="D3" s="403"/>
      <c r="E3" s="404" t="s">
        <v>224</v>
      </c>
      <c r="F3" s="401"/>
      <c r="G3" s="405" t="str">
        <f>料单!G2</f>
        <v>西安</v>
      </c>
      <c r="H3" s="405"/>
      <c r="I3" s="94" t="s">
        <v>476</v>
      </c>
      <c r="J3" s="406" t="str">
        <f>+柜体!X4</f>
        <v>西安</v>
      </c>
      <c r="K3" s="406"/>
    </row>
    <row r="4" spans="1:85" s="28" customFormat="1" ht="15">
      <c r="A4" s="391" t="s">
        <v>225</v>
      </c>
      <c r="B4" s="391"/>
      <c r="C4" s="391"/>
      <c r="D4" s="391"/>
      <c r="E4" s="391"/>
      <c r="F4" s="391"/>
      <c r="G4" s="391"/>
      <c r="H4" s="391"/>
      <c r="I4" s="391"/>
      <c r="J4" s="391"/>
      <c r="K4" s="391"/>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row>
    <row r="5" spans="1:85" ht="25.5">
      <c r="A5" s="43" t="s">
        <v>226</v>
      </c>
      <c r="B5" s="43" t="s">
        <v>227</v>
      </c>
      <c r="C5" s="43" t="s">
        <v>228</v>
      </c>
      <c r="D5" s="43" t="s">
        <v>229</v>
      </c>
      <c r="E5" s="43" t="s">
        <v>230</v>
      </c>
      <c r="F5" s="43" t="s">
        <v>231</v>
      </c>
      <c r="G5" s="43" t="s">
        <v>232</v>
      </c>
      <c r="H5" s="43" t="s">
        <v>233</v>
      </c>
      <c r="I5" s="43" t="s">
        <v>234</v>
      </c>
      <c r="J5" s="43" t="s">
        <v>235</v>
      </c>
      <c r="K5" s="43" t="s">
        <v>196</v>
      </c>
    </row>
    <row r="6" spans="1:85" s="28" customFormat="1" ht="12.95" customHeight="1">
      <c r="A6" s="379"/>
      <c r="B6" s="379" t="s">
        <v>241</v>
      </c>
      <c r="C6" s="379" t="s">
        <v>242</v>
      </c>
      <c r="D6" s="379">
        <v>25</v>
      </c>
      <c r="E6" s="379">
        <v>2</v>
      </c>
      <c r="F6" s="376">
        <v>1</v>
      </c>
      <c r="G6" s="379" t="s">
        <v>236</v>
      </c>
      <c r="H6" s="44" t="s">
        <v>243</v>
      </c>
      <c r="I6" s="45"/>
      <c r="J6" s="46">
        <f>+F6*2</f>
        <v>2</v>
      </c>
      <c r="K6" s="46" t="s">
        <v>198</v>
      </c>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row>
    <row r="7" spans="1:85" s="28" customFormat="1" ht="12.95" customHeight="1">
      <c r="A7" s="380"/>
      <c r="B7" s="380"/>
      <c r="C7" s="380"/>
      <c r="D7" s="380"/>
      <c r="E7" s="380"/>
      <c r="F7" s="377"/>
      <c r="G7" s="380"/>
      <c r="H7" s="44" t="s">
        <v>237</v>
      </c>
      <c r="I7" s="45"/>
      <c r="J7" s="46">
        <f>+F6*4</f>
        <v>4</v>
      </c>
      <c r="K7" s="46" t="s">
        <v>200</v>
      </c>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row>
    <row r="8" spans="1:85" s="28" customFormat="1" ht="12.95" customHeight="1">
      <c r="A8" s="381"/>
      <c r="B8" s="381"/>
      <c r="C8" s="381"/>
      <c r="D8" s="381"/>
      <c r="E8" s="381"/>
      <c r="F8" s="378"/>
      <c r="G8" s="381"/>
      <c r="H8" s="44" t="s">
        <v>238</v>
      </c>
      <c r="I8" s="44"/>
      <c r="J8" s="46">
        <f>+F6*2.5</f>
        <v>2.5</v>
      </c>
      <c r="K8" s="46" t="s">
        <v>204</v>
      </c>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row>
    <row r="9" spans="1:85" s="28" customFormat="1" ht="12.95" customHeight="1">
      <c r="A9" s="392"/>
      <c r="B9" s="392" t="s">
        <v>249</v>
      </c>
      <c r="C9" s="392" t="s">
        <v>250</v>
      </c>
      <c r="D9" s="392">
        <v>25</v>
      </c>
      <c r="E9" s="392">
        <v>4</v>
      </c>
      <c r="F9" s="393">
        <v>2</v>
      </c>
      <c r="G9" s="392" t="s">
        <v>246</v>
      </c>
      <c r="H9" s="49" t="s">
        <v>251</v>
      </c>
      <c r="I9" s="45"/>
      <c r="J9" s="46">
        <f>+F9*1</f>
        <v>2</v>
      </c>
      <c r="K9" s="46" t="s">
        <v>198</v>
      </c>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row>
    <row r="10" spans="1:85" s="28" customFormat="1" ht="12.95" customHeight="1">
      <c r="A10" s="392"/>
      <c r="B10" s="392"/>
      <c r="C10" s="392"/>
      <c r="D10" s="392"/>
      <c r="E10" s="392"/>
      <c r="F10" s="393"/>
      <c r="G10" s="392"/>
      <c r="H10" s="44" t="s">
        <v>238</v>
      </c>
      <c r="I10" s="44"/>
      <c r="J10" s="46">
        <f>+F9*1.5</f>
        <v>3</v>
      </c>
      <c r="K10" s="46" t="s">
        <v>204</v>
      </c>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row>
    <row r="11" spans="1:85" s="28" customFormat="1" ht="12.95" customHeight="1">
      <c r="A11" s="392"/>
      <c r="B11" s="392"/>
      <c r="C11" s="392"/>
      <c r="D11" s="392"/>
      <c r="E11" s="392"/>
      <c r="F11" s="393"/>
      <c r="G11" s="392"/>
      <c r="H11" s="47" t="s">
        <v>245</v>
      </c>
      <c r="I11" s="45"/>
      <c r="J11" s="46">
        <f>+F9*8</f>
        <v>16</v>
      </c>
      <c r="K11" s="46" t="s">
        <v>200</v>
      </c>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row>
    <row r="12" spans="1:85" s="28" customFormat="1" ht="12.95" customHeight="1">
      <c r="A12" s="392"/>
      <c r="B12" s="392"/>
      <c r="C12" s="392"/>
      <c r="D12" s="392"/>
      <c r="E12" s="392"/>
      <c r="F12" s="393"/>
      <c r="G12" s="392"/>
      <c r="H12" s="44" t="s">
        <v>247</v>
      </c>
      <c r="I12" s="44"/>
      <c r="J12" s="392" t="s">
        <v>248</v>
      </c>
      <c r="K12" s="392"/>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row>
    <row r="13" spans="1:85" s="28" customFormat="1" ht="12.95" hidden="1" customHeight="1">
      <c r="A13" s="392"/>
      <c r="B13" s="392" t="s">
        <v>250</v>
      </c>
      <c r="C13" s="392" t="s">
        <v>252</v>
      </c>
      <c r="D13" s="392">
        <v>25</v>
      </c>
      <c r="E13" s="392">
        <v>4</v>
      </c>
      <c r="F13" s="393"/>
      <c r="G13" s="392" t="s">
        <v>246</v>
      </c>
      <c r="H13" s="44" t="str">
        <f>IF(I13=0,"包装耗材",VLOOKUP(I13:I121,[4]新包装材料!$B$38:$C$56,2,0))</f>
        <v>包装耗材</v>
      </c>
      <c r="I13" s="50"/>
      <c r="J13" s="46">
        <f>+F13*1</f>
        <v>0</v>
      </c>
      <c r="K13" s="46" t="s">
        <v>198</v>
      </c>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row>
    <row r="14" spans="1:85" s="28" customFormat="1" ht="12.95" hidden="1" customHeight="1">
      <c r="A14" s="392"/>
      <c r="B14" s="392"/>
      <c r="C14" s="392"/>
      <c r="D14" s="392"/>
      <c r="E14" s="392"/>
      <c r="F14" s="393"/>
      <c r="G14" s="392"/>
      <c r="H14" s="44" t="s">
        <v>238</v>
      </c>
      <c r="I14" s="44"/>
      <c r="J14" s="46">
        <f>+F13*3</f>
        <v>0</v>
      </c>
      <c r="K14" s="46" t="s">
        <v>204</v>
      </c>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row>
    <row r="15" spans="1:85" s="28" customFormat="1" ht="12.95" hidden="1" customHeight="1">
      <c r="A15" s="392"/>
      <c r="B15" s="392"/>
      <c r="C15" s="392"/>
      <c r="D15" s="392"/>
      <c r="E15" s="392"/>
      <c r="F15" s="393"/>
      <c r="G15" s="392"/>
      <c r="H15" s="47" t="s">
        <v>245</v>
      </c>
      <c r="I15" s="45"/>
      <c r="J15" s="46">
        <f>+F13*8</f>
        <v>0</v>
      </c>
      <c r="K15" s="46" t="s">
        <v>200</v>
      </c>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row>
    <row r="16" spans="1:85" s="28" customFormat="1" ht="12.95" hidden="1" customHeight="1">
      <c r="A16" s="392"/>
      <c r="B16" s="392"/>
      <c r="C16" s="392"/>
      <c r="D16" s="392"/>
      <c r="E16" s="392"/>
      <c r="F16" s="393"/>
      <c r="G16" s="392"/>
      <c r="H16" s="44" t="s">
        <v>247</v>
      </c>
      <c r="I16" s="44"/>
      <c r="J16" s="392" t="s">
        <v>248</v>
      </c>
      <c r="K16" s="392"/>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row>
    <row r="17" spans="1:85" s="28" customFormat="1" ht="12.95" hidden="1" customHeight="1">
      <c r="A17" s="399"/>
      <c r="B17" s="399" t="s">
        <v>250</v>
      </c>
      <c r="C17" s="399" t="s">
        <v>250</v>
      </c>
      <c r="D17" s="399">
        <v>25</v>
      </c>
      <c r="E17" s="399">
        <v>2</v>
      </c>
      <c r="F17" s="399"/>
      <c r="G17" s="399" t="s">
        <v>253</v>
      </c>
      <c r="H17" s="51" t="s">
        <v>244</v>
      </c>
      <c r="I17" s="52"/>
      <c r="J17" s="53">
        <f>F17*1</f>
        <v>0</v>
      </c>
      <c r="K17" s="53" t="s">
        <v>198</v>
      </c>
    </row>
    <row r="18" spans="1:85" s="28" customFormat="1" ht="12.95" hidden="1" customHeight="1">
      <c r="A18" s="399"/>
      <c r="B18" s="399"/>
      <c r="C18" s="399"/>
      <c r="D18" s="399"/>
      <c r="E18" s="399"/>
      <c r="F18" s="399"/>
      <c r="G18" s="399"/>
      <c r="H18" s="51" t="s">
        <v>238</v>
      </c>
      <c r="I18" s="51"/>
      <c r="J18" s="53">
        <f>F17*2.4</f>
        <v>0</v>
      </c>
      <c r="K18" s="53" t="s">
        <v>204</v>
      </c>
    </row>
    <row r="19" spans="1:85" s="28" customFormat="1" ht="12.95" hidden="1" customHeight="1">
      <c r="A19" s="399"/>
      <c r="B19" s="399"/>
      <c r="C19" s="399"/>
      <c r="D19" s="399"/>
      <c r="E19" s="399"/>
      <c r="F19" s="399"/>
      <c r="G19" s="399"/>
      <c r="H19" s="51" t="s">
        <v>237</v>
      </c>
      <c r="I19" s="52"/>
      <c r="J19" s="53">
        <f>F17*4</f>
        <v>0</v>
      </c>
      <c r="K19" s="53" t="s">
        <v>200</v>
      </c>
    </row>
    <row r="20" spans="1:85" s="28" customFormat="1" ht="12.95" hidden="1" customHeight="1">
      <c r="A20" s="399"/>
      <c r="B20" s="399"/>
      <c r="C20" s="399"/>
      <c r="D20" s="399"/>
      <c r="E20" s="399"/>
      <c r="F20" s="399"/>
      <c r="G20" s="399"/>
      <c r="H20" s="51" t="s">
        <v>254</v>
      </c>
      <c r="I20" s="51"/>
      <c r="J20" s="399" t="s">
        <v>248</v>
      </c>
      <c r="K20" s="399"/>
    </row>
    <row r="21" spans="1:85" s="191" customFormat="1" ht="34.5" hidden="1" customHeight="1">
      <c r="A21" s="394" t="s">
        <v>573</v>
      </c>
      <c r="B21" s="395"/>
      <c r="C21" s="395"/>
      <c r="D21" s="395"/>
      <c r="E21" s="395"/>
      <c r="F21" s="395"/>
      <c r="G21" s="395"/>
      <c r="H21" s="395"/>
      <c r="I21" s="395"/>
      <c r="J21" s="395"/>
      <c r="K21" s="396"/>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0"/>
      <c r="BE21" s="190"/>
      <c r="BF21" s="190"/>
      <c r="BG21" s="190"/>
      <c r="BH21" s="190"/>
      <c r="BI21" s="190"/>
      <c r="BJ21" s="190"/>
      <c r="BK21" s="190"/>
      <c r="BL21" s="190"/>
      <c r="BM21" s="190"/>
      <c r="BN21" s="190"/>
      <c r="BO21" s="190"/>
      <c r="BP21" s="190"/>
      <c r="BQ21" s="190"/>
      <c r="BR21" s="190"/>
      <c r="BS21" s="190"/>
      <c r="BT21" s="190"/>
      <c r="BU21" s="190"/>
      <c r="BV21" s="190"/>
      <c r="BW21" s="190"/>
      <c r="BX21" s="190"/>
      <c r="BY21" s="190"/>
      <c r="BZ21" s="190"/>
      <c r="CA21" s="190"/>
      <c r="CB21" s="190"/>
      <c r="CC21" s="190"/>
      <c r="CD21" s="190"/>
      <c r="CE21" s="190"/>
      <c r="CF21" s="190"/>
      <c r="CG21" s="190"/>
    </row>
    <row r="22" spans="1:85" s="28" customFormat="1" ht="12.95" hidden="1" customHeight="1">
      <c r="A22" s="392"/>
      <c r="B22" s="392" t="s">
        <v>255</v>
      </c>
      <c r="C22" s="392" t="s">
        <v>256</v>
      </c>
      <c r="D22" s="398" t="s">
        <v>257</v>
      </c>
      <c r="E22" s="392">
        <v>3</v>
      </c>
      <c r="F22" s="393"/>
      <c r="G22" s="392" t="s">
        <v>258</v>
      </c>
      <c r="H22" s="49" t="s">
        <v>244</v>
      </c>
      <c r="I22" s="50"/>
      <c r="J22" s="46">
        <f>+F22*0.3</f>
        <v>0</v>
      </c>
      <c r="K22" s="46" t="s">
        <v>198</v>
      </c>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row>
    <row r="23" spans="1:85" s="28" customFormat="1" ht="12.95" hidden="1" customHeight="1">
      <c r="A23" s="392"/>
      <c r="B23" s="392"/>
      <c r="C23" s="392"/>
      <c r="D23" s="398"/>
      <c r="E23" s="392"/>
      <c r="F23" s="393"/>
      <c r="G23" s="392"/>
      <c r="H23" s="44" t="s">
        <v>238</v>
      </c>
      <c r="I23" s="44"/>
      <c r="J23" s="46">
        <f>+F22*2.5</f>
        <v>0</v>
      </c>
      <c r="K23" s="46" t="s">
        <v>204</v>
      </c>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row>
    <row r="24" spans="1:85" s="28" customFormat="1" ht="12.95" hidden="1" customHeight="1">
      <c r="A24" s="392"/>
      <c r="B24" s="392"/>
      <c r="C24" s="392"/>
      <c r="D24" s="398"/>
      <c r="E24" s="392"/>
      <c r="F24" s="393"/>
      <c r="G24" s="392"/>
      <c r="H24" s="47" t="s">
        <v>245</v>
      </c>
      <c r="I24" s="45"/>
      <c r="J24" s="46">
        <f>+F22*4</f>
        <v>0</v>
      </c>
      <c r="K24" s="46" t="s">
        <v>200</v>
      </c>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row>
    <row r="25" spans="1:85" s="28" customFormat="1" ht="12.95" hidden="1" customHeight="1">
      <c r="A25" s="392"/>
      <c r="B25" s="392"/>
      <c r="C25" s="392"/>
      <c r="D25" s="398"/>
      <c r="E25" s="392"/>
      <c r="F25" s="393"/>
      <c r="G25" s="392"/>
      <c r="H25" s="44" t="s">
        <v>247</v>
      </c>
      <c r="I25" s="44"/>
      <c r="J25" s="392" t="s">
        <v>248</v>
      </c>
      <c r="K25" s="392"/>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row>
    <row r="26" spans="1:85" s="28" customFormat="1" ht="12.95" hidden="1" customHeight="1">
      <c r="A26" s="392"/>
      <c r="B26" s="392" t="s">
        <v>259</v>
      </c>
      <c r="C26" s="392" t="s">
        <v>256</v>
      </c>
      <c r="D26" s="398" t="s">
        <v>260</v>
      </c>
      <c r="E26" s="392">
        <v>2</v>
      </c>
      <c r="F26" s="393"/>
      <c r="G26" s="392" t="s">
        <v>258</v>
      </c>
      <c r="H26" s="49" t="s">
        <v>244</v>
      </c>
      <c r="I26" s="50"/>
      <c r="J26" s="46">
        <f>+F26*1</f>
        <v>0</v>
      </c>
      <c r="K26" s="46" t="s">
        <v>198</v>
      </c>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row>
    <row r="27" spans="1:85" s="28" customFormat="1" ht="12.95" hidden="1" customHeight="1">
      <c r="A27" s="392"/>
      <c r="B27" s="392"/>
      <c r="C27" s="392"/>
      <c r="D27" s="398"/>
      <c r="E27" s="392"/>
      <c r="F27" s="393"/>
      <c r="G27" s="392"/>
      <c r="H27" s="44" t="s">
        <v>238</v>
      </c>
      <c r="I27" s="44"/>
      <c r="J27" s="46">
        <f>+F26*3</f>
        <v>0</v>
      </c>
      <c r="K27" s="46" t="s">
        <v>204</v>
      </c>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row>
    <row r="28" spans="1:85" s="28" customFormat="1" ht="12.95" hidden="1" customHeight="1">
      <c r="A28" s="392"/>
      <c r="B28" s="392"/>
      <c r="C28" s="392"/>
      <c r="D28" s="398"/>
      <c r="E28" s="392"/>
      <c r="F28" s="393"/>
      <c r="G28" s="392"/>
      <c r="H28" s="47" t="s">
        <v>245</v>
      </c>
      <c r="I28" s="45"/>
      <c r="J28" s="46">
        <f>+F26*4</f>
        <v>0</v>
      </c>
      <c r="K28" s="46" t="s">
        <v>200</v>
      </c>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row>
    <row r="29" spans="1:85" s="28" customFormat="1" ht="12.95" hidden="1" customHeight="1">
      <c r="A29" s="392"/>
      <c r="B29" s="392"/>
      <c r="C29" s="392"/>
      <c r="D29" s="398"/>
      <c r="E29" s="392"/>
      <c r="F29" s="393"/>
      <c r="G29" s="392"/>
      <c r="H29" s="44" t="s">
        <v>247</v>
      </c>
      <c r="I29" s="44"/>
      <c r="J29" s="392" t="s">
        <v>248</v>
      </c>
      <c r="K29" s="392"/>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row>
    <row r="30" spans="1:85" s="28" customFormat="1" ht="12.95" hidden="1" customHeight="1">
      <c r="A30" s="392"/>
      <c r="B30" s="392" t="s">
        <v>261</v>
      </c>
      <c r="C30" s="392" t="s">
        <v>256</v>
      </c>
      <c r="D30" s="398" t="s">
        <v>260</v>
      </c>
      <c r="E30" s="392">
        <v>2</v>
      </c>
      <c r="F30" s="393"/>
      <c r="G30" s="392" t="s">
        <v>258</v>
      </c>
      <c r="H30" s="49" t="s">
        <v>244</v>
      </c>
      <c r="I30" s="50"/>
      <c r="J30" s="46">
        <f>+F30*1.2</f>
        <v>0</v>
      </c>
      <c r="K30" s="46" t="s">
        <v>198</v>
      </c>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row>
    <row r="31" spans="1:85" s="28" customFormat="1" ht="12.95" hidden="1" customHeight="1">
      <c r="A31" s="392"/>
      <c r="B31" s="392"/>
      <c r="C31" s="392"/>
      <c r="D31" s="398"/>
      <c r="E31" s="392"/>
      <c r="F31" s="393"/>
      <c r="G31" s="392"/>
      <c r="H31" s="44" t="s">
        <v>238</v>
      </c>
      <c r="I31" s="44"/>
      <c r="J31" s="46">
        <f>+F30*5</f>
        <v>0</v>
      </c>
      <c r="K31" s="46" t="s">
        <v>204</v>
      </c>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row>
    <row r="32" spans="1:85" s="28" customFormat="1" ht="12.95" hidden="1" customHeight="1">
      <c r="A32" s="392"/>
      <c r="B32" s="392"/>
      <c r="C32" s="392"/>
      <c r="D32" s="398"/>
      <c r="E32" s="392"/>
      <c r="F32" s="393"/>
      <c r="G32" s="392"/>
      <c r="H32" s="47" t="s">
        <v>245</v>
      </c>
      <c r="I32" s="45"/>
      <c r="J32" s="46">
        <f>+F30*4</f>
        <v>0</v>
      </c>
      <c r="K32" s="46" t="s">
        <v>200</v>
      </c>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row>
    <row r="33" spans="1:85" s="28" customFormat="1" ht="12.95" hidden="1" customHeight="1">
      <c r="A33" s="392"/>
      <c r="B33" s="392"/>
      <c r="C33" s="392"/>
      <c r="D33" s="398"/>
      <c r="E33" s="392"/>
      <c r="F33" s="393"/>
      <c r="G33" s="392"/>
      <c r="H33" s="44" t="s">
        <v>247</v>
      </c>
      <c r="I33" s="44"/>
      <c r="J33" s="392" t="s">
        <v>248</v>
      </c>
      <c r="K33" s="392"/>
      <c r="L33" s="40"/>
      <c r="M33" s="48"/>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row>
    <row r="34" spans="1:85" s="28" customFormat="1" ht="12.95" hidden="1" customHeight="1">
      <c r="A34" s="392"/>
      <c r="B34" s="392" t="s">
        <v>262</v>
      </c>
      <c r="C34" s="392" t="s">
        <v>256</v>
      </c>
      <c r="D34" s="398" t="s">
        <v>260</v>
      </c>
      <c r="E34" s="398" t="s">
        <v>263</v>
      </c>
      <c r="F34" s="397"/>
      <c r="G34" s="392" t="s">
        <v>258</v>
      </c>
      <c r="H34" s="49" t="s">
        <v>244</v>
      </c>
      <c r="I34" s="50"/>
      <c r="J34" s="46">
        <f>+F34*2</f>
        <v>0</v>
      </c>
      <c r="K34" s="46" t="s">
        <v>198</v>
      </c>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row>
    <row r="35" spans="1:85" s="28" customFormat="1" ht="12.95" hidden="1" customHeight="1">
      <c r="A35" s="392"/>
      <c r="B35" s="392"/>
      <c r="C35" s="392"/>
      <c r="D35" s="398"/>
      <c r="E35" s="398"/>
      <c r="F35" s="397"/>
      <c r="G35" s="392"/>
      <c r="H35" s="44" t="s">
        <v>238</v>
      </c>
      <c r="I35" s="44"/>
      <c r="J35" s="46">
        <f>+F34*5</f>
        <v>0</v>
      </c>
      <c r="K35" s="46" t="s">
        <v>204</v>
      </c>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row>
    <row r="36" spans="1:85" s="28" customFormat="1" ht="12.95" hidden="1" customHeight="1">
      <c r="A36" s="392"/>
      <c r="B36" s="392"/>
      <c r="C36" s="392"/>
      <c r="D36" s="398"/>
      <c r="E36" s="398"/>
      <c r="F36" s="397"/>
      <c r="G36" s="392"/>
      <c r="H36" s="44" t="s">
        <v>264</v>
      </c>
      <c r="I36" s="45"/>
      <c r="J36" s="46">
        <f>+F34*4</f>
        <v>0</v>
      </c>
      <c r="K36" s="46" t="s">
        <v>200</v>
      </c>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row>
    <row r="37" spans="1:85" s="28" customFormat="1" ht="12.95" hidden="1" customHeight="1">
      <c r="A37" s="392"/>
      <c r="B37" s="392"/>
      <c r="C37" s="392"/>
      <c r="D37" s="398"/>
      <c r="E37" s="398"/>
      <c r="F37" s="397"/>
      <c r="G37" s="392"/>
      <c r="H37" s="44" t="s">
        <v>247</v>
      </c>
      <c r="I37" s="44"/>
      <c r="J37" s="392" t="s">
        <v>248</v>
      </c>
      <c r="K37" s="392"/>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row>
    <row r="38" spans="1:85" s="28" customFormat="1" ht="12.95" hidden="1" customHeight="1">
      <c r="A38" s="392"/>
      <c r="B38" s="392" t="s">
        <v>265</v>
      </c>
      <c r="C38" s="392" t="s">
        <v>256</v>
      </c>
      <c r="D38" s="398" t="s">
        <v>266</v>
      </c>
      <c r="E38" s="398" t="s">
        <v>263</v>
      </c>
      <c r="F38" s="397"/>
      <c r="G38" s="392" t="s">
        <v>267</v>
      </c>
      <c r="H38" s="49" t="s">
        <v>244</v>
      </c>
      <c r="I38" s="50"/>
      <c r="J38" s="46">
        <f>+F38*2</f>
        <v>0</v>
      </c>
      <c r="K38" s="46" t="s">
        <v>198</v>
      </c>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row>
    <row r="39" spans="1:85" s="28" customFormat="1" ht="12.95" hidden="1" customHeight="1">
      <c r="A39" s="392"/>
      <c r="B39" s="392"/>
      <c r="C39" s="392"/>
      <c r="D39" s="398"/>
      <c r="E39" s="398"/>
      <c r="F39" s="397"/>
      <c r="G39" s="392"/>
      <c r="H39" s="44" t="s">
        <v>238</v>
      </c>
      <c r="I39" s="44"/>
      <c r="J39" s="46">
        <f>+F38*5</f>
        <v>0</v>
      </c>
      <c r="K39" s="46" t="s">
        <v>204</v>
      </c>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row>
    <row r="40" spans="1:85" s="28" customFormat="1" ht="12.95" hidden="1" customHeight="1">
      <c r="A40" s="392"/>
      <c r="B40" s="392"/>
      <c r="C40" s="392"/>
      <c r="D40" s="398"/>
      <c r="E40" s="398"/>
      <c r="F40" s="397"/>
      <c r="G40" s="392"/>
      <c r="H40" s="44" t="s">
        <v>264</v>
      </c>
      <c r="I40" s="45"/>
      <c r="J40" s="46">
        <f>+F38*4</f>
        <v>0</v>
      </c>
      <c r="K40" s="46" t="s">
        <v>200</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row>
    <row r="41" spans="1:85" s="28" customFormat="1" ht="12.95" hidden="1" customHeight="1">
      <c r="A41" s="392"/>
      <c r="B41" s="392"/>
      <c r="C41" s="392"/>
      <c r="D41" s="398"/>
      <c r="E41" s="398"/>
      <c r="F41" s="397"/>
      <c r="G41" s="392"/>
      <c r="H41" s="44" t="s">
        <v>247</v>
      </c>
      <c r="I41" s="44"/>
      <c r="J41" s="392" t="s">
        <v>248</v>
      </c>
      <c r="K41" s="392"/>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row>
    <row r="42" spans="1:85" s="28" customFormat="1" ht="12.95" hidden="1" customHeight="1">
      <c r="A42" s="392"/>
      <c r="B42" s="392" t="s">
        <v>268</v>
      </c>
      <c r="C42" s="392" t="s">
        <v>269</v>
      </c>
      <c r="D42" s="398" t="s">
        <v>270</v>
      </c>
      <c r="E42" s="398" t="s">
        <v>271</v>
      </c>
      <c r="F42" s="397"/>
      <c r="G42" s="392" t="s">
        <v>272</v>
      </c>
      <c r="H42" s="44" t="s">
        <v>239</v>
      </c>
      <c r="I42" s="45"/>
      <c r="J42" s="46">
        <f>+F42*1</f>
        <v>0</v>
      </c>
      <c r="K42" s="46" t="s">
        <v>198</v>
      </c>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row>
    <row r="43" spans="1:85" s="28" customFormat="1" ht="12.95" hidden="1" customHeight="1">
      <c r="A43" s="392"/>
      <c r="B43" s="392"/>
      <c r="C43" s="392"/>
      <c r="D43" s="398"/>
      <c r="E43" s="398"/>
      <c r="F43" s="397"/>
      <c r="G43" s="392"/>
      <c r="H43" s="192" t="s">
        <v>603</v>
      </c>
      <c r="I43" s="193"/>
      <c r="J43" s="194"/>
      <c r="K43" s="194" t="s">
        <v>198</v>
      </c>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row>
    <row r="44" spans="1:85" s="28" customFormat="1" ht="12.95" hidden="1" customHeight="1">
      <c r="A44" s="392"/>
      <c r="B44" s="392"/>
      <c r="C44" s="392"/>
      <c r="D44" s="398"/>
      <c r="E44" s="398"/>
      <c r="F44" s="397"/>
      <c r="G44" s="392"/>
      <c r="H44" s="44" t="s">
        <v>238</v>
      </c>
      <c r="I44" s="44"/>
      <c r="J44" s="46">
        <f>+F42*2.5</f>
        <v>0</v>
      </c>
      <c r="K44" s="46" t="s">
        <v>204</v>
      </c>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row>
    <row r="45" spans="1:85" s="28" customFormat="1" ht="12.95" hidden="1" customHeight="1">
      <c r="A45" s="392"/>
      <c r="B45" s="392"/>
      <c r="C45" s="392"/>
      <c r="D45" s="398"/>
      <c r="E45" s="398"/>
      <c r="F45" s="397"/>
      <c r="G45" s="392"/>
      <c r="H45" s="47" t="s">
        <v>237</v>
      </c>
      <c r="I45" s="45"/>
      <c r="J45" s="46">
        <f>+F42*4</f>
        <v>0</v>
      </c>
      <c r="K45" s="46" t="s">
        <v>200</v>
      </c>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row>
    <row r="46" spans="1:85" s="28" customFormat="1" ht="12.95" hidden="1" customHeight="1">
      <c r="A46" s="392"/>
      <c r="B46" s="392"/>
      <c r="C46" s="392"/>
      <c r="D46" s="398"/>
      <c r="E46" s="398"/>
      <c r="F46" s="397"/>
      <c r="G46" s="392"/>
      <c r="H46" s="44" t="s">
        <v>247</v>
      </c>
      <c r="I46" s="44"/>
      <c r="J46" s="392" t="s">
        <v>248</v>
      </c>
      <c r="K46" s="392"/>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row>
    <row r="47" spans="1:85" s="28" customFormat="1" ht="12.95" hidden="1" customHeight="1">
      <c r="A47" s="392"/>
      <c r="B47" s="392" t="s">
        <v>268</v>
      </c>
      <c r="C47" s="392" t="s">
        <v>273</v>
      </c>
      <c r="D47" s="398" t="s">
        <v>270</v>
      </c>
      <c r="E47" s="398" t="s">
        <v>271</v>
      </c>
      <c r="F47" s="397"/>
      <c r="G47" s="392" t="s">
        <v>272</v>
      </c>
      <c r="H47" s="44" t="s">
        <v>240</v>
      </c>
      <c r="I47" s="45"/>
      <c r="J47" s="46">
        <f>+F47*1.5</f>
        <v>0</v>
      </c>
      <c r="K47" s="46" t="s">
        <v>198</v>
      </c>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row>
    <row r="48" spans="1:85" s="28" customFormat="1" ht="12.95" hidden="1" customHeight="1">
      <c r="A48" s="392"/>
      <c r="B48" s="392"/>
      <c r="C48" s="392"/>
      <c r="D48" s="398"/>
      <c r="E48" s="398"/>
      <c r="F48" s="397"/>
      <c r="G48" s="392"/>
      <c r="H48" s="192" t="s">
        <v>604</v>
      </c>
      <c r="I48" s="193"/>
      <c r="J48" s="194"/>
      <c r="K48" s="194" t="s">
        <v>198</v>
      </c>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row>
    <row r="49" spans="1:85" s="28" customFormat="1" ht="12.95" hidden="1" customHeight="1">
      <c r="A49" s="392"/>
      <c r="B49" s="392"/>
      <c r="C49" s="392"/>
      <c r="D49" s="398"/>
      <c r="E49" s="398"/>
      <c r="F49" s="397"/>
      <c r="G49" s="392"/>
      <c r="H49" s="44" t="s">
        <v>238</v>
      </c>
      <c r="I49" s="44"/>
      <c r="J49" s="46">
        <f>+F47*2.5</f>
        <v>0</v>
      </c>
      <c r="K49" s="46" t="s">
        <v>204</v>
      </c>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row>
    <row r="50" spans="1:85" s="28" customFormat="1" ht="12.95" hidden="1" customHeight="1">
      <c r="A50" s="392"/>
      <c r="B50" s="392"/>
      <c r="C50" s="392"/>
      <c r="D50" s="398"/>
      <c r="E50" s="398"/>
      <c r="F50" s="397"/>
      <c r="G50" s="392"/>
      <c r="H50" s="47" t="s">
        <v>237</v>
      </c>
      <c r="I50" s="45"/>
      <c r="J50" s="46">
        <f>+F47*4</f>
        <v>0</v>
      </c>
      <c r="K50" s="46" t="s">
        <v>200</v>
      </c>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row>
    <row r="51" spans="1:85" s="28" customFormat="1" ht="12.95" hidden="1" customHeight="1">
      <c r="A51" s="392"/>
      <c r="B51" s="392"/>
      <c r="C51" s="392"/>
      <c r="D51" s="398"/>
      <c r="E51" s="398"/>
      <c r="F51" s="397"/>
      <c r="G51" s="392"/>
      <c r="H51" s="44" t="s">
        <v>247</v>
      </c>
      <c r="I51" s="44"/>
      <c r="J51" s="392" t="s">
        <v>248</v>
      </c>
      <c r="K51" s="392"/>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row>
    <row r="52" spans="1:85" s="28" customFormat="1" ht="13.5" hidden="1" customHeight="1">
      <c r="A52" s="391" t="s">
        <v>274</v>
      </c>
      <c r="B52" s="391"/>
      <c r="C52" s="391"/>
      <c r="D52" s="391"/>
      <c r="E52" s="391"/>
      <c r="F52" s="391"/>
      <c r="G52" s="391"/>
      <c r="H52" s="391"/>
      <c r="I52" s="391"/>
      <c r="J52" s="391"/>
      <c r="K52" s="391"/>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row>
    <row r="53" spans="1:85" s="28" customFormat="1" ht="12.95" hidden="1" customHeight="1">
      <c r="A53" s="392"/>
      <c r="B53" s="392">
        <v>418</v>
      </c>
      <c r="C53" s="392">
        <v>820</v>
      </c>
      <c r="D53" s="392">
        <v>505</v>
      </c>
      <c r="E53" s="392">
        <v>1</v>
      </c>
      <c r="F53" s="393"/>
      <c r="G53" s="392" t="s">
        <v>275</v>
      </c>
      <c r="H53" s="44" t="s">
        <v>276</v>
      </c>
      <c r="I53" s="45"/>
      <c r="J53" s="46">
        <f>+F53*1</f>
        <v>0</v>
      </c>
      <c r="K53" s="46" t="s">
        <v>198</v>
      </c>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row>
    <row r="54" spans="1:85" s="28" customFormat="1" ht="12.95" hidden="1" customHeight="1">
      <c r="A54" s="392"/>
      <c r="B54" s="392"/>
      <c r="C54" s="392"/>
      <c r="D54" s="392"/>
      <c r="E54" s="392"/>
      <c r="F54" s="393"/>
      <c r="G54" s="392"/>
      <c r="H54" s="47" t="s">
        <v>245</v>
      </c>
      <c r="I54" s="45"/>
      <c r="J54" s="46">
        <f>+F53*8</f>
        <v>0</v>
      </c>
      <c r="K54" s="46" t="s">
        <v>200</v>
      </c>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row>
    <row r="55" spans="1:85" s="28" customFormat="1" ht="12.95" hidden="1" customHeight="1">
      <c r="A55" s="392"/>
      <c r="B55" s="392"/>
      <c r="C55" s="392"/>
      <c r="D55" s="392"/>
      <c r="E55" s="392"/>
      <c r="F55" s="393"/>
      <c r="G55" s="392"/>
      <c r="H55" s="44" t="s">
        <v>238</v>
      </c>
      <c r="I55" s="44"/>
      <c r="J55" s="46">
        <f>+F53*2.5</f>
        <v>0</v>
      </c>
      <c r="K55" s="46" t="s">
        <v>204</v>
      </c>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row>
    <row r="56" spans="1:85" s="28" customFormat="1" ht="12.95" hidden="1" customHeight="1">
      <c r="A56" s="392"/>
      <c r="B56" s="392">
        <v>574</v>
      </c>
      <c r="C56" s="392">
        <v>820</v>
      </c>
      <c r="D56" s="392">
        <v>505</v>
      </c>
      <c r="E56" s="392">
        <v>1</v>
      </c>
      <c r="F56" s="393"/>
      <c r="G56" s="392" t="s">
        <v>277</v>
      </c>
      <c r="H56" s="44" t="s">
        <v>278</v>
      </c>
      <c r="I56" s="44"/>
      <c r="J56" s="46">
        <f>+F56*1</f>
        <v>0</v>
      </c>
      <c r="K56" s="46" t="s">
        <v>198</v>
      </c>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row>
    <row r="57" spans="1:85" s="28" customFormat="1" ht="12.95" hidden="1" customHeight="1">
      <c r="A57" s="392"/>
      <c r="B57" s="392"/>
      <c r="C57" s="392"/>
      <c r="D57" s="392"/>
      <c r="E57" s="392"/>
      <c r="F57" s="393"/>
      <c r="G57" s="392"/>
      <c r="H57" s="47" t="s">
        <v>245</v>
      </c>
      <c r="I57" s="45"/>
      <c r="J57" s="46">
        <f>+F56*8</f>
        <v>0</v>
      </c>
      <c r="K57" s="46" t="s">
        <v>200</v>
      </c>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row>
    <row r="58" spans="1:85" s="28" customFormat="1" ht="12.95" hidden="1" customHeight="1">
      <c r="A58" s="392"/>
      <c r="B58" s="392"/>
      <c r="C58" s="392"/>
      <c r="D58" s="392"/>
      <c r="E58" s="392"/>
      <c r="F58" s="393"/>
      <c r="G58" s="392"/>
      <c r="H58" s="44" t="s">
        <v>238</v>
      </c>
      <c r="I58" s="44"/>
      <c r="J58" s="46">
        <f>+F56*2.5</f>
        <v>0</v>
      </c>
      <c r="K58" s="46" t="s">
        <v>204</v>
      </c>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row>
    <row r="59" spans="1:85" s="28" customFormat="1" ht="12.95" hidden="1" customHeight="1">
      <c r="A59" s="392"/>
      <c r="B59" s="392">
        <v>774</v>
      </c>
      <c r="C59" s="392">
        <v>820</v>
      </c>
      <c r="D59" s="392">
        <v>505</v>
      </c>
      <c r="E59" s="392">
        <v>1</v>
      </c>
      <c r="F59" s="393"/>
      <c r="G59" s="392" t="s">
        <v>279</v>
      </c>
      <c r="H59" s="44" t="s">
        <v>280</v>
      </c>
      <c r="I59" s="44"/>
      <c r="J59" s="46">
        <f>+F59*1</f>
        <v>0</v>
      </c>
      <c r="K59" s="46" t="s">
        <v>198</v>
      </c>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row>
    <row r="60" spans="1:85" s="28" customFormat="1" ht="12.95" hidden="1" customHeight="1">
      <c r="A60" s="392"/>
      <c r="B60" s="392"/>
      <c r="C60" s="392"/>
      <c r="D60" s="392"/>
      <c r="E60" s="392"/>
      <c r="F60" s="393"/>
      <c r="G60" s="392"/>
      <c r="H60" s="47" t="s">
        <v>245</v>
      </c>
      <c r="I60" s="45"/>
      <c r="J60" s="46">
        <f>+F59*8</f>
        <v>0</v>
      </c>
      <c r="K60" s="46" t="s">
        <v>200</v>
      </c>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row>
    <row r="61" spans="1:85" s="28" customFormat="1" ht="12.95" hidden="1" customHeight="1">
      <c r="A61" s="392"/>
      <c r="B61" s="392"/>
      <c r="C61" s="392"/>
      <c r="D61" s="392"/>
      <c r="E61" s="392"/>
      <c r="F61" s="393"/>
      <c r="G61" s="392"/>
      <c r="H61" s="44" t="s">
        <v>238</v>
      </c>
      <c r="I61" s="44"/>
      <c r="J61" s="46">
        <f>+F59*2</f>
        <v>0</v>
      </c>
      <c r="K61" s="46" t="s">
        <v>204</v>
      </c>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row>
    <row r="62" spans="1:85" s="28" customFormat="1" ht="12.95" hidden="1" customHeight="1">
      <c r="A62" s="392"/>
      <c r="B62" s="392">
        <v>874</v>
      </c>
      <c r="C62" s="392">
        <v>820</v>
      </c>
      <c r="D62" s="392">
        <v>505</v>
      </c>
      <c r="E62" s="392">
        <v>1</v>
      </c>
      <c r="F62" s="393"/>
      <c r="G62" s="392" t="s">
        <v>281</v>
      </c>
      <c r="H62" s="44" t="s">
        <v>282</v>
      </c>
      <c r="I62" s="44"/>
      <c r="J62" s="46">
        <f>+F62*1</f>
        <v>0</v>
      </c>
      <c r="K62" s="46" t="s">
        <v>198</v>
      </c>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row>
    <row r="63" spans="1:85" s="28" customFormat="1" ht="12.95" hidden="1" customHeight="1">
      <c r="A63" s="392"/>
      <c r="B63" s="392"/>
      <c r="C63" s="392"/>
      <c r="D63" s="392"/>
      <c r="E63" s="392"/>
      <c r="F63" s="393"/>
      <c r="G63" s="392"/>
      <c r="H63" s="47" t="s">
        <v>245</v>
      </c>
      <c r="I63" s="45"/>
      <c r="J63" s="46">
        <f>+F62*8</f>
        <v>0</v>
      </c>
      <c r="K63" s="46" t="s">
        <v>200</v>
      </c>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row>
    <row r="64" spans="1:85" s="28" customFormat="1" ht="12.95" hidden="1" customHeight="1">
      <c r="A64" s="392"/>
      <c r="B64" s="392"/>
      <c r="C64" s="392"/>
      <c r="D64" s="392"/>
      <c r="E64" s="392"/>
      <c r="F64" s="393"/>
      <c r="G64" s="392"/>
      <c r="H64" s="44" t="s">
        <v>238</v>
      </c>
      <c r="I64" s="44"/>
      <c r="J64" s="46">
        <f>+F62*3</f>
        <v>0</v>
      </c>
      <c r="K64" s="46" t="s">
        <v>204</v>
      </c>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row>
    <row r="65" spans="1:85" s="28" customFormat="1" ht="12.95" hidden="1" customHeight="1">
      <c r="A65" s="392"/>
      <c r="B65" s="392">
        <v>418</v>
      </c>
      <c r="C65" s="392">
        <v>436</v>
      </c>
      <c r="D65" s="392">
        <v>505</v>
      </c>
      <c r="E65" s="392">
        <v>1</v>
      </c>
      <c r="F65" s="393"/>
      <c r="G65" s="392" t="s">
        <v>283</v>
      </c>
      <c r="H65" s="44" t="s">
        <v>284</v>
      </c>
      <c r="I65" s="44"/>
      <c r="J65" s="46">
        <f>+F65*1</f>
        <v>0</v>
      </c>
      <c r="K65" s="46" t="s">
        <v>198</v>
      </c>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row>
    <row r="66" spans="1:85" s="28" customFormat="1" ht="12.95" hidden="1" customHeight="1">
      <c r="A66" s="392"/>
      <c r="B66" s="392"/>
      <c r="C66" s="392"/>
      <c r="D66" s="392"/>
      <c r="E66" s="392"/>
      <c r="F66" s="393"/>
      <c r="G66" s="392"/>
      <c r="H66" s="47" t="s">
        <v>245</v>
      </c>
      <c r="I66" s="45"/>
      <c r="J66" s="46">
        <f>+F65*8</f>
        <v>0</v>
      </c>
      <c r="K66" s="46" t="s">
        <v>200</v>
      </c>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row>
    <row r="67" spans="1:85" s="28" customFormat="1" ht="12.95" hidden="1" customHeight="1">
      <c r="A67" s="392"/>
      <c r="B67" s="392"/>
      <c r="C67" s="392"/>
      <c r="D67" s="392"/>
      <c r="E67" s="392"/>
      <c r="F67" s="393"/>
      <c r="G67" s="392"/>
      <c r="H67" s="44" t="s">
        <v>238</v>
      </c>
      <c r="I67" s="44"/>
      <c r="J67" s="46">
        <f>+F65*3</f>
        <v>0</v>
      </c>
      <c r="K67" s="46" t="s">
        <v>204</v>
      </c>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row>
    <row r="68" spans="1:85" s="28" customFormat="1" ht="12.95" hidden="1" customHeight="1">
      <c r="A68" s="392"/>
      <c r="B68" s="392">
        <v>574</v>
      </c>
      <c r="C68" s="392">
        <v>436</v>
      </c>
      <c r="D68" s="392">
        <v>505</v>
      </c>
      <c r="E68" s="392">
        <v>1</v>
      </c>
      <c r="F68" s="393"/>
      <c r="G68" s="392" t="s">
        <v>285</v>
      </c>
      <c r="H68" s="44" t="s">
        <v>286</v>
      </c>
      <c r="I68" s="44"/>
      <c r="J68" s="46">
        <f>+F68*1</f>
        <v>0</v>
      </c>
      <c r="K68" s="46" t="s">
        <v>198</v>
      </c>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c r="BO68" s="40"/>
      <c r="BP68" s="40"/>
      <c r="BQ68" s="40"/>
      <c r="BR68" s="40"/>
      <c r="BS68" s="40"/>
      <c r="BT68" s="40"/>
      <c r="BU68" s="40"/>
      <c r="BV68" s="40"/>
      <c r="BW68" s="40"/>
      <c r="BX68" s="40"/>
      <c r="BY68" s="40"/>
      <c r="BZ68" s="40"/>
      <c r="CA68" s="40"/>
      <c r="CB68" s="40"/>
      <c r="CC68" s="40"/>
      <c r="CD68" s="40"/>
      <c r="CE68" s="40"/>
      <c r="CF68" s="40"/>
      <c r="CG68" s="40"/>
    </row>
    <row r="69" spans="1:85" s="28" customFormat="1" ht="12.95" hidden="1" customHeight="1">
      <c r="A69" s="392"/>
      <c r="B69" s="392"/>
      <c r="C69" s="392"/>
      <c r="D69" s="392"/>
      <c r="E69" s="392"/>
      <c r="F69" s="393"/>
      <c r="G69" s="392"/>
      <c r="H69" s="47" t="s">
        <v>245</v>
      </c>
      <c r="I69" s="45"/>
      <c r="J69" s="46">
        <f>+F68*8</f>
        <v>0</v>
      </c>
      <c r="K69" s="46" t="s">
        <v>200</v>
      </c>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c r="BO69" s="40"/>
      <c r="BP69" s="40"/>
      <c r="BQ69" s="40"/>
      <c r="BR69" s="40"/>
      <c r="BS69" s="40"/>
      <c r="BT69" s="40"/>
      <c r="BU69" s="40"/>
      <c r="BV69" s="40"/>
      <c r="BW69" s="40"/>
      <c r="BX69" s="40"/>
      <c r="BY69" s="40"/>
      <c r="BZ69" s="40"/>
      <c r="CA69" s="40"/>
      <c r="CB69" s="40"/>
      <c r="CC69" s="40"/>
      <c r="CD69" s="40"/>
      <c r="CE69" s="40"/>
      <c r="CF69" s="40"/>
      <c r="CG69" s="40"/>
    </row>
    <row r="70" spans="1:85" s="28" customFormat="1" ht="12.95" hidden="1" customHeight="1">
      <c r="A70" s="392"/>
      <c r="B70" s="392"/>
      <c r="C70" s="392"/>
      <c r="D70" s="392"/>
      <c r="E70" s="392"/>
      <c r="F70" s="393"/>
      <c r="G70" s="392"/>
      <c r="H70" s="44" t="s">
        <v>238</v>
      </c>
      <c r="I70" s="44"/>
      <c r="J70" s="46">
        <f>+F68*3</f>
        <v>0</v>
      </c>
      <c r="K70" s="46" t="s">
        <v>204</v>
      </c>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c r="BO70" s="40"/>
      <c r="BP70" s="40"/>
      <c r="BQ70" s="40"/>
      <c r="BR70" s="40"/>
      <c r="BS70" s="40"/>
      <c r="BT70" s="40"/>
      <c r="BU70" s="40"/>
      <c r="BV70" s="40"/>
      <c r="BW70" s="40"/>
      <c r="BX70" s="40"/>
      <c r="BY70" s="40"/>
      <c r="BZ70" s="40"/>
      <c r="CA70" s="40"/>
      <c r="CB70" s="40"/>
      <c r="CC70" s="40"/>
      <c r="CD70" s="40"/>
      <c r="CE70" s="40"/>
      <c r="CF70" s="40"/>
      <c r="CG70" s="40"/>
    </row>
    <row r="71" spans="1:85" s="28" customFormat="1" ht="12.95" hidden="1" customHeight="1">
      <c r="A71" s="392"/>
      <c r="B71" s="392">
        <v>774</v>
      </c>
      <c r="C71" s="392">
        <v>436</v>
      </c>
      <c r="D71" s="392">
        <v>505</v>
      </c>
      <c r="E71" s="392">
        <v>1</v>
      </c>
      <c r="F71" s="393"/>
      <c r="G71" s="392" t="s">
        <v>287</v>
      </c>
      <c r="H71" s="44" t="s">
        <v>288</v>
      </c>
      <c r="I71" s="44"/>
      <c r="J71" s="46">
        <f>+F71*1</f>
        <v>0</v>
      </c>
      <c r="K71" s="46" t="s">
        <v>198</v>
      </c>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c r="BO71" s="40"/>
      <c r="BP71" s="40"/>
      <c r="BQ71" s="40"/>
      <c r="BR71" s="40"/>
      <c r="BS71" s="40"/>
      <c r="BT71" s="40"/>
      <c r="BU71" s="40"/>
      <c r="BV71" s="40"/>
      <c r="BW71" s="40"/>
      <c r="BX71" s="40"/>
      <c r="BY71" s="40"/>
      <c r="BZ71" s="40"/>
      <c r="CA71" s="40"/>
      <c r="CB71" s="40"/>
      <c r="CC71" s="40"/>
      <c r="CD71" s="40"/>
      <c r="CE71" s="40"/>
      <c r="CF71" s="40"/>
      <c r="CG71" s="40"/>
    </row>
    <row r="72" spans="1:85" s="28" customFormat="1" ht="12.95" hidden="1" customHeight="1">
      <c r="A72" s="392"/>
      <c r="B72" s="392"/>
      <c r="C72" s="392"/>
      <c r="D72" s="392"/>
      <c r="E72" s="392"/>
      <c r="F72" s="393"/>
      <c r="G72" s="392"/>
      <c r="H72" s="47" t="s">
        <v>245</v>
      </c>
      <c r="I72" s="45"/>
      <c r="J72" s="46">
        <f>+F71*8</f>
        <v>0</v>
      </c>
      <c r="K72" s="46" t="s">
        <v>200</v>
      </c>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c r="BO72" s="40"/>
      <c r="BP72" s="40"/>
      <c r="BQ72" s="40"/>
      <c r="BR72" s="40"/>
      <c r="BS72" s="40"/>
      <c r="BT72" s="40"/>
      <c r="BU72" s="40"/>
      <c r="BV72" s="40"/>
      <c r="BW72" s="40"/>
      <c r="BX72" s="40"/>
      <c r="BY72" s="40"/>
      <c r="BZ72" s="40"/>
      <c r="CA72" s="40"/>
      <c r="CB72" s="40"/>
      <c r="CC72" s="40"/>
      <c r="CD72" s="40"/>
      <c r="CE72" s="40"/>
      <c r="CF72" s="40"/>
      <c r="CG72" s="40"/>
    </row>
    <row r="73" spans="1:85" s="28" customFormat="1" ht="12.95" hidden="1" customHeight="1">
      <c r="A73" s="392"/>
      <c r="B73" s="392"/>
      <c r="C73" s="392"/>
      <c r="D73" s="392"/>
      <c r="E73" s="392"/>
      <c r="F73" s="393"/>
      <c r="G73" s="392"/>
      <c r="H73" s="44" t="s">
        <v>238</v>
      </c>
      <c r="I73" s="44"/>
      <c r="J73" s="46">
        <f>+F71*3</f>
        <v>0</v>
      </c>
      <c r="K73" s="46" t="s">
        <v>204</v>
      </c>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c r="BO73" s="40"/>
      <c r="BP73" s="40"/>
      <c r="BQ73" s="40"/>
      <c r="BR73" s="40"/>
      <c r="BS73" s="40"/>
      <c r="BT73" s="40"/>
      <c r="BU73" s="40"/>
      <c r="BV73" s="40"/>
      <c r="BW73" s="40"/>
      <c r="BX73" s="40"/>
      <c r="BY73" s="40"/>
      <c r="BZ73" s="40"/>
      <c r="CA73" s="40"/>
      <c r="CB73" s="40"/>
      <c r="CC73" s="40"/>
      <c r="CD73" s="40"/>
      <c r="CE73" s="40"/>
      <c r="CF73" s="40"/>
      <c r="CG73" s="40"/>
    </row>
    <row r="74" spans="1:85" s="28" customFormat="1" ht="12.95" hidden="1" customHeight="1">
      <c r="A74" s="392"/>
      <c r="B74" s="392">
        <v>874</v>
      </c>
      <c r="C74" s="392">
        <v>436</v>
      </c>
      <c r="D74" s="392">
        <v>505</v>
      </c>
      <c r="E74" s="392">
        <v>1</v>
      </c>
      <c r="F74" s="393"/>
      <c r="G74" s="392" t="s">
        <v>289</v>
      </c>
      <c r="H74" s="44" t="s">
        <v>290</v>
      </c>
      <c r="I74" s="44"/>
      <c r="J74" s="46">
        <f>+F74*1</f>
        <v>0</v>
      </c>
      <c r="K74" s="46" t="s">
        <v>198</v>
      </c>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c r="BO74" s="40"/>
      <c r="BP74" s="40"/>
      <c r="BQ74" s="40"/>
      <c r="BR74" s="40"/>
      <c r="BS74" s="40"/>
      <c r="BT74" s="40"/>
      <c r="BU74" s="40"/>
      <c r="BV74" s="40"/>
      <c r="BW74" s="40"/>
      <c r="BX74" s="40"/>
      <c r="BY74" s="40"/>
      <c r="BZ74" s="40"/>
      <c r="CA74" s="40"/>
      <c r="CB74" s="40"/>
      <c r="CC74" s="40"/>
      <c r="CD74" s="40"/>
      <c r="CE74" s="40"/>
      <c r="CF74" s="40"/>
      <c r="CG74" s="40"/>
    </row>
    <row r="75" spans="1:85" s="28" customFormat="1" ht="12.95" hidden="1" customHeight="1">
      <c r="A75" s="392"/>
      <c r="B75" s="392"/>
      <c r="C75" s="392"/>
      <c r="D75" s="392"/>
      <c r="E75" s="392"/>
      <c r="F75" s="393"/>
      <c r="G75" s="392"/>
      <c r="H75" s="47" t="s">
        <v>245</v>
      </c>
      <c r="I75" s="45"/>
      <c r="J75" s="46">
        <f>+F74*8</f>
        <v>0</v>
      </c>
      <c r="K75" s="46" t="s">
        <v>200</v>
      </c>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c r="BO75" s="40"/>
      <c r="BP75" s="40"/>
      <c r="BQ75" s="40"/>
      <c r="BR75" s="40"/>
      <c r="BS75" s="40"/>
      <c r="BT75" s="40"/>
      <c r="BU75" s="40"/>
      <c r="BV75" s="40"/>
      <c r="BW75" s="40"/>
      <c r="BX75" s="40"/>
      <c r="BY75" s="40"/>
      <c r="BZ75" s="40"/>
      <c r="CA75" s="40"/>
      <c r="CB75" s="40"/>
      <c r="CC75" s="40"/>
      <c r="CD75" s="40"/>
      <c r="CE75" s="40"/>
      <c r="CF75" s="40"/>
      <c r="CG75" s="40"/>
    </row>
    <row r="76" spans="1:85" s="28" customFormat="1" ht="12.95" hidden="1" customHeight="1">
      <c r="A76" s="392"/>
      <c r="B76" s="392"/>
      <c r="C76" s="392"/>
      <c r="D76" s="392"/>
      <c r="E76" s="392"/>
      <c r="F76" s="393"/>
      <c r="G76" s="392"/>
      <c r="H76" s="44" t="s">
        <v>238</v>
      </c>
      <c r="I76" s="44"/>
      <c r="J76" s="46">
        <f>+F74*3</f>
        <v>0</v>
      </c>
      <c r="K76" s="46" t="s">
        <v>204</v>
      </c>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c r="BO76" s="40"/>
      <c r="BP76" s="40"/>
      <c r="BQ76" s="40"/>
      <c r="BR76" s="40"/>
      <c r="BS76" s="40"/>
      <c r="BT76" s="40"/>
      <c r="BU76" s="40"/>
      <c r="BV76" s="40"/>
      <c r="BW76" s="40"/>
      <c r="BX76" s="40"/>
      <c r="BY76" s="40"/>
      <c r="BZ76" s="40"/>
      <c r="CA76" s="40"/>
      <c r="CB76" s="40"/>
      <c r="CC76" s="40"/>
      <c r="CD76" s="40"/>
      <c r="CE76" s="40"/>
      <c r="CF76" s="40"/>
      <c r="CG76" s="40"/>
    </row>
    <row r="77" spans="1:85" s="28" customFormat="1" ht="14.25" hidden="1" customHeight="1">
      <c r="A77" s="394" t="s">
        <v>291</v>
      </c>
      <c r="B77" s="395"/>
      <c r="C77" s="395"/>
      <c r="D77" s="395"/>
      <c r="E77" s="395"/>
      <c r="F77" s="395"/>
      <c r="G77" s="395"/>
      <c r="H77" s="395"/>
      <c r="I77" s="395"/>
      <c r="J77" s="395"/>
      <c r="K77" s="396"/>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row>
    <row r="78" spans="1:85" s="28" customFormat="1" ht="12.95" hidden="1" customHeight="1">
      <c r="A78" s="392"/>
      <c r="B78" s="392" t="s">
        <v>292</v>
      </c>
      <c r="C78" s="392" t="s">
        <v>293</v>
      </c>
      <c r="D78" s="392" t="s">
        <v>294</v>
      </c>
      <c r="E78" s="392">
        <v>1</v>
      </c>
      <c r="F78" s="393"/>
      <c r="G78" s="392" t="s">
        <v>295</v>
      </c>
      <c r="H78" s="49" t="s">
        <v>244</v>
      </c>
      <c r="I78" s="45"/>
      <c r="J78" s="46">
        <f>+F78*1</f>
        <v>0</v>
      </c>
      <c r="K78" s="46" t="s">
        <v>296</v>
      </c>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row>
    <row r="79" spans="1:85" s="28" customFormat="1" ht="12.95" hidden="1" customHeight="1">
      <c r="A79" s="392"/>
      <c r="B79" s="392"/>
      <c r="C79" s="392"/>
      <c r="D79" s="392"/>
      <c r="E79" s="392"/>
      <c r="F79" s="393"/>
      <c r="G79" s="392"/>
      <c r="H79" s="47" t="s">
        <v>245</v>
      </c>
      <c r="I79" s="45"/>
      <c r="J79" s="46">
        <f>+F78*8</f>
        <v>0</v>
      </c>
      <c r="K79" s="46" t="s">
        <v>200</v>
      </c>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row>
    <row r="80" spans="1:85" s="28" customFormat="1" ht="12.95" hidden="1" customHeight="1">
      <c r="A80" s="392"/>
      <c r="B80" s="392"/>
      <c r="C80" s="392"/>
      <c r="D80" s="392"/>
      <c r="E80" s="392"/>
      <c r="F80" s="393"/>
      <c r="G80" s="392"/>
      <c r="H80" s="44" t="s">
        <v>238</v>
      </c>
      <c r="I80" s="44"/>
      <c r="J80" s="46">
        <f>+F78*3</f>
        <v>0</v>
      </c>
      <c r="K80" s="46" t="s">
        <v>297</v>
      </c>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row>
    <row r="81" spans="1:85" s="28" customFormat="1" ht="12.95" hidden="1" customHeight="1">
      <c r="A81" s="392"/>
      <c r="B81" s="392" t="s">
        <v>298</v>
      </c>
      <c r="C81" s="392" t="s">
        <v>293</v>
      </c>
      <c r="D81" s="392" t="s">
        <v>294</v>
      </c>
      <c r="E81" s="392">
        <v>1</v>
      </c>
      <c r="F81" s="393"/>
      <c r="G81" s="392" t="s">
        <v>295</v>
      </c>
      <c r="H81" s="49" t="s">
        <v>244</v>
      </c>
      <c r="I81" s="45"/>
      <c r="J81" s="46">
        <f>+F81*1.5</f>
        <v>0</v>
      </c>
      <c r="K81" s="46" t="s">
        <v>198</v>
      </c>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c r="BG81" s="40"/>
      <c r="BH81" s="40"/>
      <c r="BI81" s="40"/>
      <c r="BJ81" s="40"/>
      <c r="BK81" s="40"/>
      <c r="BL81" s="40"/>
      <c r="BM81" s="40"/>
      <c r="BN81" s="40"/>
      <c r="BO81" s="40"/>
      <c r="BP81" s="40"/>
      <c r="BQ81" s="40"/>
      <c r="BR81" s="40"/>
      <c r="BS81" s="40"/>
      <c r="BT81" s="40"/>
      <c r="BU81" s="40"/>
      <c r="BV81" s="40"/>
      <c r="BW81" s="40"/>
      <c r="BX81" s="40"/>
      <c r="BY81" s="40"/>
      <c r="BZ81" s="40"/>
      <c r="CA81" s="40"/>
      <c r="CB81" s="40"/>
      <c r="CC81" s="40"/>
      <c r="CD81" s="40"/>
      <c r="CE81" s="40"/>
      <c r="CF81" s="40"/>
      <c r="CG81" s="40"/>
    </row>
    <row r="82" spans="1:85" s="28" customFormat="1" ht="12.95" hidden="1" customHeight="1">
      <c r="A82" s="392"/>
      <c r="B82" s="392"/>
      <c r="C82" s="392"/>
      <c r="D82" s="392"/>
      <c r="E82" s="392"/>
      <c r="F82" s="393"/>
      <c r="G82" s="392"/>
      <c r="H82" s="47" t="s">
        <v>245</v>
      </c>
      <c r="I82" s="45"/>
      <c r="J82" s="46">
        <f>+F81*8</f>
        <v>0</v>
      </c>
      <c r="K82" s="46" t="s">
        <v>200</v>
      </c>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row>
    <row r="83" spans="1:85" s="28" customFormat="1" ht="12.95" hidden="1" customHeight="1">
      <c r="A83" s="392"/>
      <c r="B83" s="392"/>
      <c r="C83" s="392"/>
      <c r="D83" s="392"/>
      <c r="E83" s="392"/>
      <c r="F83" s="393"/>
      <c r="G83" s="392"/>
      <c r="H83" s="44" t="s">
        <v>238</v>
      </c>
      <c r="I83" s="44"/>
      <c r="J83" s="46">
        <f>+F81*4</f>
        <v>0</v>
      </c>
      <c r="K83" s="46" t="s">
        <v>204</v>
      </c>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row>
    <row r="84" spans="1:85" s="28" customFormat="1" ht="13.5" hidden="1" customHeight="1">
      <c r="A84" s="394" t="s">
        <v>299</v>
      </c>
      <c r="B84" s="395"/>
      <c r="C84" s="395"/>
      <c r="D84" s="395"/>
      <c r="E84" s="395"/>
      <c r="F84" s="395"/>
      <c r="G84" s="395"/>
      <c r="H84" s="395"/>
      <c r="I84" s="395"/>
      <c r="J84" s="395"/>
      <c r="K84" s="396"/>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c r="BG84" s="40"/>
      <c r="BH84" s="40"/>
      <c r="BI84" s="40"/>
      <c r="BJ84" s="40"/>
      <c r="BK84" s="40"/>
      <c r="BL84" s="40"/>
      <c r="BM84" s="40"/>
      <c r="BN84" s="40"/>
      <c r="BO84" s="40"/>
      <c r="BP84" s="40"/>
      <c r="BQ84" s="40"/>
      <c r="BR84" s="40"/>
      <c r="BS84" s="40"/>
      <c r="BT84" s="40"/>
      <c r="BU84" s="40"/>
      <c r="BV84" s="40"/>
      <c r="BW84" s="40"/>
      <c r="BX84" s="40"/>
      <c r="BY84" s="40"/>
      <c r="BZ84" s="40"/>
      <c r="CA84" s="40"/>
      <c r="CB84" s="40"/>
      <c r="CC84" s="40"/>
      <c r="CD84" s="40"/>
      <c r="CE84" s="40"/>
      <c r="CF84" s="40"/>
      <c r="CG84" s="40"/>
    </row>
    <row r="85" spans="1:85" s="28" customFormat="1" ht="12.95" hidden="1" customHeight="1">
      <c r="A85" s="392"/>
      <c r="B85" s="392" t="s">
        <v>300</v>
      </c>
      <c r="C85" s="392"/>
      <c r="D85" s="392"/>
      <c r="E85" s="392"/>
      <c r="F85" s="393"/>
      <c r="G85" s="392" t="s">
        <v>301</v>
      </c>
      <c r="H85" s="49" t="s">
        <v>244</v>
      </c>
      <c r="I85" s="50"/>
      <c r="J85" s="46">
        <f>+F85*1</f>
        <v>0</v>
      </c>
      <c r="K85" s="46" t="s">
        <v>198</v>
      </c>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c r="BG85" s="40"/>
      <c r="BH85" s="40"/>
      <c r="BI85" s="40"/>
      <c r="BJ85" s="40"/>
      <c r="BK85" s="40"/>
      <c r="BL85" s="40"/>
      <c r="BM85" s="40"/>
      <c r="BN85" s="40"/>
      <c r="BO85" s="40"/>
      <c r="BP85" s="40"/>
      <c r="BQ85" s="40"/>
      <c r="BR85" s="40"/>
      <c r="BS85" s="40"/>
      <c r="BT85" s="40"/>
      <c r="BU85" s="40"/>
      <c r="BV85" s="40"/>
      <c r="BW85" s="40"/>
      <c r="BX85" s="40"/>
      <c r="BY85" s="40"/>
      <c r="BZ85" s="40"/>
      <c r="CA85" s="40"/>
      <c r="CB85" s="40"/>
      <c r="CC85" s="40"/>
      <c r="CD85" s="40"/>
      <c r="CE85" s="40"/>
      <c r="CF85" s="40"/>
      <c r="CG85" s="40"/>
    </row>
    <row r="86" spans="1:85" s="28" customFormat="1" ht="12.95" hidden="1" customHeight="1">
      <c r="A86" s="392"/>
      <c r="B86" s="392"/>
      <c r="C86" s="392"/>
      <c r="D86" s="392"/>
      <c r="E86" s="392"/>
      <c r="F86" s="393"/>
      <c r="G86" s="392"/>
      <c r="H86" s="44" t="s">
        <v>302</v>
      </c>
      <c r="I86" s="50"/>
      <c r="J86" s="46">
        <f>+F85*5</f>
        <v>0</v>
      </c>
      <c r="K86" s="46" t="s">
        <v>303</v>
      </c>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c r="BG86" s="40"/>
      <c r="BH86" s="40"/>
      <c r="BI86" s="40"/>
      <c r="BJ86" s="40"/>
      <c r="BK86" s="40"/>
      <c r="BL86" s="40"/>
      <c r="BM86" s="40"/>
      <c r="BN86" s="40"/>
      <c r="BO86" s="40"/>
      <c r="BP86" s="40"/>
      <c r="BQ86" s="40"/>
      <c r="BR86" s="40"/>
      <c r="BS86" s="40"/>
      <c r="BT86" s="40"/>
      <c r="BU86" s="40"/>
      <c r="BV86" s="40"/>
      <c r="BW86" s="40"/>
      <c r="BX86" s="40"/>
      <c r="BY86" s="40"/>
      <c r="BZ86" s="40"/>
      <c r="CA86" s="40"/>
      <c r="CB86" s="40"/>
      <c r="CC86" s="40"/>
      <c r="CD86" s="40"/>
      <c r="CE86" s="40"/>
      <c r="CF86" s="40"/>
      <c r="CG86" s="40"/>
    </row>
    <row r="87" spans="1:85" s="28" customFormat="1" ht="12.95" hidden="1" customHeight="1">
      <c r="A87" s="392"/>
      <c r="B87" s="392"/>
      <c r="C87" s="392"/>
      <c r="D87" s="392"/>
      <c r="E87" s="392"/>
      <c r="F87" s="393"/>
      <c r="G87" s="392"/>
      <c r="H87" s="44" t="s">
        <v>238</v>
      </c>
      <c r="I87" s="44"/>
      <c r="J87" s="46">
        <f>+F85*5</f>
        <v>0</v>
      </c>
      <c r="K87" s="46" t="s">
        <v>204</v>
      </c>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40"/>
    </row>
    <row r="88" spans="1:85" s="28" customFormat="1" ht="12.95" hidden="1" customHeight="1">
      <c r="A88" s="392"/>
      <c r="B88" s="392" t="s">
        <v>304</v>
      </c>
      <c r="C88" s="392" t="s">
        <v>305</v>
      </c>
      <c r="D88" s="392" t="s">
        <v>306</v>
      </c>
      <c r="E88" s="392">
        <v>1</v>
      </c>
      <c r="F88" s="393"/>
      <c r="G88" s="392" t="s">
        <v>307</v>
      </c>
      <c r="H88" s="49" t="s">
        <v>244</v>
      </c>
      <c r="I88" s="50"/>
      <c r="J88" s="46">
        <f>+F88*0.5</f>
        <v>0</v>
      </c>
      <c r="K88" s="46" t="s">
        <v>198</v>
      </c>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40"/>
    </row>
    <row r="89" spans="1:85" s="28" customFormat="1" ht="12.95" hidden="1" customHeight="1">
      <c r="A89" s="392"/>
      <c r="B89" s="392"/>
      <c r="C89" s="392"/>
      <c r="D89" s="392"/>
      <c r="E89" s="392"/>
      <c r="F89" s="393"/>
      <c r="G89" s="392"/>
      <c r="H89" s="47" t="s">
        <v>245</v>
      </c>
      <c r="I89" s="45"/>
      <c r="J89" s="46">
        <f>+F88*8</f>
        <v>0</v>
      </c>
      <c r="K89" s="46" t="s">
        <v>200</v>
      </c>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40"/>
    </row>
    <row r="90" spans="1:85" s="28" customFormat="1" ht="12.95" hidden="1" customHeight="1">
      <c r="A90" s="392"/>
      <c r="B90" s="392"/>
      <c r="C90" s="392"/>
      <c r="D90" s="392"/>
      <c r="E90" s="392"/>
      <c r="F90" s="393"/>
      <c r="G90" s="392"/>
      <c r="H90" s="44" t="s">
        <v>238</v>
      </c>
      <c r="I90" s="44"/>
      <c r="J90" s="46">
        <f>+F88*2</f>
        <v>0</v>
      </c>
      <c r="K90" s="46" t="s">
        <v>204</v>
      </c>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40"/>
    </row>
    <row r="91" spans="1:85" s="28" customFormat="1" ht="12.95" hidden="1" customHeight="1">
      <c r="A91" s="392"/>
      <c r="B91" s="392" t="s">
        <v>304</v>
      </c>
      <c r="C91" s="392" t="s">
        <v>308</v>
      </c>
      <c r="D91" s="392" t="s">
        <v>306</v>
      </c>
      <c r="E91" s="392">
        <v>1</v>
      </c>
      <c r="F91" s="393"/>
      <c r="G91" s="392" t="s">
        <v>307</v>
      </c>
      <c r="H91" s="49" t="s">
        <v>244</v>
      </c>
      <c r="I91" s="50"/>
      <c r="J91" s="46">
        <f>+F91*1</f>
        <v>0</v>
      </c>
      <c r="K91" s="46" t="s">
        <v>198</v>
      </c>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40"/>
    </row>
    <row r="92" spans="1:85" s="28" customFormat="1" ht="12.95" hidden="1" customHeight="1">
      <c r="A92" s="392"/>
      <c r="B92" s="392"/>
      <c r="C92" s="392"/>
      <c r="D92" s="392"/>
      <c r="E92" s="392"/>
      <c r="F92" s="393"/>
      <c r="G92" s="392"/>
      <c r="H92" s="47" t="s">
        <v>245</v>
      </c>
      <c r="I92" s="45"/>
      <c r="J92" s="46">
        <f>+F91*8</f>
        <v>0</v>
      </c>
      <c r="K92" s="46" t="s">
        <v>200</v>
      </c>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40"/>
    </row>
    <row r="93" spans="1:85" s="28" customFormat="1" ht="12.95" hidden="1" customHeight="1">
      <c r="A93" s="392"/>
      <c r="B93" s="392"/>
      <c r="C93" s="392"/>
      <c r="D93" s="392"/>
      <c r="E93" s="392"/>
      <c r="F93" s="393"/>
      <c r="G93" s="392"/>
      <c r="H93" s="44" t="s">
        <v>238</v>
      </c>
      <c r="I93" s="44"/>
      <c r="J93" s="46">
        <f>+F91*3</f>
        <v>0</v>
      </c>
      <c r="K93" s="46" t="s">
        <v>204</v>
      </c>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40"/>
    </row>
    <row r="94" spans="1:85" s="28" customFormat="1" ht="12.95" hidden="1" customHeight="1">
      <c r="A94" s="392"/>
      <c r="B94" s="392" t="s">
        <v>309</v>
      </c>
      <c r="C94" s="392" t="s">
        <v>306</v>
      </c>
      <c r="D94" s="392" t="s">
        <v>310</v>
      </c>
      <c r="E94" s="392">
        <v>1</v>
      </c>
      <c r="F94" s="393"/>
      <c r="G94" s="392" t="s">
        <v>311</v>
      </c>
      <c r="H94" s="49" t="s">
        <v>244</v>
      </c>
      <c r="I94" s="44"/>
      <c r="J94" s="46">
        <f>+F94*1</f>
        <v>0</v>
      </c>
      <c r="K94" s="46" t="s">
        <v>200</v>
      </c>
      <c r="L94" s="54"/>
      <c r="M94" s="54"/>
      <c r="N94" s="54"/>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row>
    <row r="95" spans="1:85" s="28" customFormat="1" ht="12.95" hidden="1" customHeight="1">
      <c r="A95" s="392"/>
      <c r="B95" s="392"/>
      <c r="C95" s="392"/>
      <c r="D95" s="392"/>
      <c r="E95" s="392"/>
      <c r="F95" s="393"/>
      <c r="G95" s="392"/>
      <c r="H95" s="47" t="s">
        <v>245</v>
      </c>
      <c r="I95" s="45"/>
      <c r="J95" s="46">
        <f>+F94*8</f>
        <v>0</v>
      </c>
      <c r="K95" s="46" t="s">
        <v>200</v>
      </c>
      <c r="L95" s="54"/>
      <c r="M95" s="54"/>
      <c r="N95" s="54"/>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40"/>
    </row>
    <row r="96" spans="1:85" s="28" customFormat="1" ht="12.95" hidden="1" customHeight="1">
      <c r="A96" s="392"/>
      <c r="B96" s="392"/>
      <c r="C96" s="392"/>
      <c r="D96" s="392"/>
      <c r="E96" s="392"/>
      <c r="F96" s="393"/>
      <c r="G96" s="392"/>
      <c r="H96" s="44" t="s">
        <v>238</v>
      </c>
      <c r="I96" s="44"/>
      <c r="J96" s="46">
        <f>+F94*1.5</f>
        <v>0</v>
      </c>
      <c r="K96" s="46" t="s">
        <v>204</v>
      </c>
      <c r="L96" s="54"/>
      <c r="M96" s="54"/>
      <c r="N96" s="54"/>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40"/>
    </row>
    <row r="97" spans="1:85" s="28" customFormat="1" ht="12.95" hidden="1" customHeight="1">
      <c r="A97" s="392"/>
      <c r="B97" s="392" t="s">
        <v>312</v>
      </c>
      <c r="C97" s="392" t="s">
        <v>306</v>
      </c>
      <c r="D97" s="392" t="s">
        <v>310</v>
      </c>
      <c r="E97" s="392">
        <v>1</v>
      </c>
      <c r="F97" s="393"/>
      <c r="G97" s="392" t="s">
        <v>311</v>
      </c>
      <c r="H97" s="49" t="s">
        <v>244</v>
      </c>
      <c r="I97" s="44"/>
      <c r="J97" s="46">
        <f>+F97*2</f>
        <v>0</v>
      </c>
      <c r="K97" s="46" t="s">
        <v>200</v>
      </c>
      <c r="L97" s="54"/>
      <c r="M97" s="54"/>
      <c r="N97" s="54"/>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40"/>
    </row>
    <row r="98" spans="1:85" s="28" customFormat="1" ht="12.95" hidden="1" customHeight="1">
      <c r="A98" s="392"/>
      <c r="B98" s="392"/>
      <c r="C98" s="392"/>
      <c r="D98" s="392"/>
      <c r="E98" s="392"/>
      <c r="F98" s="393"/>
      <c r="G98" s="392"/>
      <c r="H98" s="47" t="s">
        <v>245</v>
      </c>
      <c r="I98" s="45"/>
      <c r="J98" s="46">
        <f>+F97*8</f>
        <v>0</v>
      </c>
      <c r="K98" s="46" t="s">
        <v>200</v>
      </c>
      <c r="L98" s="54"/>
      <c r="M98" s="54"/>
      <c r="N98" s="54"/>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40"/>
    </row>
    <row r="99" spans="1:85" s="28" customFormat="1" ht="12.95" hidden="1" customHeight="1">
      <c r="A99" s="392"/>
      <c r="B99" s="392"/>
      <c r="C99" s="392"/>
      <c r="D99" s="392"/>
      <c r="E99" s="392"/>
      <c r="F99" s="393"/>
      <c r="G99" s="392"/>
      <c r="H99" s="44" t="s">
        <v>238</v>
      </c>
      <c r="I99" s="44"/>
      <c r="J99" s="46">
        <f>+F97*2.5</f>
        <v>0</v>
      </c>
      <c r="K99" s="46" t="s">
        <v>204</v>
      </c>
      <c r="L99" s="54"/>
      <c r="M99" s="54"/>
      <c r="N99" s="54"/>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row>
    <row r="100" spans="1:85" s="28" customFormat="1" ht="13.5" hidden="1" customHeight="1">
      <c r="A100" s="391" t="s">
        <v>313</v>
      </c>
      <c r="B100" s="391"/>
      <c r="C100" s="391"/>
      <c r="D100" s="391"/>
      <c r="E100" s="391"/>
      <c r="F100" s="391"/>
      <c r="G100" s="391"/>
      <c r="H100" s="391"/>
      <c r="I100" s="391"/>
      <c r="J100" s="391"/>
      <c r="K100" s="391"/>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40"/>
    </row>
    <row r="101" spans="1:85" s="28" customFormat="1" ht="12.95" hidden="1" customHeight="1">
      <c r="A101" s="392"/>
      <c r="B101" s="392" t="s">
        <v>304</v>
      </c>
      <c r="C101" s="392" t="s">
        <v>314</v>
      </c>
      <c r="D101" s="392" t="s">
        <v>256</v>
      </c>
      <c r="E101" s="392">
        <v>2</v>
      </c>
      <c r="F101" s="393"/>
      <c r="G101" s="392" t="s">
        <v>315</v>
      </c>
      <c r="H101" s="49" t="s">
        <v>244</v>
      </c>
      <c r="I101" s="50"/>
      <c r="J101" s="46">
        <f>+F101*1</f>
        <v>0</v>
      </c>
      <c r="K101" s="46" t="s">
        <v>198</v>
      </c>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row>
    <row r="102" spans="1:85" s="28" customFormat="1" ht="12.95" hidden="1" customHeight="1">
      <c r="A102" s="392"/>
      <c r="B102" s="392"/>
      <c r="C102" s="392"/>
      <c r="D102" s="392"/>
      <c r="E102" s="392"/>
      <c r="F102" s="393"/>
      <c r="G102" s="392"/>
      <c r="H102" s="47" t="s">
        <v>245</v>
      </c>
      <c r="I102" s="45"/>
      <c r="J102" s="46">
        <f>+F101*8</f>
        <v>0</v>
      </c>
      <c r="K102" s="46" t="s">
        <v>200</v>
      </c>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40"/>
    </row>
    <row r="103" spans="1:85" s="28" customFormat="1" ht="12.95" hidden="1" customHeight="1">
      <c r="A103" s="392"/>
      <c r="B103" s="392"/>
      <c r="C103" s="392"/>
      <c r="D103" s="392"/>
      <c r="E103" s="392"/>
      <c r="F103" s="393"/>
      <c r="G103" s="392"/>
      <c r="H103" s="44" t="s">
        <v>238</v>
      </c>
      <c r="I103" s="44"/>
      <c r="J103" s="46">
        <f>+F101*6</f>
        <v>0</v>
      </c>
      <c r="K103" s="46" t="s">
        <v>297</v>
      </c>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40"/>
    </row>
    <row r="104" spans="1:85" s="28" customFormat="1" ht="12.95" hidden="1" customHeight="1">
      <c r="A104" s="392"/>
      <c r="B104" s="392"/>
      <c r="C104" s="392"/>
      <c r="D104" s="392"/>
      <c r="E104" s="392"/>
      <c r="F104" s="393"/>
      <c r="G104" s="392"/>
      <c r="H104" s="44" t="s">
        <v>605</v>
      </c>
      <c r="I104" s="44"/>
      <c r="J104" s="202"/>
      <c r="K104" s="46" t="s">
        <v>200</v>
      </c>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row>
    <row r="105" spans="1:85" s="28" customFormat="1" ht="12.95" hidden="1" customHeight="1">
      <c r="A105" s="379"/>
      <c r="B105" s="379" t="s">
        <v>316</v>
      </c>
      <c r="C105" s="379" t="s">
        <v>314</v>
      </c>
      <c r="D105" s="379" t="s">
        <v>256</v>
      </c>
      <c r="E105" s="379">
        <v>1</v>
      </c>
      <c r="F105" s="376"/>
      <c r="G105" s="379" t="s">
        <v>315</v>
      </c>
      <c r="H105" s="49" t="s">
        <v>244</v>
      </c>
      <c r="I105" s="50"/>
      <c r="J105" s="46">
        <f>+F105*2</f>
        <v>0</v>
      </c>
      <c r="K105" s="46" t="s">
        <v>198</v>
      </c>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40"/>
    </row>
    <row r="106" spans="1:85" s="28" customFormat="1" ht="12.95" hidden="1" customHeight="1">
      <c r="A106" s="380"/>
      <c r="B106" s="380"/>
      <c r="C106" s="380"/>
      <c r="D106" s="380"/>
      <c r="E106" s="380"/>
      <c r="F106" s="377"/>
      <c r="G106" s="380"/>
      <c r="H106" s="47" t="s">
        <v>245</v>
      </c>
      <c r="I106" s="45"/>
      <c r="J106" s="46">
        <f>+F105*8</f>
        <v>0</v>
      </c>
      <c r="K106" s="46" t="s">
        <v>200</v>
      </c>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40"/>
    </row>
    <row r="107" spans="1:85" s="28" customFormat="1" ht="12.95" hidden="1" customHeight="1">
      <c r="A107" s="380"/>
      <c r="B107" s="380"/>
      <c r="C107" s="380"/>
      <c r="D107" s="380"/>
      <c r="E107" s="380"/>
      <c r="F107" s="377"/>
      <c r="G107" s="380"/>
      <c r="H107" s="44" t="s">
        <v>238</v>
      </c>
      <c r="I107" s="44"/>
      <c r="J107" s="46">
        <f>+F105*6</f>
        <v>0</v>
      </c>
      <c r="K107" s="46" t="s">
        <v>297</v>
      </c>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row>
    <row r="108" spans="1:85" s="28" customFormat="1" ht="12.95" hidden="1" customHeight="1">
      <c r="A108" s="381"/>
      <c r="B108" s="381"/>
      <c r="C108" s="381"/>
      <c r="D108" s="381"/>
      <c r="E108" s="381"/>
      <c r="F108" s="378"/>
      <c r="G108" s="381"/>
      <c r="H108" s="44" t="s">
        <v>605</v>
      </c>
      <c r="I108" s="44"/>
      <c r="J108" s="202"/>
      <c r="K108" s="46" t="s">
        <v>200</v>
      </c>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row>
    <row r="109" spans="1:85" s="98" customFormat="1" ht="12.95" hidden="1" customHeight="1">
      <c r="A109" s="203"/>
      <c r="B109" s="388" t="s">
        <v>607</v>
      </c>
      <c r="C109" s="389"/>
      <c r="D109" s="389"/>
      <c r="E109" s="390"/>
      <c r="F109" s="204"/>
      <c r="G109" s="203"/>
      <c r="H109" s="205" t="s">
        <v>608</v>
      </c>
      <c r="I109" s="44"/>
      <c r="J109" s="203">
        <f>+F109*1</f>
        <v>0</v>
      </c>
      <c r="K109" s="203" t="s">
        <v>609</v>
      </c>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206"/>
      <c r="BF109" s="206"/>
      <c r="BG109" s="206"/>
      <c r="BH109" s="206"/>
      <c r="BI109" s="206"/>
      <c r="BJ109" s="206"/>
      <c r="BK109" s="206"/>
      <c r="BL109" s="206"/>
      <c r="BM109" s="206"/>
      <c r="BN109" s="206"/>
      <c r="BO109" s="206"/>
      <c r="BP109" s="206"/>
      <c r="BQ109" s="206"/>
      <c r="BR109" s="206"/>
      <c r="BS109" s="206"/>
      <c r="BT109" s="206"/>
      <c r="BU109" s="206"/>
      <c r="BV109" s="206"/>
      <c r="BW109" s="206"/>
      <c r="BX109" s="206"/>
      <c r="BY109" s="206"/>
      <c r="BZ109" s="206"/>
      <c r="CA109" s="206"/>
      <c r="CB109" s="206"/>
      <c r="CC109" s="206"/>
      <c r="CD109" s="206"/>
      <c r="CE109" s="206"/>
      <c r="CF109" s="206"/>
      <c r="CG109" s="206"/>
    </row>
    <row r="110" spans="1:85" s="28" customFormat="1" ht="13.5" customHeight="1">
      <c r="A110" s="382" t="s">
        <v>317</v>
      </c>
      <c r="B110" s="383"/>
      <c r="C110" s="383"/>
      <c r="D110" s="383"/>
      <c r="E110" s="383"/>
      <c r="F110" s="383"/>
      <c r="G110" s="383"/>
      <c r="H110" s="383"/>
      <c r="I110" s="383"/>
      <c r="J110" s="384"/>
      <c r="K110" s="55"/>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row>
    <row r="111" spans="1:85" s="28" customFormat="1" ht="40.5" customHeight="1">
      <c r="A111" s="385" t="s">
        <v>318</v>
      </c>
      <c r="B111" s="386"/>
      <c r="C111" s="386"/>
      <c r="D111" s="386"/>
      <c r="E111" s="386"/>
      <c r="F111" s="386"/>
      <c r="G111" s="386"/>
      <c r="H111" s="386"/>
      <c r="I111" s="386"/>
      <c r="J111" s="386"/>
      <c r="K111" s="387"/>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row>
    <row r="112" spans="1:85" s="40" customFormat="1">
      <c r="F112" s="41"/>
      <c r="J112" s="42"/>
    </row>
    <row r="113" spans="6:10" s="40" customFormat="1">
      <c r="F113" s="41"/>
      <c r="J113" s="42"/>
    </row>
    <row r="114" spans="6:10" s="40" customFormat="1">
      <c r="F114" s="41"/>
      <c r="J114" s="42"/>
    </row>
    <row r="115" spans="6:10" s="40" customFormat="1">
      <c r="F115" s="41"/>
      <c r="J115" s="42"/>
    </row>
    <row r="116" spans="6:10" s="40" customFormat="1">
      <c r="F116" s="41"/>
    </row>
    <row r="117" spans="6:10" s="40" customFormat="1">
      <c r="F117" s="41"/>
    </row>
    <row r="118" spans="6:10" s="40" customFormat="1">
      <c r="F118" s="41"/>
    </row>
    <row r="119" spans="6:10" s="40" customFormat="1">
      <c r="F119" s="41"/>
    </row>
    <row r="120" spans="6:10" s="40" customFormat="1">
      <c r="F120" s="41"/>
    </row>
    <row r="121" spans="6:10" s="40" customFormat="1">
      <c r="F121" s="41"/>
    </row>
    <row r="122" spans="6:10" s="40" customFormat="1">
      <c r="F122" s="41"/>
    </row>
    <row r="123" spans="6:10" s="40" customFormat="1">
      <c r="F123" s="41"/>
    </row>
    <row r="124" spans="6:10" s="40" customFormat="1">
      <c r="F124" s="41"/>
    </row>
    <row r="125" spans="6:10" s="40" customFormat="1">
      <c r="F125" s="41"/>
    </row>
    <row r="126" spans="6:10" s="40" customFormat="1">
      <c r="F126" s="41"/>
    </row>
    <row r="127" spans="6:10" s="40" customFormat="1">
      <c r="F127" s="41"/>
    </row>
    <row r="128" spans="6:10" s="40" customFormat="1">
      <c r="F128" s="41"/>
    </row>
    <row r="129" spans="6:6" s="40" customFormat="1">
      <c r="F129" s="41"/>
    </row>
    <row r="130" spans="6:6" s="40" customFormat="1">
      <c r="F130" s="41"/>
    </row>
    <row r="131" spans="6:6" s="40" customFormat="1">
      <c r="F131" s="41"/>
    </row>
    <row r="132" spans="6:6" s="40" customFormat="1">
      <c r="F132" s="41"/>
    </row>
    <row r="133" spans="6:6" s="40" customFormat="1">
      <c r="F133" s="41"/>
    </row>
    <row r="134" spans="6:6" s="40" customFormat="1">
      <c r="F134" s="41"/>
    </row>
    <row r="135" spans="6:6" s="40" customFormat="1">
      <c r="F135" s="41"/>
    </row>
    <row r="136" spans="6:6" s="40" customFormat="1">
      <c r="F136" s="41"/>
    </row>
    <row r="137" spans="6:6" s="40" customFormat="1">
      <c r="F137" s="41"/>
    </row>
    <row r="138" spans="6:6" s="40" customFormat="1">
      <c r="F138" s="41"/>
    </row>
    <row r="139" spans="6:6" s="40" customFormat="1">
      <c r="F139" s="41"/>
    </row>
    <row r="140" spans="6:6" s="40" customFormat="1">
      <c r="F140" s="41"/>
    </row>
    <row r="141" spans="6:6" s="40" customFormat="1">
      <c r="F141" s="41"/>
    </row>
    <row r="142" spans="6:6" s="40" customFormat="1">
      <c r="F142" s="41"/>
    </row>
    <row r="143" spans="6:6" s="40" customFormat="1">
      <c r="F143" s="41"/>
    </row>
    <row r="144" spans="6:6" s="40" customFormat="1">
      <c r="F144" s="41"/>
    </row>
    <row r="145" spans="6:6" s="40" customFormat="1">
      <c r="F145" s="41"/>
    </row>
    <row r="146" spans="6:6" s="40" customFormat="1">
      <c r="F146" s="41"/>
    </row>
    <row r="147" spans="6:6" s="40" customFormat="1">
      <c r="F147" s="41"/>
    </row>
    <row r="148" spans="6:6" s="40" customFormat="1">
      <c r="F148" s="41"/>
    </row>
    <row r="149" spans="6:6" s="40" customFormat="1">
      <c r="F149" s="41"/>
    </row>
    <row r="150" spans="6:6" s="40" customFormat="1">
      <c r="F150" s="41"/>
    </row>
    <row r="151" spans="6:6" s="40" customFormat="1">
      <c r="F151" s="41"/>
    </row>
    <row r="152" spans="6:6" s="40" customFormat="1">
      <c r="F152" s="41"/>
    </row>
    <row r="153" spans="6:6" s="40" customFormat="1">
      <c r="F153" s="41"/>
    </row>
    <row r="154" spans="6:6" s="40" customFormat="1">
      <c r="F154" s="41"/>
    </row>
    <row r="155" spans="6:6" s="40" customFormat="1">
      <c r="F155" s="41"/>
    </row>
    <row r="156" spans="6:6" s="40" customFormat="1">
      <c r="F156" s="41"/>
    </row>
    <row r="157" spans="6:6" s="40" customFormat="1">
      <c r="F157" s="41"/>
    </row>
    <row r="158" spans="6:6" s="40" customFormat="1">
      <c r="F158" s="41"/>
    </row>
    <row r="159" spans="6:6" s="40" customFormat="1">
      <c r="F159" s="41"/>
    </row>
    <row r="160" spans="6:6" s="40" customFormat="1">
      <c r="F160" s="41"/>
    </row>
    <row r="161" spans="6:6" s="40" customFormat="1">
      <c r="F161" s="41"/>
    </row>
    <row r="162" spans="6:6" s="40" customFormat="1">
      <c r="F162" s="41"/>
    </row>
    <row r="163" spans="6:6" s="40" customFormat="1">
      <c r="F163" s="41"/>
    </row>
    <row r="164" spans="6:6" s="40" customFormat="1">
      <c r="F164" s="41"/>
    </row>
    <row r="165" spans="6:6" s="40" customFormat="1">
      <c r="F165" s="41"/>
    </row>
    <row r="166" spans="6:6" s="40" customFormat="1">
      <c r="F166" s="41"/>
    </row>
    <row r="167" spans="6:6" s="40" customFormat="1">
      <c r="F167" s="41"/>
    </row>
    <row r="168" spans="6:6" s="40" customFormat="1">
      <c r="F168" s="41"/>
    </row>
    <row r="169" spans="6:6" s="40" customFormat="1">
      <c r="F169" s="41"/>
    </row>
    <row r="170" spans="6:6" s="40" customFormat="1">
      <c r="F170" s="41"/>
    </row>
    <row r="171" spans="6:6" s="40" customFormat="1">
      <c r="F171" s="41"/>
    </row>
    <row r="172" spans="6:6" s="40" customFormat="1">
      <c r="F172" s="41"/>
    </row>
    <row r="173" spans="6:6" s="40" customFormat="1">
      <c r="F173" s="41"/>
    </row>
    <row r="174" spans="6:6" s="40" customFormat="1">
      <c r="F174" s="41"/>
    </row>
    <row r="175" spans="6:6" s="40" customFormat="1">
      <c r="F175" s="41"/>
    </row>
    <row r="176" spans="6:6" s="40" customFormat="1">
      <c r="F176" s="41"/>
    </row>
    <row r="177" spans="6:6" s="40" customFormat="1">
      <c r="F177" s="41"/>
    </row>
    <row r="178" spans="6:6" s="40" customFormat="1">
      <c r="F178" s="41"/>
    </row>
    <row r="179" spans="6:6" s="40" customFormat="1">
      <c r="F179" s="41"/>
    </row>
    <row r="180" spans="6:6" s="40" customFormat="1">
      <c r="F180" s="41"/>
    </row>
    <row r="181" spans="6:6" s="40" customFormat="1">
      <c r="F181" s="41"/>
    </row>
    <row r="182" spans="6:6" s="40" customFormat="1">
      <c r="F182" s="41"/>
    </row>
    <row r="183" spans="6:6" s="40" customFormat="1">
      <c r="F183" s="41"/>
    </row>
    <row r="184" spans="6:6" s="40" customFormat="1">
      <c r="F184" s="41"/>
    </row>
    <row r="185" spans="6:6" s="40" customFormat="1">
      <c r="F185" s="41"/>
    </row>
    <row r="186" spans="6:6" s="40" customFormat="1">
      <c r="F186" s="41"/>
    </row>
    <row r="187" spans="6:6" s="40" customFormat="1">
      <c r="F187" s="41"/>
    </row>
    <row r="188" spans="6:6" s="40" customFormat="1">
      <c r="F188" s="41"/>
    </row>
    <row r="189" spans="6:6" s="40" customFormat="1">
      <c r="F189" s="41"/>
    </row>
    <row r="190" spans="6:6" s="40" customFormat="1">
      <c r="F190" s="41"/>
    </row>
    <row r="191" spans="6:6" s="40" customFormat="1">
      <c r="F191" s="41"/>
    </row>
    <row r="192" spans="6:6" s="40" customFormat="1">
      <c r="F192" s="41"/>
    </row>
    <row r="193" spans="6:6" s="40" customFormat="1">
      <c r="F193" s="41"/>
    </row>
    <row r="194" spans="6:6" s="40" customFormat="1">
      <c r="F194" s="41"/>
    </row>
    <row r="195" spans="6:6" s="40" customFormat="1">
      <c r="F195" s="41"/>
    </row>
    <row r="196" spans="6:6" s="40" customFormat="1">
      <c r="F196" s="41"/>
    </row>
    <row r="197" spans="6:6" s="40" customFormat="1">
      <c r="F197" s="41"/>
    </row>
    <row r="198" spans="6:6" s="40" customFormat="1">
      <c r="F198" s="41"/>
    </row>
    <row r="199" spans="6:6" s="40" customFormat="1">
      <c r="F199" s="41"/>
    </row>
    <row r="200" spans="6:6" s="40" customFormat="1">
      <c r="F200" s="41"/>
    </row>
    <row r="201" spans="6:6" s="40" customFormat="1">
      <c r="F201" s="41"/>
    </row>
    <row r="202" spans="6:6" s="40" customFormat="1">
      <c r="F202" s="41"/>
    </row>
    <row r="203" spans="6:6" s="40" customFormat="1">
      <c r="F203" s="41"/>
    </row>
    <row r="204" spans="6:6" s="40" customFormat="1">
      <c r="F204" s="41"/>
    </row>
    <row r="205" spans="6:6" s="40" customFormat="1">
      <c r="F205" s="41"/>
    </row>
    <row r="206" spans="6:6" s="40" customFormat="1">
      <c r="F206" s="41"/>
    </row>
    <row r="207" spans="6:6" s="40" customFormat="1">
      <c r="F207" s="41"/>
    </row>
    <row r="208" spans="6:6" s="40" customFormat="1">
      <c r="F208" s="41"/>
    </row>
    <row r="209" spans="6:6" s="40" customFormat="1">
      <c r="F209" s="41"/>
    </row>
    <row r="210" spans="6:6" s="40" customFormat="1">
      <c r="F210" s="41"/>
    </row>
    <row r="211" spans="6:6" s="40" customFormat="1">
      <c r="F211" s="41"/>
    </row>
    <row r="212" spans="6:6" s="40" customFormat="1">
      <c r="F212" s="41"/>
    </row>
    <row r="213" spans="6:6" s="40" customFormat="1">
      <c r="F213" s="41"/>
    </row>
    <row r="214" spans="6:6" s="40" customFormat="1">
      <c r="F214" s="41"/>
    </row>
    <row r="215" spans="6:6" s="40" customFormat="1">
      <c r="F215" s="41"/>
    </row>
    <row r="216" spans="6:6" s="40" customFormat="1">
      <c r="F216" s="41"/>
    </row>
    <row r="217" spans="6:6" s="40" customFormat="1">
      <c r="F217" s="41"/>
    </row>
    <row r="218" spans="6:6" s="40" customFormat="1">
      <c r="F218" s="41"/>
    </row>
    <row r="219" spans="6:6" s="40" customFormat="1">
      <c r="F219" s="41"/>
    </row>
    <row r="220" spans="6:6" s="40" customFormat="1">
      <c r="F220" s="41"/>
    </row>
    <row r="221" spans="6:6" s="40" customFormat="1">
      <c r="F221" s="41"/>
    </row>
    <row r="222" spans="6:6" s="40" customFormat="1">
      <c r="F222" s="41"/>
    </row>
    <row r="223" spans="6:6" s="40" customFormat="1">
      <c r="F223" s="41"/>
    </row>
    <row r="224" spans="6:6" s="40" customFormat="1">
      <c r="F224" s="41"/>
    </row>
    <row r="225" spans="6:6" s="40" customFormat="1">
      <c r="F225" s="41"/>
    </row>
    <row r="226" spans="6:6" s="40" customFormat="1">
      <c r="F226" s="41"/>
    </row>
    <row r="227" spans="6:6" s="40" customFormat="1">
      <c r="F227" s="41"/>
    </row>
    <row r="228" spans="6:6" s="40" customFormat="1">
      <c r="F228" s="41"/>
    </row>
    <row r="229" spans="6:6" s="40" customFormat="1">
      <c r="F229" s="41"/>
    </row>
    <row r="230" spans="6:6" s="40" customFormat="1">
      <c r="F230" s="41"/>
    </row>
    <row r="231" spans="6:6" s="40" customFormat="1">
      <c r="F231" s="41"/>
    </row>
    <row r="232" spans="6:6" s="40" customFormat="1">
      <c r="F232" s="41"/>
    </row>
    <row r="233" spans="6:6" s="40" customFormat="1">
      <c r="F233" s="41"/>
    </row>
    <row r="234" spans="6:6" s="40" customFormat="1">
      <c r="F234" s="41"/>
    </row>
    <row r="235" spans="6:6" s="40" customFormat="1">
      <c r="F235" s="41"/>
    </row>
    <row r="236" spans="6:6" s="40" customFormat="1">
      <c r="F236" s="41"/>
    </row>
    <row r="237" spans="6:6" s="40" customFormat="1">
      <c r="F237" s="41"/>
    </row>
    <row r="238" spans="6:6" s="40" customFormat="1">
      <c r="F238" s="41"/>
    </row>
    <row r="239" spans="6:6" s="40" customFormat="1">
      <c r="F239" s="41"/>
    </row>
    <row r="240" spans="6:6" s="40" customFormat="1">
      <c r="F240" s="41"/>
    </row>
    <row r="241" spans="6:6" s="40" customFormat="1">
      <c r="F241" s="41"/>
    </row>
    <row r="242" spans="6:6" s="40" customFormat="1">
      <c r="F242" s="41"/>
    </row>
    <row r="243" spans="6:6" s="40" customFormat="1">
      <c r="F243" s="41"/>
    </row>
    <row r="244" spans="6:6" s="40" customFormat="1">
      <c r="F244" s="41"/>
    </row>
    <row r="245" spans="6:6" s="40" customFormat="1">
      <c r="F245" s="41"/>
    </row>
    <row r="246" spans="6:6" s="40" customFormat="1">
      <c r="F246" s="41"/>
    </row>
    <row r="247" spans="6:6" s="40" customFormat="1">
      <c r="F247" s="41"/>
    </row>
    <row r="248" spans="6:6" s="40" customFormat="1">
      <c r="F248" s="41"/>
    </row>
    <row r="249" spans="6:6" s="40" customFormat="1">
      <c r="F249" s="41"/>
    </row>
    <row r="250" spans="6:6" s="40" customFormat="1">
      <c r="F250" s="41"/>
    </row>
    <row r="251" spans="6:6" s="40" customFormat="1">
      <c r="F251" s="41"/>
    </row>
    <row r="252" spans="6:6" s="40" customFormat="1">
      <c r="F252" s="41"/>
    </row>
    <row r="253" spans="6:6" s="40" customFormat="1">
      <c r="F253" s="41"/>
    </row>
    <row r="254" spans="6:6" s="40" customFormat="1">
      <c r="F254" s="41"/>
    </row>
    <row r="255" spans="6:6" s="40" customFormat="1">
      <c r="F255" s="41"/>
    </row>
    <row r="256" spans="6:6" s="40" customFormat="1">
      <c r="F256" s="41"/>
    </row>
    <row r="257" spans="6:6" s="40" customFormat="1">
      <c r="F257" s="41"/>
    </row>
    <row r="258" spans="6:6" s="40" customFormat="1">
      <c r="F258" s="41"/>
    </row>
    <row r="259" spans="6:6" s="40" customFormat="1">
      <c r="F259" s="41"/>
    </row>
    <row r="260" spans="6:6" s="40" customFormat="1">
      <c r="F260" s="41"/>
    </row>
    <row r="261" spans="6:6" s="40" customFormat="1">
      <c r="F261" s="41"/>
    </row>
    <row r="262" spans="6:6" s="40" customFormat="1">
      <c r="F262" s="41"/>
    </row>
    <row r="263" spans="6:6" s="40" customFormat="1">
      <c r="F263" s="41"/>
    </row>
    <row r="264" spans="6:6" s="40" customFormat="1">
      <c r="F264" s="41"/>
    </row>
    <row r="265" spans="6:6" s="40" customFormat="1">
      <c r="F265" s="41"/>
    </row>
    <row r="266" spans="6:6" s="40" customFormat="1">
      <c r="F266" s="41"/>
    </row>
    <row r="267" spans="6:6" s="40" customFormat="1">
      <c r="F267" s="41"/>
    </row>
    <row r="268" spans="6:6" s="40" customFormat="1">
      <c r="F268" s="41"/>
    </row>
    <row r="269" spans="6:6" s="40" customFormat="1">
      <c r="F269" s="41"/>
    </row>
    <row r="270" spans="6:6" s="40" customFormat="1">
      <c r="F270" s="41"/>
    </row>
    <row r="271" spans="6:6" s="40" customFormat="1">
      <c r="F271" s="41"/>
    </row>
    <row r="272" spans="6:6" s="40" customFormat="1">
      <c r="F272" s="41"/>
    </row>
    <row r="273" spans="6:6" s="40" customFormat="1">
      <c r="F273" s="41"/>
    </row>
    <row r="274" spans="6:6" s="40" customFormat="1">
      <c r="F274" s="41"/>
    </row>
    <row r="275" spans="6:6" s="40" customFormat="1">
      <c r="F275" s="41"/>
    </row>
    <row r="276" spans="6:6" s="40" customFormat="1">
      <c r="F276" s="41"/>
    </row>
    <row r="277" spans="6:6" s="40" customFormat="1">
      <c r="F277" s="41"/>
    </row>
    <row r="278" spans="6:6" s="40" customFormat="1">
      <c r="F278" s="41"/>
    </row>
    <row r="279" spans="6:6" s="40" customFormat="1">
      <c r="F279" s="41"/>
    </row>
    <row r="280" spans="6:6" s="40" customFormat="1">
      <c r="F280" s="41"/>
    </row>
    <row r="281" spans="6:6" s="40" customFormat="1">
      <c r="F281" s="41"/>
    </row>
    <row r="282" spans="6:6" s="40" customFormat="1">
      <c r="F282" s="41"/>
    </row>
    <row r="283" spans="6:6" s="40" customFormat="1">
      <c r="F283" s="41"/>
    </row>
    <row r="284" spans="6:6" s="40" customFormat="1">
      <c r="F284" s="41"/>
    </row>
    <row r="285" spans="6:6" s="40" customFormat="1">
      <c r="F285" s="41"/>
    </row>
    <row r="286" spans="6:6" s="40" customFormat="1">
      <c r="F286" s="41"/>
    </row>
    <row r="287" spans="6:6" s="40" customFormat="1">
      <c r="F287" s="41"/>
    </row>
    <row r="288" spans="6:6" s="40" customFormat="1">
      <c r="F288" s="41"/>
    </row>
    <row r="289" spans="6:6" s="40" customFormat="1">
      <c r="F289" s="41"/>
    </row>
    <row r="290" spans="6:6" s="40" customFormat="1">
      <c r="F290" s="41"/>
    </row>
    <row r="291" spans="6:6" s="40" customFormat="1">
      <c r="F291" s="41"/>
    </row>
    <row r="292" spans="6:6" s="40" customFormat="1">
      <c r="F292" s="41"/>
    </row>
    <row r="293" spans="6:6" s="40" customFormat="1">
      <c r="F293" s="41"/>
    </row>
    <row r="294" spans="6:6" s="40" customFormat="1">
      <c r="F294" s="41"/>
    </row>
    <row r="295" spans="6:6" s="40" customFormat="1">
      <c r="F295" s="41"/>
    </row>
    <row r="296" spans="6:6" s="40" customFormat="1">
      <c r="F296" s="41"/>
    </row>
    <row r="297" spans="6:6" s="40" customFormat="1">
      <c r="F297" s="41"/>
    </row>
    <row r="298" spans="6:6" s="40" customFormat="1">
      <c r="F298" s="41"/>
    </row>
    <row r="299" spans="6:6" s="40" customFormat="1">
      <c r="F299" s="41"/>
    </row>
    <row r="300" spans="6:6" s="40" customFormat="1">
      <c r="F300" s="41"/>
    </row>
    <row r="301" spans="6:6" s="40" customFormat="1">
      <c r="F301" s="41"/>
    </row>
    <row r="302" spans="6:6" s="40" customFormat="1">
      <c r="F302" s="41"/>
    </row>
    <row r="303" spans="6:6" s="40" customFormat="1">
      <c r="F303" s="41"/>
    </row>
    <row r="304" spans="6:6" s="40" customFormat="1">
      <c r="F304" s="41"/>
    </row>
    <row r="305" spans="6:6" s="40" customFormat="1">
      <c r="F305" s="41"/>
    </row>
    <row r="306" spans="6:6" s="40" customFormat="1">
      <c r="F306" s="41"/>
    </row>
    <row r="307" spans="6:6" s="40" customFormat="1">
      <c r="F307" s="41"/>
    </row>
    <row r="308" spans="6:6" s="40" customFormat="1">
      <c r="F308" s="41"/>
    </row>
    <row r="309" spans="6:6" s="40" customFormat="1">
      <c r="F309" s="41"/>
    </row>
    <row r="310" spans="6:6" s="40" customFormat="1">
      <c r="F310" s="41"/>
    </row>
    <row r="311" spans="6:6" s="40" customFormat="1">
      <c r="F311" s="41"/>
    </row>
    <row r="312" spans="6:6" s="40" customFormat="1">
      <c r="F312" s="41"/>
    </row>
    <row r="313" spans="6:6" s="40" customFormat="1">
      <c r="F313" s="41"/>
    </row>
    <row r="314" spans="6:6" s="40" customFormat="1">
      <c r="F314" s="41"/>
    </row>
    <row r="315" spans="6:6" s="40" customFormat="1">
      <c r="F315" s="41"/>
    </row>
    <row r="316" spans="6:6" s="40" customFormat="1">
      <c r="F316" s="41"/>
    </row>
    <row r="317" spans="6:6" s="40" customFormat="1">
      <c r="F317" s="41"/>
    </row>
    <row r="318" spans="6:6" s="40" customFormat="1">
      <c r="F318" s="41"/>
    </row>
    <row r="319" spans="6:6" s="40" customFormat="1">
      <c r="F319" s="41"/>
    </row>
    <row r="320" spans="6:6" s="40" customFormat="1">
      <c r="F320" s="41"/>
    </row>
    <row r="321" spans="6:6" s="40" customFormat="1">
      <c r="F321" s="41"/>
    </row>
    <row r="322" spans="6:6" s="40" customFormat="1">
      <c r="F322" s="41"/>
    </row>
    <row r="323" spans="6:6" s="40" customFormat="1">
      <c r="F323" s="41"/>
    </row>
    <row r="324" spans="6:6" s="40" customFormat="1">
      <c r="F324" s="41"/>
    </row>
    <row r="325" spans="6:6" s="40" customFormat="1">
      <c r="F325" s="41"/>
    </row>
    <row r="326" spans="6:6" s="40" customFormat="1">
      <c r="F326" s="41"/>
    </row>
    <row r="327" spans="6:6" s="40" customFormat="1">
      <c r="F327" s="41"/>
    </row>
    <row r="328" spans="6:6" s="40" customFormat="1">
      <c r="F328" s="41"/>
    </row>
    <row r="329" spans="6:6" s="40" customFormat="1">
      <c r="F329" s="41"/>
    </row>
    <row r="330" spans="6:6" s="40" customFormat="1">
      <c r="F330" s="41"/>
    </row>
    <row r="331" spans="6:6" s="40" customFormat="1">
      <c r="F331" s="41"/>
    </row>
    <row r="332" spans="6:6" s="40" customFormat="1">
      <c r="F332" s="41"/>
    </row>
    <row r="333" spans="6:6" s="40" customFormat="1">
      <c r="F333" s="41"/>
    </row>
    <row r="334" spans="6:6" s="40" customFormat="1">
      <c r="F334" s="41"/>
    </row>
    <row r="335" spans="6:6" s="40" customFormat="1">
      <c r="F335" s="41"/>
    </row>
    <row r="336" spans="6:6" s="40" customFormat="1">
      <c r="F336" s="41"/>
    </row>
    <row r="337" spans="6:6" s="40" customFormat="1">
      <c r="F337" s="41"/>
    </row>
    <row r="338" spans="6:6" s="40" customFormat="1">
      <c r="F338" s="41"/>
    </row>
    <row r="339" spans="6:6" s="40" customFormat="1">
      <c r="F339" s="41"/>
    </row>
    <row r="340" spans="6:6" s="40" customFormat="1">
      <c r="F340" s="41"/>
    </row>
    <row r="341" spans="6:6" s="40" customFormat="1">
      <c r="F341" s="41"/>
    </row>
    <row r="342" spans="6:6" s="40" customFormat="1">
      <c r="F342" s="41"/>
    </row>
    <row r="343" spans="6:6" s="40" customFormat="1">
      <c r="F343" s="41"/>
    </row>
    <row r="344" spans="6:6" s="40" customFormat="1">
      <c r="F344" s="41"/>
    </row>
    <row r="345" spans="6:6" s="40" customFormat="1">
      <c r="F345" s="41"/>
    </row>
    <row r="346" spans="6:6" s="40" customFormat="1">
      <c r="F346" s="41"/>
    </row>
    <row r="347" spans="6:6" s="40" customFormat="1">
      <c r="F347" s="41"/>
    </row>
    <row r="348" spans="6:6" s="40" customFormat="1">
      <c r="F348" s="41"/>
    </row>
    <row r="349" spans="6:6" s="40" customFormat="1">
      <c r="F349" s="41"/>
    </row>
    <row r="350" spans="6:6" s="40" customFormat="1">
      <c r="F350" s="41"/>
    </row>
    <row r="351" spans="6:6" s="40" customFormat="1">
      <c r="F351" s="41"/>
    </row>
    <row r="352" spans="6:6" s="40" customFormat="1">
      <c r="F352" s="41"/>
    </row>
    <row r="353" spans="6:6" s="40" customFormat="1">
      <c r="F353" s="41"/>
    </row>
    <row r="354" spans="6:6" s="40" customFormat="1">
      <c r="F354" s="41"/>
    </row>
    <row r="355" spans="6:6" s="40" customFormat="1">
      <c r="F355" s="41"/>
    </row>
    <row r="356" spans="6:6" s="40" customFormat="1">
      <c r="F356" s="41"/>
    </row>
    <row r="357" spans="6:6" s="40" customFormat="1">
      <c r="F357" s="41"/>
    </row>
    <row r="358" spans="6:6" s="40" customFormat="1">
      <c r="F358" s="41"/>
    </row>
    <row r="359" spans="6:6" s="40" customFormat="1">
      <c r="F359" s="41"/>
    </row>
    <row r="360" spans="6:6" s="40" customFormat="1">
      <c r="F360" s="41"/>
    </row>
    <row r="361" spans="6:6" s="40" customFormat="1">
      <c r="F361" s="41"/>
    </row>
    <row r="362" spans="6:6" s="40" customFormat="1">
      <c r="F362" s="41"/>
    </row>
    <row r="363" spans="6:6" s="40" customFormat="1">
      <c r="F363" s="41"/>
    </row>
    <row r="364" spans="6:6" s="40" customFormat="1">
      <c r="F364" s="41"/>
    </row>
    <row r="365" spans="6:6" s="40" customFormat="1">
      <c r="F365" s="41"/>
    </row>
    <row r="366" spans="6:6" s="40" customFormat="1">
      <c r="F366" s="41"/>
    </row>
    <row r="367" spans="6:6" s="40" customFormat="1">
      <c r="F367" s="41"/>
    </row>
    <row r="368" spans="6:6" s="40" customFormat="1">
      <c r="F368" s="41"/>
    </row>
    <row r="369" spans="6:6" s="40" customFormat="1">
      <c r="F369" s="41"/>
    </row>
    <row r="370" spans="6:6" s="40" customFormat="1">
      <c r="F370" s="41"/>
    </row>
    <row r="371" spans="6:6" s="40" customFormat="1">
      <c r="F371" s="41"/>
    </row>
    <row r="372" spans="6:6" s="40" customFormat="1">
      <c r="F372" s="41"/>
    </row>
    <row r="373" spans="6:6" s="40" customFormat="1">
      <c r="F373" s="41"/>
    </row>
    <row r="374" spans="6:6" s="40" customFormat="1">
      <c r="F374" s="41"/>
    </row>
    <row r="375" spans="6:6" s="40" customFormat="1">
      <c r="F375" s="41"/>
    </row>
    <row r="376" spans="6:6" s="40" customFormat="1">
      <c r="F376" s="41"/>
    </row>
    <row r="377" spans="6:6" s="40" customFormat="1">
      <c r="F377" s="41"/>
    </row>
    <row r="378" spans="6:6" s="40" customFormat="1">
      <c r="F378" s="41"/>
    </row>
    <row r="379" spans="6:6" s="40" customFormat="1">
      <c r="F379" s="41"/>
    </row>
    <row r="380" spans="6:6" s="40" customFormat="1">
      <c r="F380" s="41"/>
    </row>
    <row r="381" spans="6:6" s="40" customFormat="1">
      <c r="F381" s="41"/>
    </row>
    <row r="382" spans="6:6" s="40" customFormat="1">
      <c r="F382" s="41"/>
    </row>
    <row r="383" spans="6:6" s="40" customFormat="1">
      <c r="F383" s="41"/>
    </row>
    <row r="384" spans="6:6" s="40" customFormat="1">
      <c r="F384" s="41"/>
    </row>
    <row r="385" spans="6:6" s="40" customFormat="1">
      <c r="F385" s="41"/>
    </row>
    <row r="386" spans="6:6" s="40" customFormat="1">
      <c r="F386" s="41"/>
    </row>
    <row r="387" spans="6:6" s="40" customFormat="1">
      <c r="F387" s="41"/>
    </row>
    <row r="388" spans="6:6" s="40" customFormat="1">
      <c r="F388" s="41"/>
    </row>
    <row r="389" spans="6:6" s="40" customFormat="1">
      <c r="F389" s="41"/>
    </row>
    <row r="390" spans="6:6" s="40" customFormat="1">
      <c r="F390" s="41"/>
    </row>
    <row r="391" spans="6:6" s="40" customFormat="1">
      <c r="F391" s="41"/>
    </row>
    <row r="392" spans="6:6" s="40" customFormat="1">
      <c r="F392" s="41"/>
    </row>
    <row r="393" spans="6:6" s="40" customFormat="1">
      <c r="F393" s="41"/>
    </row>
    <row r="394" spans="6:6" s="40" customFormat="1">
      <c r="F394" s="41"/>
    </row>
    <row r="395" spans="6:6" s="40" customFormat="1">
      <c r="F395" s="41"/>
    </row>
    <row r="396" spans="6:6" s="40" customFormat="1">
      <c r="F396" s="41"/>
    </row>
    <row r="397" spans="6:6" s="40" customFormat="1">
      <c r="F397" s="41"/>
    </row>
    <row r="398" spans="6:6" s="40" customFormat="1">
      <c r="F398" s="41"/>
    </row>
    <row r="399" spans="6:6" s="40" customFormat="1">
      <c r="F399" s="41"/>
    </row>
    <row r="400" spans="6:6" s="40" customFormat="1">
      <c r="F400" s="41"/>
    </row>
    <row r="401" spans="6:6" s="40" customFormat="1">
      <c r="F401" s="41"/>
    </row>
    <row r="402" spans="6:6" s="40" customFormat="1">
      <c r="F402" s="41"/>
    </row>
    <row r="403" spans="6:6" s="40" customFormat="1">
      <c r="F403" s="41"/>
    </row>
    <row r="404" spans="6:6" s="40" customFormat="1">
      <c r="F404" s="41"/>
    </row>
    <row r="405" spans="6:6" s="40" customFormat="1">
      <c r="F405" s="41"/>
    </row>
    <row r="406" spans="6:6" s="40" customFormat="1">
      <c r="F406" s="41"/>
    </row>
    <row r="407" spans="6:6" s="40" customFormat="1">
      <c r="F407" s="41"/>
    </row>
    <row r="408" spans="6:6" s="40" customFormat="1">
      <c r="F408" s="41"/>
    </row>
    <row r="409" spans="6:6" s="40" customFormat="1">
      <c r="F409" s="41"/>
    </row>
    <row r="410" spans="6:6" s="40" customFormat="1">
      <c r="F410" s="41"/>
    </row>
    <row r="411" spans="6:6" s="40" customFormat="1">
      <c r="F411" s="41"/>
    </row>
    <row r="412" spans="6:6" s="40" customFormat="1">
      <c r="F412" s="41"/>
    </row>
    <row r="413" spans="6:6" s="40" customFormat="1">
      <c r="F413" s="41"/>
    </row>
    <row r="414" spans="6:6" s="40" customFormat="1">
      <c r="F414" s="41"/>
    </row>
    <row r="415" spans="6:6" s="40" customFormat="1">
      <c r="F415" s="41"/>
    </row>
    <row r="416" spans="6:6" s="40" customFormat="1">
      <c r="F416" s="41"/>
    </row>
    <row r="417" spans="6:6" s="40" customFormat="1">
      <c r="F417" s="41"/>
    </row>
    <row r="418" spans="6:6" s="40" customFormat="1">
      <c r="F418" s="41"/>
    </row>
    <row r="419" spans="6:6" s="40" customFormat="1">
      <c r="F419" s="41"/>
    </row>
    <row r="420" spans="6:6" s="40" customFormat="1">
      <c r="F420" s="41"/>
    </row>
    <row r="421" spans="6:6" s="40" customFormat="1">
      <c r="F421" s="41"/>
    </row>
    <row r="422" spans="6:6" s="40" customFormat="1">
      <c r="F422" s="41"/>
    </row>
    <row r="423" spans="6:6" s="40" customFormat="1">
      <c r="F423" s="41"/>
    </row>
    <row r="424" spans="6:6" s="40" customFormat="1">
      <c r="F424" s="41"/>
    </row>
    <row r="425" spans="6:6" s="40" customFormat="1">
      <c r="F425" s="41"/>
    </row>
    <row r="426" spans="6:6" s="40" customFormat="1">
      <c r="F426" s="41"/>
    </row>
    <row r="427" spans="6:6" s="40" customFormat="1">
      <c r="F427" s="41"/>
    </row>
    <row r="428" spans="6:6" s="40" customFormat="1">
      <c r="F428" s="41"/>
    </row>
    <row r="429" spans="6:6" s="40" customFormat="1">
      <c r="F429" s="41"/>
    </row>
    <row r="430" spans="6:6" s="40" customFormat="1">
      <c r="F430" s="41"/>
    </row>
    <row r="431" spans="6:6" s="40" customFormat="1">
      <c r="F431" s="41"/>
    </row>
    <row r="432" spans="6:6" s="40" customFormat="1">
      <c r="F432" s="41"/>
    </row>
    <row r="433" spans="6:6" s="40" customFormat="1">
      <c r="F433" s="41"/>
    </row>
    <row r="434" spans="6:6" s="40" customFormat="1">
      <c r="F434" s="41"/>
    </row>
    <row r="435" spans="6:6" s="40" customFormat="1">
      <c r="F435" s="41"/>
    </row>
    <row r="436" spans="6:6" s="40" customFormat="1">
      <c r="F436" s="41"/>
    </row>
    <row r="437" spans="6:6" s="40" customFormat="1">
      <c r="F437" s="41"/>
    </row>
    <row r="438" spans="6:6" s="40" customFormat="1">
      <c r="F438" s="41"/>
    </row>
    <row r="439" spans="6:6" s="40" customFormat="1">
      <c r="F439" s="41"/>
    </row>
    <row r="440" spans="6:6" s="40" customFormat="1">
      <c r="F440" s="41"/>
    </row>
    <row r="441" spans="6:6" s="40" customFormat="1">
      <c r="F441" s="41"/>
    </row>
    <row r="442" spans="6:6" s="40" customFormat="1">
      <c r="F442" s="41"/>
    </row>
    <row r="443" spans="6:6" s="40" customFormat="1">
      <c r="F443" s="41"/>
    </row>
    <row r="444" spans="6:6" s="40" customFormat="1">
      <c r="F444" s="41"/>
    </row>
    <row r="445" spans="6:6" s="40" customFormat="1">
      <c r="F445" s="41"/>
    </row>
    <row r="446" spans="6:6" s="40" customFormat="1">
      <c r="F446" s="41"/>
    </row>
    <row r="447" spans="6:6" s="40" customFormat="1">
      <c r="F447" s="41"/>
    </row>
    <row r="448" spans="6:6" s="40" customFormat="1">
      <c r="F448" s="41"/>
    </row>
    <row r="449" spans="6:6" s="40" customFormat="1">
      <c r="F449" s="41"/>
    </row>
    <row r="450" spans="6:6" s="40" customFormat="1">
      <c r="F450" s="41"/>
    </row>
    <row r="451" spans="6:6" s="40" customFormat="1">
      <c r="F451" s="41"/>
    </row>
    <row r="452" spans="6:6" s="40" customFormat="1">
      <c r="F452" s="41"/>
    </row>
    <row r="453" spans="6:6" s="40" customFormat="1">
      <c r="F453" s="41"/>
    </row>
    <row r="454" spans="6:6" s="40" customFormat="1">
      <c r="F454" s="41"/>
    </row>
    <row r="455" spans="6:6" s="40" customFormat="1">
      <c r="F455" s="41"/>
    </row>
    <row r="456" spans="6:6" s="40" customFormat="1">
      <c r="F456" s="41"/>
    </row>
    <row r="457" spans="6:6" s="40" customFormat="1">
      <c r="F457" s="41"/>
    </row>
    <row r="458" spans="6:6" s="40" customFormat="1">
      <c r="F458" s="41"/>
    </row>
    <row r="459" spans="6:6" s="40" customFormat="1">
      <c r="F459" s="41"/>
    </row>
    <row r="460" spans="6:6" s="40" customFormat="1">
      <c r="F460" s="41"/>
    </row>
    <row r="461" spans="6:6" s="40" customFormat="1">
      <c r="F461" s="41"/>
    </row>
    <row r="462" spans="6:6" s="40" customFormat="1">
      <c r="F462" s="41"/>
    </row>
    <row r="463" spans="6:6" s="40" customFormat="1">
      <c r="F463" s="41"/>
    </row>
    <row r="464" spans="6:6" s="40" customFormat="1">
      <c r="F464" s="41"/>
    </row>
    <row r="465" spans="6:6" s="40" customFormat="1">
      <c r="F465" s="41"/>
    </row>
    <row r="466" spans="6:6" s="40" customFormat="1">
      <c r="F466" s="41"/>
    </row>
    <row r="467" spans="6:6" s="40" customFormat="1">
      <c r="F467" s="41"/>
    </row>
    <row r="468" spans="6:6" s="40" customFormat="1">
      <c r="F468" s="41"/>
    </row>
    <row r="469" spans="6:6" s="40" customFormat="1">
      <c r="F469" s="41"/>
    </row>
    <row r="470" spans="6:6" s="40" customFormat="1">
      <c r="F470" s="41"/>
    </row>
    <row r="471" spans="6:6" s="40" customFormat="1">
      <c r="F471" s="41"/>
    </row>
    <row r="472" spans="6:6" s="40" customFormat="1">
      <c r="F472" s="41"/>
    </row>
    <row r="473" spans="6:6" s="40" customFormat="1">
      <c r="F473" s="41"/>
    </row>
    <row r="474" spans="6:6" s="40" customFormat="1">
      <c r="F474" s="41"/>
    </row>
    <row r="475" spans="6:6" s="40" customFormat="1">
      <c r="F475" s="41"/>
    </row>
    <row r="476" spans="6:6" s="40" customFormat="1">
      <c r="F476" s="41"/>
    </row>
    <row r="477" spans="6:6" s="40" customFormat="1">
      <c r="F477" s="41"/>
    </row>
    <row r="478" spans="6:6" s="40" customFormat="1">
      <c r="F478" s="41"/>
    </row>
    <row r="479" spans="6:6" s="40" customFormat="1">
      <c r="F479" s="41"/>
    </row>
    <row r="480" spans="6:6" s="40" customFormat="1">
      <c r="F480" s="41"/>
    </row>
    <row r="481" spans="6:6" s="40" customFormat="1">
      <c r="F481" s="41"/>
    </row>
    <row r="482" spans="6:6" s="40" customFormat="1">
      <c r="F482" s="41"/>
    </row>
    <row r="483" spans="6:6" s="40" customFormat="1">
      <c r="F483" s="41"/>
    </row>
    <row r="484" spans="6:6" s="40" customFormat="1">
      <c r="F484" s="41"/>
    </row>
    <row r="485" spans="6:6" s="40" customFormat="1">
      <c r="F485" s="41"/>
    </row>
    <row r="486" spans="6:6" s="40" customFormat="1">
      <c r="F486" s="41"/>
    </row>
    <row r="487" spans="6:6" s="40" customFormat="1">
      <c r="F487" s="41"/>
    </row>
    <row r="488" spans="6:6" s="40" customFormat="1">
      <c r="F488" s="41"/>
    </row>
    <row r="489" spans="6:6" s="40" customFormat="1">
      <c r="F489" s="41"/>
    </row>
    <row r="490" spans="6:6" s="40" customFormat="1">
      <c r="F490" s="41"/>
    </row>
    <row r="491" spans="6:6" s="40" customFormat="1">
      <c r="F491" s="41"/>
    </row>
    <row r="492" spans="6:6" s="40" customFormat="1">
      <c r="F492" s="41"/>
    </row>
    <row r="493" spans="6:6" s="40" customFormat="1">
      <c r="F493" s="41"/>
    </row>
    <row r="494" spans="6:6" s="40" customFormat="1">
      <c r="F494" s="41"/>
    </row>
    <row r="495" spans="6:6" s="40" customFormat="1">
      <c r="F495" s="41"/>
    </row>
    <row r="496" spans="6:6" s="40" customFormat="1">
      <c r="F496" s="41"/>
    </row>
    <row r="497" spans="6:6" s="40" customFormat="1">
      <c r="F497" s="41"/>
    </row>
    <row r="498" spans="6:6" s="40" customFormat="1">
      <c r="F498" s="41"/>
    </row>
    <row r="499" spans="6:6" s="40" customFormat="1">
      <c r="F499" s="41"/>
    </row>
    <row r="500" spans="6:6" s="40" customFormat="1">
      <c r="F500" s="41"/>
    </row>
    <row r="501" spans="6:6" s="40" customFormat="1">
      <c r="F501" s="41"/>
    </row>
    <row r="502" spans="6:6" s="40" customFormat="1">
      <c r="F502" s="41"/>
    </row>
    <row r="503" spans="6:6" s="40" customFormat="1">
      <c r="F503" s="41"/>
    </row>
    <row r="504" spans="6:6" s="40" customFormat="1">
      <c r="F504" s="41"/>
    </row>
    <row r="505" spans="6:6" s="40" customFormat="1">
      <c r="F505" s="41"/>
    </row>
    <row r="506" spans="6:6" s="40" customFormat="1">
      <c r="F506" s="41"/>
    </row>
  </sheetData>
  <mergeCells count="223">
    <mergeCell ref="A3:B3"/>
    <mergeCell ref="C3:D3"/>
    <mergeCell ref="E3:F3"/>
    <mergeCell ref="G3:H3"/>
    <mergeCell ref="J3:K3"/>
    <mergeCell ref="A4:K4"/>
    <mergeCell ref="A1:K1"/>
    <mergeCell ref="A2:B2"/>
    <mergeCell ref="C2:D2"/>
    <mergeCell ref="E2:F2"/>
    <mergeCell ref="G2:H2"/>
    <mergeCell ref="J2:K2"/>
    <mergeCell ref="A9:A12"/>
    <mergeCell ref="B9:B12"/>
    <mergeCell ref="C9:C12"/>
    <mergeCell ref="D9:D12"/>
    <mergeCell ref="E9:E12"/>
    <mergeCell ref="F9:F12"/>
    <mergeCell ref="G9:G12"/>
    <mergeCell ref="J12:K12"/>
    <mergeCell ref="A6:A8"/>
    <mergeCell ref="B6:B8"/>
    <mergeCell ref="C6:C8"/>
    <mergeCell ref="D6:D8"/>
    <mergeCell ref="E6:E8"/>
    <mergeCell ref="F6:F8"/>
    <mergeCell ref="G6:G8"/>
    <mergeCell ref="A17:A20"/>
    <mergeCell ref="B17:B20"/>
    <mergeCell ref="C17:C20"/>
    <mergeCell ref="D17:D20"/>
    <mergeCell ref="E17:E20"/>
    <mergeCell ref="F17:F20"/>
    <mergeCell ref="G17:G20"/>
    <mergeCell ref="J20:K20"/>
    <mergeCell ref="A13:A16"/>
    <mergeCell ref="B13:B16"/>
    <mergeCell ref="C13:C16"/>
    <mergeCell ref="D13:D16"/>
    <mergeCell ref="E13:E16"/>
    <mergeCell ref="F13:F16"/>
    <mergeCell ref="G13:G16"/>
    <mergeCell ref="J16:K16"/>
    <mergeCell ref="A21:K21"/>
    <mergeCell ref="A22:A25"/>
    <mergeCell ref="B22:B25"/>
    <mergeCell ref="C22:C25"/>
    <mergeCell ref="D22:D25"/>
    <mergeCell ref="E22:E25"/>
    <mergeCell ref="F22:F25"/>
    <mergeCell ref="G22:G25"/>
    <mergeCell ref="J25:K25"/>
    <mergeCell ref="F26:F29"/>
    <mergeCell ref="G26:G29"/>
    <mergeCell ref="J29:K29"/>
    <mergeCell ref="A30:A33"/>
    <mergeCell ref="B30:B33"/>
    <mergeCell ref="C30:C33"/>
    <mergeCell ref="D30:D33"/>
    <mergeCell ref="E30:E33"/>
    <mergeCell ref="F30:F33"/>
    <mergeCell ref="A26:A29"/>
    <mergeCell ref="B26:B29"/>
    <mergeCell ref="C26:C29"/>
    <mergeCell ref="D26:D29"/>
    <mergeCell ref="E26:E29"/>
    <mergeCell ref="G30:G33"/>
    <mergeCell ref="J33:K33"/>
    <mergeCell ref="A38:A41"/>
    <mergeCell ref="B38:B41"/>
    <mergeCell ref="C38:C41"/>
    <mergeCell ref="D38:D41"/>
    <mergeCell ref="E38:E41"/>
    <mergeCell ref="F38:F41"/>
    <mergeCell ref="G38:G41"/>
    <mergeCell ref="J41:K41"/>
    <mergeCell ref="A34:A37"/>
    <mergeCell ref="B34:B37"/>
    <mergeCell ref="C34:C37"/>
    <mergeCell ref="D34:D37"/>
    <mergeCell ref="E34:E37"/>
    <mergeCell ref="F34:F37"/>
    <mergeCell ref="G34:G37"/>
    <mergeCell ref="J37:K37"/>
    <mergeCell ref="A52:K52"/>
    <mergeCell ref="A53:A55"/>
    <mergeCell ref="B53:B55"/>
    <mergeCell ref="C53:C55"/>
    <mergeCell ref="D53:D55"/>
    <mergeCell ref="E53:E55"/>
    <mergeCell ref="F53:F55"/>
    <mergeCell ref="G53:G55"/>
    <mergeCell ref="F42:F46"/>
    <mergeCell ref="G42:G46"/>
    <mergeCell ref="J46:K46"/>
    <mergeCell ref="A47:A51"/>
    <mergeCell ref="B47:B51"/>
    <mergeCell ref="C47:C51"/>
    <mergeCell ref="D47:D51"/>
    <mergeCell ref="E47:E51"/>
    <mergeCell ref="F47:F51"/>
    <mergeCell ref="A42:A46"/>
    <mergeCell ref="B42:B46"/>
    <mergeCell ref="C42:C46"/>
    <mergeCell ref="D42:D46"/>
    <mergeCell ref="E42:E46"/>
    <mergeCell ref="G47:G51"/>
    <mergeCell ref="J51:K51"/>
    <mergeCell ref="A56:A58"/>
    <mergeCell ref="B56:B58"/>
    <mergeCell ref="C56:C58"/>
    <mergeCell ref="D56:D58"/>
    <mergeCell ref="E56:E58"/>
    <mergeCell ref="F56:F58"/>
    <mergeCell ref="G56:G58"/>
    <mergeCell ref="F59:F61"/>
    <mergeCell ref="G59:G61"/>
    <mergeCell ref="A62:A64"/>
    <mergeCell ref="B62:B64"/>
    <mergeCell ref="C62:C64"/>
    <mergeCell ref="D62:D64"/>
    <mergeCell ref="E62:E64"/>
    <mergeCell ref="F62:F64"/>
    <mergeCell ref="G62:G64"/>
    <mergeCell ref="A59:A61"/>
    <mergeCell ref="B59:B61"/>
    <mergeCell ref="C59:C61"/>
    <mergeCell ref="D59:D61"/>
    <mergeCell ref="E59:E61"/>
    <mergeCell ref="F65:F67"/>
    <mergeCell ref="G65:G67"/>
    <mergeCell ref="A68:A70"/>
    <mergeCell ref="B68:B70"/>
    <mergeCell ref="C68:C70"/>
    <mergeCell ref="D68:D70"/>
    <mergeCell ref="E68:E70"/>
    <mergeCell ref="F68:F70"/>
    <mergeCell ref="G68:G70"/>
    <mergeCell ref="A65:A67"/>
    <mergeCell ref="B65:B67"/>
    <mergeCell ref="C65:C67"/>
    <mergeCell ref="D65:D67"/>
    <mergeCell ref="E65:E67"/>
    <mergeCell ref="A77:K77"/>
    <mergeCell ref="A78:A80"/>
    <mergeCell ref="B78:B80"/>
    <mergeCell ref="C78:C80"/>
    <mergeCell ref="D78:D80"/>
    <mergeCell ref="E78:E80"/>
    <mergeCell ref="F78:F80"/>
    <mergeCell ref="G78:G80"/>
    <mergeCell ref="F71:F73"/>
    <mergeCell ref="G71:G73"/>
    <mergeCell ref="A74:A76"/>
    <mergeCell ref="B74:B76"/>
    <mergeCell ref="C74:C76"/>
    <mergeCell ref="D74:D76"/>
    <mergeCell ref="E74:E76"/>
    <mergeCell ref="F74:F76"/>
    <mergeCell ref="G74:G76"/>
    <mergeCell ref="A71:A73"/>
    <mergeCell ref="B71:B73"/>
    <mergeCell ref="C71:C73"/>
    <mergeCell ref="D71:D73"/>
    <mergeCell ref="E71:E73"/>
    <mergeCell ref="F81:F83"/>
    <mergeCell ref="G81:G83"/>
    <mergeCell ref="A84:K84"/>
    <mergeCell ref="A85:A87"/>
    <mergeCell ref="B85:E87"/>
    <mergeCell ref="F85:F87"/>
    <mergeCell ref="G85:G87"/>
    <mergeCell ref="A81:A83"/>
    <mergeCell ref="B81:B83"/>
    <mergeCell ref="C81:C83"/>
    <mergeCell ref="D81:D83"/>
    <mergeCell ref="E81:E83"/>
    <mergeCell ref="F88:F90"/>
    <mergeCell ref="G88:G90"/>
    <mergeCell ref="A91:A93"/>
    <mergeCell ref="B91:B93"/>
    <mergeCell ref="C91:C93"/>
    <mergeCell ref="D91:D93"/>
    <mergeCell ref="E91:E93"/>
    <mergeCell ref="F91:F93"/>
    <mergeCell ref="G91:G93"/>
    <mergeCell ref="A88:A90"/>
    <mergeCell ref="B88:B90"/>
    <mergeCell ref="C88:C90"/>
    <mergeCell ref="D88:D90"/>
    <mergeCell ref="E88:E90"/>
    <mergeCell ref="A100:K100"/>
    <mergeCell ref="A101:A104"/>
    <mergeCell ref="B101:B104"/>
    <mergeCell ref="C101:C104"/>
    <mergeCell ref="D101:D104"/>
    <mergeCell ref="E101:E104"/>
    <mergeCell ref="F101:F104"/>
    <mergeCell ref="G101:G104"/>
    <mergeCell ref="F94:F96"/>
    <mergeCell ref="G94:G96"/>
    <mergeCell ref="A97:A99"/>
    <mergeCell ref="B97:B99"/>
    <mergeCell ref="C97:C99"/>
    <mergeCell ref="D97:D99"/>
    <mergeCell ref="E97:E99"/>
    <mergeCell ref="F97:F99"/>
    <mergeCell ref="G97:G99"/>
    <mergeCell ref="A94:A96"/>
    <mergeCell ref="B94:B96"/>
    <mergeCell ref="C94:C96"/>
    <mergeCell ref="D94:D96"/>
    <mergeCell ref="E94:E96"/>
    <mergeCell ref="F105:F108"/>
    <mergeCell ref="G105:G108"/>
    <mergeCell ref="A110:J110"/>
    <mergeCell ref="A111:K111"/>
    <mergeCell ref="A105:A108"/>
    <mergeCell ref="B105:B108"/>
    <mergeCell ref="C105:C108"/>
    <mergeCell ref="D105:D108"/>
    <mergeCell ref="E105:E108"/>
    <mergeCell ref="B109:E109"/>
  </mergeCells>
  <phoneticPr fontId="17" type="noConversion"/>
  <pageMargins left="0.35433070866141736" right="0.27559055118110237" top="0.74803149606299213" bottom="0.74803149606299213" header="0.31496062992125984" footer="0.31496062992125984"/>
  <pageSetup paperSize="9" scale="96" orientation="portrait" r:id="rId1"/>
  <headerFooter>
    <oddFooter>&amp;L制单：&amp;"-,常规"&amp;11
日期：&amp;C  装箱人：
装箱日期：</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5</vt:i4>
      </vt:variant>
    </vt:vector>
  </HeadingPairs>
  <TitlesOfParts>
    <vt:vector size="10" baseType="lpstr">
      <vt:lpstr>柜转</vt:lpstr>
      <vt:lpstr>柜体</vt:lpstr>
      <vt:lpstr>附页</vt:lpstr>
      <vt:lpstr>料单</vt:lpstr>
      <vt:lpstr>包装</vt:lpstr>
      <vt:lpstr>包装!Print_Area</vt:lpstr>
      <vt:lpstr>附页!Print_Area</vt:lpstr>
      <vt:lpstr>柜体!Print_Area</vt:lpstr>
      <vt:lpstr>柜转!Print_Area</vt:lpstr>
      <vt:lpstr>料单!Print_Area</vt:lpstr>
    </vt:vector>
  </TitlesOfParts>
  <Company>laiyin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工艺</dc:creator>
  <cp:lastModifiedBy>徐健</cp:lastModifiedBy>
  <cp:lastPrinted>2017-10-30T09:26:55Z</cp:lastPrinted>
  <dcterms:created xsi:type="dcterms:W3CDTF">2004-03-15T00:13:48Z</dcterms:created>
  <dcterms:modified xsi:type="dcterms:W3CDTF">2017-10-30T09:28:42Z</dcterms:modified>
</cp:coreProperties>
</file>